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checkCompatibility="1" autoCompressPictures="0"/>
  <bookViews>
    <workbookView xWindow="1220" yWindow="0" windowWidth="25620" windowHeight="16720" tabRatio="500" activeTab="4"/>
  </bookViews>
  <sheets>
    <sheet name="Reporte Diario" sheetId="1" r:id="rId1"/>
    <sheet name="Usuarios" sheetId="2" r:id="rId2"/>
    <sheet name="Contenidos" sheetId="3" r:id="rId3"/>
    <sheet name="Fuentes de tráfico" sheetId="4" r:id="rId4"/>
    <sheet name="Rep_diario" sheetId="6" r:id="rId5"/>
  </sheets>
  <definedNames>
    <definedName name="_xlnm.Print_Area" localSheetId="4">Rep_diario!$A$1:$G$40</definedName>
    <definedName name="_xlnm.Print_Area" localSheetId="0">'Reporte Diario'!$A$1:$G$39</definedName>
  </definedNames>
  <calcPr calcId="140000" concurrentCalc="0"/>
  <webPublishing allowPng="1" targetScreenSize="1024x768" dpi="72" codePage="1000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86" i="4" l="1"/>
  <c r="C86" i="4"/>
  <c r="D85" i="4"/>
  <c r="C85" i="4"/>
  <c r="D84" i="4"/>
  <c r="C84" i="4"/>
  <c r="D83" i="4"/>
  <c r="C83" i="4"/>
  <c r="D82" i="4"/>
  <c r="C82" i="4"/>
  <c r="C86" i="3"/>
  <c r="J86" i="3"/>
  <c r="C85" i="3"/>
  <c r="J85" i="3"/>
  <c r="C84" i="3"/>
  <c r="J84" i="3"/>
  <c r="C83" i="3"/>
  <c r="J83" i="3"/>
  <c r="C82" i="3"/>
  <c r="J82" i="3"/>
  <c r="D81" i="4"/>
  <c r="C81" i="4"/>
  <c r="D80" i="4"/>
  <c r="C80" i="4"/>
  <c r="D79" i="4"/>
  <c r="C79" i="4"/>
  <c r="D78" i="4"/>
  <c r="C78" i="4"/>
  <c r="D77" i="4"/>
  <c r="C77" i="4"/>
  <c r="C81" i="3"/>
  <c r="J81" i="3"/>
  <c r="C80" i="3"/>
  <c r="J80" i="3"/>
  <c r="C79" i="3"/>
  <c r="J79" i="3"/>
  <c r="C78" i="3"/>
  <c r="J78" i="3"/>
  <c r="C77" i="3"/>
  <c r="J77" i="3"/>
  <c r="C5" i="1"/>
  <c r="B8" i="1"/>
  <c r="D76" i="4"/>
  <c r="C76" i="4"/>
  <c r="D75" i="4"/>
  <c r="C75" i="4"/>
  <c r="D74" i="4"/>
  <c r="C74" i="4"/>
  <c r="D73" i="4"/>
  <c r="C73" i="4"/>
  <c r="D72" i="4"/>
  <c r="C72" i="4"/>
  <c r="C76" i="3"/>
  <c r="J76" i="3"/>
  <c r="C75" i="3"/>
  <c r="J75" i="3"/>
  <c r="C74" i="3"/>
  <c r="J74" i="3"/>
  <c r="C73" i="3"/>
  <c r="J73" i="3"/>
  <c r="C72" i="3"/>
  <c r="J72" i="3"/>
  <c r="D71" i="4"/>
  <c r="C71" i="4"/>
  <c r="D70" i="4"/>
  <c r="C70" i="4"/>
  <c r="D69" i="4"/>
  <c r="C69" i="4"/>
  <c r="D68" i="4"/>
  <c r="C68" i="4"/>
  <c r="D67" i="4"/>
  <c r="C67" i="4"/>
  <c r="C71" i="3"/>
  <c r="J71" i="3"/>
  <c r="C70" i="3"/>
  <c r="J70" i="3"/>
  <c r="C69" i="3"/>
  <c r="J69" i="3"/>
  <c r="C68" i="3"/>
  <c r="J68" i="3"/>
  <c r="C67" i="3"/>
  <c r="J67" i="3"/>
  <c r="D66" i="4"/>
  <c r="D65" i="4"/>
  <c r="D64" i="4"/>
  <c r="D63" i="4"/>
  <c r="D62" i="4"/>
  <c r="C66" i="4"/>
  <c r="C65" i="4"/>
  <c r="C64" i="4"/>
  <c r="C63" i="4"/>
  <c r="C62" i="4"/>
  <c r="C66" i="3"/>
  <c r="J66" i="3"/>
  <c r="C65" i="3"/>
  <c r="J65" i="3"/>
  <c r="C64" i="3"/>
  <c r="J64" i="3"/>
  <c r="C63" i="3"/>
  <c r="J63" i="3"/>
  <c r="C62" i="3"/>
  <c r="J62" i="3"/>
  <c r="D61" i="4"/>
  <c r="D60" i="4"/>
  <c r="D59" i="4"/>
  <c r="D58" i="4"/>
  <c r="D57" i="4"/>
  <c r="C61" i="4"/>
  <c r="C60" i="4"/>
  <c r="C59" i="4"/>
  <c r="C58" i="4"/>
  <c r="C57" i="4"/>
  <c r="C61" i="3"/>
  <c r="J61" i="3"/>
  <c r="C60" i="3"/>
  <c r="J60" i="3"/>
  <c r="C59" i="3"/>
  <c r="J59" i="3"/>
  <c r="C58" i="3"/>
  <c r="J58" i="3"/>
  <c r="C57" i="3"/>
  <c r="J57" i="3"/>
  <c r="A34" i="1"/>
  <c r="C3" i="4"/>
  <c r="C4" i="4"/>
  <c r="C5" i="4"/>
  <c r="C6" i="4"/>
  <c r="D3" i="4"/>
  <c r="D4" i="4"/>
  <c r="D5" i="4"/>
  <c r="D6" i="4"/>
  <c r="A7" i="4"/>
  <c r="C7" i="4"/>
  <c r="D7" i="4"/>
  <c r="A8" i="4"/>
  <c r="C8" i="4"/>
  <c r="D8" i="4"/>
  <c r="A9" i="4"/>
  <c r="C9" i="4"/>
  <c r="D9" i="4"/>
  <c r="A10" i="4"/>
  <c r="C10" i="4"/>
  <c r="D10" i="4"/>
  <c r="A11" i="4"/>
  <c r="C11" i="4"/>
  <c r="D11" i="4"/>
  <c r="A12" i="4"/>
  <c r="C12" i="4"/>
  <c r="D12" i="4"/>
  <c r="A13" i="4"/>
  <c r="C13" i="4"/>
  <c r="D13" i="4"/>
  <c r="A14" i="4"/>
  <c r="C14" i="4"/>
  <c r="D14" i="4"/>
  <c r="A15" i="4"/>
  <c r="C15" i="4"/>
  <c r="D15" i="4"/>
  <c r="A16" i="4"/>
  <c r="C16" i="4"/>
  <c r="D16" i="4"/>
  <c r="A17" i="4"/>
  <c r="C17" i="4"/>
  <c r="D17" i="4"/>
  <c r="A18" i="4"/>
  <c r="C18" i="4"/>
  <c r="D18" i="4"/>
  <c r="A19" i="4"/>
  <c r="C19" i="4"/>
  <c r="D19" i="4"/>
  <c r="A20" i="4"/>
  <c r="C20" i="4"/>
  <c r="D20" i="4"/>
  <c r="A21" i="4"/>
  <c r="C21" i="4"/>
  <c r="D21" i="4"/>
  <c r="A22" i="4"/>
  <c r="C22" i="4"/>
  <c r="D22" i="4"/>
  <c r="A23" i="4"/>
  <c r="C23" i="4"/>
  <c r="D23" i="4"/>
  <c r="A24" i="4"/>
  <c r="C24" i="4"/>
  <c r="D24" i="4"/>
  <c r="A25" i="4"/>
  <c r="C25" i="4"/>
  <c r="D25" i="4"/>
  <c r="A26" i="4"/>
  <c r="C26" i="4"/>
  <c r="D26" i="4"/>
  <c r="A27" i="4"/>
  <c r="C27" i="4"/>
  <c r="D27" i="4"/>
  <c r="A28" i="4"/>
  <c r="C28" i="4"/>
  <c r="D28" i="4"/>
  <c r="A29" i="4"/>
  <c r="C29" i="4"/>
  <c r="D29" i="4"/>
  <c r="A30" i="4"/>
  <c r="C30" i="4"/>
  <c r="D30" i="4"/>
  <c r="A31" i="4"/>
  <c r="C31" i="4"/>
  <c r="D31" i="4"/>
  <c r="A32" i="4"/>
  <c r="C32" i="4"/>
  <c r="D32" i="4"/>
  <c r="A33" i="4"/>
  <c r="C33" i="4"/>
  <c r="D33" i="4"/>
  <c r="A34" i="4"/>
  <c r="C34" i="4"/>
  <c r="D34" i="4"/>
  <c r="A35" i="4"/>
  <c r="C35" i="4"/>
  <c r="D35" i="4"/>
  <c r="A36" i="4"/>
  <c r="C36" i="4"/>
  <c r="D36" i="4"/>
  <c r="A37" i="4"/>
  <c r="C37" i="4"/>
  <c r="D37" i="4"/>
  <c r="A38" i="4"/>
  <c r="C38" i="4"/>
  <c r="D38" i="4"/>
  <c r="A39" i="4"/>
  <c r="C39" i="4"/>
  <c r="D39" i="4"/>
  <c r="A40" i="4"/>
  <c r="C40" i="4"/>
  <c r="D40" i="4"/>
  <c r="A41" i="4"/>
  <c r="C41" i="4"/>
  <c r="D41" i="4"/>
  <c r="A42" i="4"/>
  <c r="C42" i="4"/>
  <c r="D42" i="4"/>
  <c r="A43" i="4"/>
  <c r="C43" i="4"/>
  <c r="D43" i="4"/>
  <c r="A44" i="4"/>
  <c r="C44" i="4"/>
  <c r="D44" i="4"/>
  <c r="A45" i="4"/>
  <c r="C45" i="4"/>
  <c r="D45" i="4"/>
  <c r="A46" i="4"/>
  <c r="C46" i="4"/>
  <c r="D46" i="4"/>
  <c r="A47" i="4"/>
  <c r="C47" i="4"/>
  <c r="D47" i="4"/>
  <c r="A48" i="4"/>
  <c r="C48" i="4"/>
  <c r="D48" i="4"/>
  <c r="A49" i="4"/>
  <c r="C49" i="4"/>
  <c r="D49" i="4"/>
  <c r="A50" i="4"/>
  <c r="C50" i="4"/>
  <c r="D50" i="4"/>
  <c r="A51" i="4"/>
  <c r="C51" i="4"/>
  <c r="D51" i="4"/>
  <c r="A52" i="4"/>
  <c r="C52" i="4"/>
  <c r="D52" i="4"/>
  <c r="A53" i="4"/>
  <c r="C53" i="4"/>
  <c r="D53" i="4"/>
  <c r="A54" i="4"/>
  <c r="C54" i="4"/>
  <c r="D54" i="4"/>
  <c r="A55" i="4"/>
  <c r="C55" i="4"/>
  <c r="D55" i="4"/>
  <c r="A56" i="4"/>
  <c r="C56" i="4"/>
  <c r="D56" i="4"/>
  <c r="A100" i="4"/>
  <c r="D100" i="4"/>
  <c r="D2" i="4"/>
  <c r="E100" i="4"/>
  <c r="D101" i="4"/>
  <c r="E101" i="4"/>
  <c r="D102" i="4"/>
  <c r="E102" i="4"/>
  <c r="D103" i="4"/>
  <c r="E103" i="4"/>
  <c r="D104" i="4"/>
  <c r="E104" i="4"/>
  <c r="A107" i="4"/>
  <c r="D107" i="4"/>
  <c r="E107" i="4"/>
  <c r="F107" i="4"/>
  <c r="D108" i="4"/>
  <c r="E108" i="4"/>
  <c r="F108" i="4"/>
  <c r="D109" i="4"/>
  <c r="E109" i="4"/>
  <c r="F109" i="4"/>
  <c r="D110" i="4"/>
  <c r="E110" i="4"/>
  <c r="F110" i="4"/>
  <c r="D111" i="4"/>
  <c r="E111" i="4"/>
  <c r="F111" i="4"/>
  <c r="C2" i="4"/>
  <c r="D34" i="1"/>
  <c r="L35" i="1"/>
  <c r="M35" i="1"/>
  <c r="J35" i="1"/>
  <c r="K35" i="1"/>
  <c r="N35" i="1"/>
  <c r="L34" i="1"/>
  <c r="M34" i="1"/>
  <c r="J34" i="1"/>
  <c r="K34" i="1"/>
  <c r="N34" i="1"/>
  <c r="L36" i="1"/>
  <c r="M36" i="1"/>
  <c r="J36" i="1"/>
  <c r="K36" i="1"/>
  <c r="N36" i="1"/>
  <c r="F34" i="1"/>
  <c r="G34" i="1"/>
  <c r="A38" i="1"/>
  <c r="D38" i="1"/>
  <c r="L38" i="1"/>
  <c r="M38" i="1"/>
  <c r="J38" i="1"/>
  <c r="K38" i="1"/>
  <c r="N38" i="1"/>
  <c r="F38" i="1"/>
  <c r="A37" i="1"/>
  <c r="D37" i="1"/>
  <c r="L37" i="1"/>
  <c r="M37" i="1"/>
  <c r="J37" i="1"/>
  <c r="K37" i="1"/>
  <c r="N37" i="1"/>
  <c r="F37" i="1"/>
  <c r="A36" i="1"/>
  <c r="D36" i="1"/>
  <c r="F36" i="1"/>
  <c r="A35" i="1"/>
  <c r="D35" i="1"/>
  <c r="F35" i="1"/>
  <c r="E38" i="1"/>
  <c r="E37" i="1"/>
  <c r="E36" i="1"/>
  <c r="E35" i="1"/>
  <c r="E34" i="1"/>
  <c r="A58" i="2"/>
  <c r="C58" i="2"/>
  <c r="A51" i="2"/>
  <c r="C51" i="2"/>
  <c r="A52" i="2"/>
  <c r="C52" i="2"/>
  <c r="A53" i="2"/>
  <c r="C53" i="2"/>
  <c r="A54" i="2"/>
  <c r="C54" i="2"/>
  <c r="C55" i="2"/>
  <c r="C59" i="2"/>
  <c r="B58" i="2"/>
  <c r="B51" i="2"/>
  <c r="B52" i="2"/>
  <c r="B53" i="2"/>
  <c r="B54" i="2"/>
  <c r="B55" i="2"/>
  <c r="B59" i="2"/>
  <c r="F38" i="6"/>
  <c r="E38" i="6"/>
  <c r="D38" i="6"/>
  <c r="F37" i="6"/>
  <c r="E37" i="6"/>
  <c r="D37" i="6"/>
  <c r="F36" i="6"/>
  <c r="E36" i="6"/>
  <c r="D36" i="6"/>
  <c r="F35" i="6"/>
  <c r="E35" i="6"/>
  <c r="D35" i="6"/>
  <c r="G34" i="6"/>
  <c r="F34" i="6"/>
  <c r="E34" i="6"/>
  <c r="D34" i="6"/>
  <c r="B34" i="6"/>
  <c r="E33" i="6"/>
  <c r="A30" i="1"/>
  <c r="J2" i="3"/>
  <c r="J3" i="3"/>
  <c r="J4" i="3"/>
  <c r="J5" i="3"/>
  <c r="J6" i="3"/>
  <c r="C37" i="3"/>
  <c r="J37" i="3"/>
  <c r="C38" i="3"/>
  <c r="J38" i="3"/>
  <c r="C39" i="3"/>
  <c r="J39" i="3"/>
  <c r="C40" i="3"/>
  <c r="J40" i="3"/>
  <c r="C41" i="3"/>
  <c r="J41" i="3"/>
  <c r="C42" i="3"/>
  <c r="J42" i="3"/>
  <c r="C43" i="3"/>
  <c r="J43" i="3"/>
  <c r="C44" i="3"/>
  <c r="J44" i="3"/>
  <c r="C45" i="3"/>
  <c r="J45" i="3"/>
  <c r="C46" i="3"/>
  <c r="J46" i="3"/>
  <c r="C47" i="3"/>
  <c r="J47" i="3"/>
  <c r="C48" i="3"/>
  <c r="J48" i="3"/>
  <c r="C49" i="3"/>
  <c r="J49" i="3"/>
  <c r="C50" i="3"/>
  <c r="J50" i="3"/>
  <c r="C51" i="3"/>
  <c r="J51" i="3"/>
  <c r="C52" i="3"/>
  <c r="J52" i="3"/>
  <c r="C53" i="3"/>
  <c r="J53" i="3"/>
  <c r="C54" i="3"/>
  <c r="J54" i="3"/>
  <c r="C55" i="3"/>
  <c r="J55" i="3"/>
  <c r="C56" i="3"/>
  <c r="J56" i="3"/>
  <c r="G30" i="1"/>
  <c r="G30" i="6"/>
  <c r="F30" i="1"/>
  <c r="F30" i="6"/>
  <c r="E30" i="6"/>
  <c r="D30" i="6"/>
  <c r="C30" i="6"/>
  <c r="B30" i="1"/>
  <c r="B30" i="6"/>
  <c r="A29" i="1"/>
  <c r="G29" i="1"/>
  <c r="G29" i="6"/>
  <c r="F29" i="1"/>
  <c r="F29" i="6"/>
  <c r="E29" i="6"/>
  <c r="D29" i="6"/>
  <c r="C29" i="6"/>
  <c r="B29" i="1"/>
  <c r="B29" i="6"/>
  <c r="A28" i="1"/>
  <c r="G28" i="1"/>
  <c r="G28" i="6"/>
  <c r="F28" i="1"/>
  <c r="F28" i="6"/>
  <c r="E28" i="6"/>
  <c r="D28" i="6"/>
  <c r="C28" i="6"/>
  <c r="B28" i="1"/>
  <c r="B28" i="6"/>
  <c r="A27" i="1"/>
  <c r="G27" i="1"/>
  <c r="G27" i="6"/>
  <c r="F27" i="1"/>
  <c r="F27" i="6"/>
  <c r="E27" i="6"/>
  <c r="D27" i="6"/>
  <c r="C27" i="6"/>
  <c r="B27" i="1"/>
  <c r="B27" i="6"/>
  <c r="A25" i="1"/>
  <c r="G25" i="1"/>
  <c r="G25" i="6"/>
  <c r="F25" i="1"/>
  <c r="F25" i="6"/>
  <c r="E25" i="6"/>
  <c r="D25" i="6"/>
  <c r="C25" i="6"/>
  <c r="B25" i="1"/>
  <c r="B25" i="6"/>
  <c r="G24" i="6"/>
  <c r="F24" i="6"/>
  <c r="B24" i="6"/>
  <c r="A21" i="1"/>
  <c r="G21" i="1"/>
  <c r="G21" i="6"/>
  <c r="F21" i="1"/>
  <c r="F21" i="6"/>
  <c r="E21" i="6"/>
  <c r="D21" i="6"/>
  <c r="C21" i="6"/>
  <c r="B21" i="1"/>
  <c r="B21" i="6"/>
  <c r="A20" i="1"/>
  <c r="G20" i="1"/>
  <c r="G20" i="6"/>
  <c r="F20" i="1"/>
  <c r="F20" i="6"/>
  <c r="E20" i="6"/>
  <c r="D20" i="6"/>
  <c r="C20" i="6"/>
  <c r="B20" i="1"/>
  <c r="B20" i="6"/>
  <c r="A19" i="1"/>
  <c r="G19" i="1"/>
  <c r="G19" i="6"/>
  <c r="F19" i="1"/>
  <c r="F19" i="6"/>
  <c r="E19" i="6"/>
  <c r="D19" i="6"/>
  <c r="C19" i="6"/>
  <c r="B19" i="1"/>
  <c r="B19" i="6"/>
  <c r="A18" i="1"/>
  <c r="G18" i="1"/>
  <c r="G18" i="6"/>
  <c r="F18" i="1"/>
  <c r="F18" i="6"/>
  <c r="E18" i="6"/>
  <c r="D18" i="6"/>
  <c r="C18" i="6"/>
  <c r="B18" i="1"/>
  <c r="B18" i="6"/>
  <c r="A16" i="1"/>
  <c r="G16" i="1"/>
  <c r="G16" i="6"/>
  <c r="F16" i="1"/>
  <c r="F16" i="6"/>
  <c r="E16" i="6"/>
  <c r="D16" i="6"/>
  <c r="C16" i="6"/>
  <c r="B16" i="1"/>
  <c r="B16" i="6"/>
  <c r="G15" i="6"/>
  <c r="F15" i="6"/>
  <c r="B15" i="6"/>
  <c r="E11" i="1"/>
  <c r="F11" i="1"/>
  <c r="E12" i="1"/>
  <c r="E12" i="6"/>
  <c r="C11" i="1"/>
  <c r="B11" i="1"/>
  <c r="C12" i="1"/>
  <c r="C12" i="6"/>
  <c r="E11" i="6"/>
  <c r="C11" i="6"/>
  <c r="E10" i="6"/>
  <c r="C10" i="6"/>
  <c r="F8" i="6"/>
  <c r="E8" i="6"/>
  <c r="D8" i="6"/>
  <c r="C8" i="6"/>
  <c r="B8" i="6"/>
  <c r="E7" i="1"/>
  <c r="E7" i="6"/>
  <c r="D7" i="6"/>
  <c r="C7" i="6"/>
  <c r="B7" i="6"/>
  <c r="D6" i="1"/>
  <c r="E5" i="6"/>
  <c r="D5" i="6"/>
  <c r="C5" i="6"/>
  <c r="F3" i="6"/>
  <c r="H2" i="2"/>
  <c r="I2" i="2"/>
  <c r="J2" i="2"/>
  <c r="K2" i="2"/>
  <c r="L2" i="2"/>
  <c r="M2" i="2"/>
  <c r="G5" i="2"/>
  <c r="H5" i="2"/>
  <c r="I5" i="2"/>
  <c r="J5" i="2"/>
  <c r="K5" i="2"/>
  <c r="L5" i="2"/>
  <c r="M5" i="2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</calcChain>
</file>

<file path=xl/sharedStrings.xml><?xml version="1.0" encoding="utf-8"?>
<sst xmlns="http://schemas.openxmlformats.org/spreadsheetml/2006/main" count="498" uniqueCount="234">
  <si>
    <t>Usuarios</t>
  </si>
  <si>
    <t>Pageviews</t>
  </si>
  <si>
    <t>/negocios/peso-en-picada-tras-resultados-de-consulta-de-naim</t>
  </si>
  <si>
    <t>NAIM: Peso cae tras resultados de consulta ciudadana</t>
  </si>
  <si>
    <t>Gobierno de Francia se deslinda de estudio sobre NAIM</t>
  </si>
  <si>
    <t>Estas Afores invirtieron en el nuevo aeropuerto</t>
  </si>
  <si>
    <t>URL nota</t>
  </si>
  <si>
    <t>Titulo nota</t>
  </si>
  <si>
    <t>URL Opinión</t>
  </si>
  <si>
    <t>Titulo Opinión</t>
  </si>
  <si>
    <t>/opinion/carlos-marin/el-asalto-la-razon/la-barbarie-se-abre-paso</t>
  </si>
  <si>
    <t>La barbarie se abre paso</t>
  </si>
  <si>
    <t>Peso y bolsa caen tras conferencia de AMLO</t>
  </si>
  <si>
    <t>Pv's nota</t>
  </si>
  <si>
    <t>/politica/gobierno-de-francia-se-deslinda-de-estudio-sobre-naim</t>
  </si>
  <si>
    <t>Gobierno de Francia se deslinda de estudio sobre NAIM que dio AMLO</t>
  </si>
  <si>
    <t>/negocios/peso-bolsa-profundizan-caida-conferencia-amlo-naim</t>
  </si>
  <si>
    <t>/negocios/estas-afores-invirtieron-en-el-nuevo-aeropuerto</t>
  </si>
  <si>
    <t>Peso cae tras resultados de consulta de NAIM</t>
  </si>
  <si>
    <t>/opinion/diego-fernandez-de-cevallos/sin-rodeos/el-callejon-del-caudillo</t>
  </si>
  <si>
    <t>El callejón del Caudillo</t>
  </si>
  <si>
    <t>/opinion/carlos-puig/duda-razonable/no-asi-no-que-la-4t-no-sea-tan-agotadora</t>
  </si>
  <si>
    <t>No, así no. Que la 4T no sea tan agotadora</t>
  </si>
  <si>
    <t>/opinion/juan-pablo-becerra-acosta/doble-fondo/consulta-pena-nieto-amlo-higa-rioboo</t>
  </si>
  <si>
    <t>La consulta de Peña Nieto (AMLO) e Higa (Riobóo)…</t>
  </si>
  <si>
    <t>/opinion/ricardo-aleman/itinerario-politico/no-va-por-el-aeropuerto-va-contra-el-ejercito</t>
  </si>
  <si>
    <t>¡No va por el aeropuerto, va contra el Ejército!</t>
  </si>
  <si>
    <t>Pos.</t>
  </si>
  <si>
    <t>Orden</t>
  </si>
  <si>
    <t>/espectaculos/television/colette-de-la-academia-participa-en-la-voz-mexico</t>
  </si>
  <si>
    <t>Colette, de ‘La Academia’, participa en ‘La Voz… México’</t>
  </si>
  <si>
    <t>/policia/priista-choca-abandona-pareja-muerta-oaxaca</t>
  </si>
  <si>
    <t>Priista choca y abandona a su pareja muerta en Oaxaca</t>
  </si>
  <si>
    <t>/estados/huracan-willa-se-intensifica-a-categoria-5</t>
  </si>
  <si>
    <t>Huracán &amp;#039;Willa&amp;#039; se intensifica a categoría 5</t>
  </si>
  <si>
    <t>/politica/amlo-anuncia-a-proximo-secretario-de-marina</t>
  </si>
  <si>
    <t>AMLO anuncia a próximo secretario de Marina</t>
  </si>
  <si>
    <t>Huracán 'Willa' sube a categoría 5 cerca de Jalisco</t>
  </si>
  <si>
    <t>/opinion/carlos-marin/el-asalto-la-razon/coma-inducido-al-naim</t>
  </si>
  <si>
    <t>Coma inducido al NAIM</t>
  </si>
  <si>
    <t>/opinion/carlos-puig/duda-razonable/la-caravana-y-el-gobierno-tarde-y-mal</t>
  </si>
  <si>
    <t>La caravana y el gobierno: tarde y mal</t>
  </si>
  <si>
    <t>/opinion/hector-aguilar-camin/dia-con-dia/semana-de-gobierno-anticipado</t>
  </si>
  <si>
    <t>Semana de gobierno anticipado</t>
  </si>
  <si>
    <t>/opinion/diego-fernandez-de-cevallos/sin-rodeos/respetable-o-despreciable</t>
  </si>
  <si>
    <t>¿Respetable o despreciable?</t>
  </si>
  <si>
    <t>/opinion/gil-games/uno-hasta-el-fondo/la-ilustracion-derrotada</t>
  </si>
  <si>
    <t>La ilustración derrotada</t>
  </si>
  <si>
    <t>Pv's Opinión</t>
  </si>
  <si>
    <t>/opinion/carlos-puig/duda-razonable/de-como-santa-lucia-dificilmente-existira</t>
  </si>
  <si>
    <t>De cómo Santa Lucía difícilmente existirá</t>
  </si>
  <si>
    <t>/opinion/carlos-marin/el-asalto-la-razon/la-fisica-del-delirio</t>
  </si>
  <si>
    <t>La física del delirio</t>
  </si>
  <si>
    <t>/opinion/joaquin-lopez-doriga/en-privado/siempre-fue-santa-lucia-la-columna-del-viernes</t>
  </si>
  <si>
    <t>Siempre fue Santa Lucía, la columna del viernes</t>
  </si>
  <si>
    <t>/opinion/hector-aguilar-camin/dia-con-dia/en-la-red-de-las-redes</t>
  </si>
  <si>
    <t>En la red de las redes</t>
  </si>
  <si>
    <t>/negocios/precio-del-dolar-hoy-30-de-octubre-en-mexico</t>
  </si>
  <si>
    <t>Precio del dólar hoy 30 de octubre en México</t>
  </si>
  <si>
    <t>/policia/balacera-en-texcoco-deja-al-menos-dos-muertos</t>
  </si>
  <si>
    <t>Balacera en Texcoco deja al menos dos muertos</t>
  </si>
  <si>
    <t>/politica/inconformes-querian-santa-fe-aicm-amlo</t>
  </si>
  <si>
    <t>Inconformes querían hacer "un nuevo Santa Fe" en AICM, dice AMLO</t>
  </si>
  <si>
    <t>Fecha</t>
  </si>
  <si>
    <t>/opinion/carlos-marin/el-asalto-la-razon/una-mentira-tras-otra</t>
  </si>
  <si>
    <t>Una mentira tras otra</t>
  </si>
  <si>
    <t>/opinion/joaquin-lopez-doriga/en-privado/que-ya-se-impusoa-la-minoria</t>
  </si>
  <si>
    <t>Que ya se impuso a la minoría</t>
  </si>
  <si>
    <t>/opinion/hector-aguilar-camin/dia-con-dia/el-piloto-y-el-aeropuerto</t>
  </si>
  <si>
    <t>El piloto y el aeropuerto</t>
  </si>
  <si>
    <t>/opinion/enrique-calderon-alzati/columna-enrique-calderon-alzati/imaginacion-y-autoenganoen-marin</t>
  </si>
  <si>
    <t>Imaginación y autoengaño en Marín</t>
  </si>
  <si>
    <t>/virales/maestras-organizan-club-pelea-kinder-eu</t>
  </si>
  <si>
    <t>Maestras organizan un club de la pelea en un kínder de EU</t>
  </si>
  <si>
    <t>/estilo/un-vestido-traslucido-dejo-ver-la-ropa-interior-de-meghan</t>
  </si>
  <si>
    <t>Un vestido traslúcido dejó ver la ropa interior de Meghan Markle</t>
  </si>
  <si>
    <t>VIDEO: Maestras organizan un club de la pelea en un kínder de EU</t>
  </si>
  <si>
    <t>/virales/humor/madonna-llama-rubia-a-maluma</t>
  </si>
  <si>
    <t>Madonna se burla de Maluma por su nuevo look</t>
  </si>
  <si>
    <t>Un vestido traslúcido dejó ver la ropa interior de Meghan</t>
  </si>
  <si>
    <t>Google</t>
  </si>
  <si>
    <t>Facebook IA</t>
  </si>
  <si>
    <t>Twitter</t>
  </si>
  <si>
    <t>Google News</t>
  </si>
  <si>
    <t>Fuente Medio</t>
  </si>
  <si>
    <t>Directo</t>
  </si>
  <si>
    <t>Carlos Marín</t>
  </si>
  <si>
    <t>Joaquín López-Dóriga</t>
  </si>
  <si>
    <t>Autor</t>
  </si>
  <si>
    <t>Carlos Puig</t>
  </si>
  <si>
    <t>Héctor Aguilar Camín</t>
  </si>
  <si>
    <t>Diego Fernández de Cevallos</t>
  </si>
  <si>
    <t>Gil Gamés</t>
  </si>
  <si>
    <t>Juan Pablo Becerra Acosta</t>
  </si>
  <si>
    <t>Ricardo Alemán</t>
  </si>
  <si>
    <t>Enrique Calderón</t>
  </si>
  <si>
    <t>Reporte diario</t>
  </si>
  <si>
    <t>Las notas más leídas del día fueron:</t>
  </si>
  <si>
    <t>Las firmas más leídas del día fueron:</t>
  </si>
  <si>
    <t>Seguido de:</t>
  </si>
  <si>
    <t>/opinion/joaquin-lopez-doriga/en-privado/amlo-ni-adorno-ni-florero</t>
  </si>
  <si>
    <t>AMLO: ni adorno ni florero</t>
  </si>
  <si>
    <t>/opinion/carlos-marin/el-asalto-la-razon/el-lago-de-los-chismes</t>
  </si>
  <si>
    <t>El lago de los chismes</t>
  </si>
  <si>
    <t>/opinion/hector-aguilar-camin/dia-con-dia/costos-de-la-destruccion-del-naim</t>
  </si>
  <si>
    <t>Costos de la destrucción del NAIM</t>
  </si>
  <si>
    <t>/opinion/carlos-puig/duda-razonable/todos-seremos-buenos-y-rezaremos</t>
  </si>
  <si>
    <t>Todos seremos buenos (y rezaremos)</t>
  </si>
  <si>
    <t>/espectaculos/famosos/ya-estoy-libre-en-el-mercado-paola-rojas</t>
  </si>
  <si>
    <t>Ya estoy libre en el mercado: Paola Rojas</t>
  </si>
  <si>
    <t>/virales/humor/pegajosa-cancion-mezcla-auxilio-desmayo-callese-viejo-lesbiano</t>
  </si>
  <si>
    <t>Auxilio me desmayo, cállese viejo lesbiano: el remix</t>
  </si>
  <si>
    <t>/negocios/los-pobres-los-grandes-perdedores-de-la-consulta-de-naim</t>
  </si>
  <si>
    <t>Los pobres, los grandes perdedores de la consulta de NAIM</t>
  </si>
  <si>
    <t>La principal fuente de trafico fue:</t>
  </si>
  <si>
    <t xml:space="preserve">En conjunto, los pageviews y usuarios del día están </t>
  </si>
  <si>
    <t>Lunes</t>
  </si>
  <si>
    <t>Martes</t>
  </si>
  <si>
    <t>Miércoles</t>
  </si>
  <si>
    <t>Jueves</t>
  </si>
  <si>
    <t>Viernes</t>
  </si>
  <si>
    <t>Sábado</t>
  </si>
  <si>
    <t>Domingo</t>
  </si>
  <si>
    <t>Últimos 4</t>
  </si>
  <si>
    <t>Promedio</t>
  </si>
  <si>
    <t>Fuente</t>
  </si>
  <si>
    <t>Fuente principal</t>
  </si>
  <si>
    <t>pageviews</t>
  </si>
  <si>
    <t>usuarios</t>
  </si>
  <si>
    <t>Orden 2</t>
  </si>
  <si>
    <t>Día de la semana anterior</t>
  </si>
  <si>
    <t>Hoy</t>
  </si>
  <si>
    <t>semana pasada</t>
  </si>
  <si>
    <t>/opinion/gil-games/uno-hasta-el-fondo/dia-de-muertos_2</t>
  </si>
  <si>
    <t>Día de Muertos</t>
  </si>
  <si>
    <t>/opinion/carlos-marin/el-asalto-la-razon/el-naim-para-lectores</t>
  </si>
  <si>
    <t>El NAIM para lectores</t>
  </si>
  <si>
    <t>/opinion/hector-aguilar-camin/dia-con-dia/el-piloto-y-el-florero</t>
  </si>
  <si>
    <t>El piloto y el florero</t>
  </si>
  <si>
    <t>/opinion/joaquin-lopez-doriga/en-privado/el-color-de-los-taxis-pobre-legado</t>
  </si>
  <si>
    <t>El color de los taxis, pobre legado</t>
  </si>
  <si>
    <t>/deportes/mas-aficion/alexa-moreno-medalla-bronce-mundial-gimnasia-artistica</t>
  </si>
  <si>
    <t>Alexa Moreno, medalla de bronce en Mundial de Gimnasia Artística</t>
  </si>
  <si>
    <t>/virales/va-a-fiesta-sin-permiso-y-sus-papas-la-sacan-a-cinturonazos</t>
  </si>
  <si>
    <t>/virales/filtran-audio-sergio-mayer-reclamando-equipo-editado-asegura</t>
  </si>
  <si>
    <t>Filtran audio de Sergio Mayer insultando a su equipo de trabajo</t>
  </si>
  <si>
    <t>/deportes/futbol/partidos-fechas-horarios-jornada-15-liga-mx</t>
  </si>
  <si>
    <t>Partidos, fechas, horarios y dónde ver la jornada 15 de la Liga MX</t>
  </si>
  <si>
    <t>Padres sacan a su hija de una fiesta a 'cinturonazos'</t>
  </si>
  <si>
    <t>/opinion/liebano-saenz/paralaje/perder-ganando</t>
  </si>
  <si>
    <t>Perder ganando</t>
  </si>
  <si>
    <t>/opinion/editoriales/trascendio-nacional/trascendio_230</t>
  </si>
  <si>
    <t>Trascendió</t>
  </si>
  <si>
    <t>/opinion/juan-ibarrola/cadena-de-mando/que-vengan-los-verdes</t>
  </si>
  <si>
    <t>¡Que vengan los verdes!</t>
  </si>
  <si>
    <t>/opinion/angel-aguirre-rivero/columna-angel-aguirre-rivero/prd-cambiar-o-morir</t>
  </si>
  <si>
    <t>PRD: cambiar o morir</t>
  </si>
  <si>
    <t>Liébano Sáenz</t>
  </si>
  <si>
    <t>Editoriales</t>
  </si>
  <si>
    <t>Ángel Aguirre Rivero</t>
  </si>
  <si>
    <t>/politica/amlo-destinara-444-mil-mdp-servicios-personales</t>
  </si>
  <si>
    <t>AMLO destinará 444 mil mdp más a “servicios personales”</t>
  </si>
  <si>
    <t>/policia/grabar-choque-escoltas-amenazan-comensales-coyoacan</t>
  </si>
  <si>
    <t>VIDEO: Tras choque, escolta amenaza a comensales que grababan</t>
  </si>
  <si>
    <t>/virales/asalta-en-camion-y-su-mama-lo-agarra-a-chanclazos</t>
  </si>
  <si>
    <t>Asalta en camión y su mamá lo agarra a &amp;#039;chanclazos&amp;#039;</t>
  </si>
  <si>
    <t>/espectaculos/musica/jamas-olvidado-origenes-huamantla-tlaxcala-carlos-rivera</t>
  </si>
  <si>
    <t>Jamás he olvidado mis orígenes, en Huamantla, Tlaxcala: Carlos Rivera</t>
  </si>
  <si>
    <t>Madre sorprende a su hijo robando en camión y lo agarra a 'chanclazos'</t>
  </si>
  <si>
    <t>/policia/asi-ha-cambiado-el-rostro-del-chapo?image=1</t>
  </si>
  <si>
    <t>Así ha cambiado el rostro de 'El Chapo'</t>
  </si>
  <si>
    <t>/opinion/federico-berrueto/juego-de-espejos/otro-error-mayor-de-lopez-obrador</t>
  </si>
  <si>
    <t>Otro error mayor de López Obrador</t>
  </si>
  <si>
    <t>/opinion/editoriales/trascendio-nacional/trascendio_231</t>
  </si>
  <si>
    <t>/opinion/roman-revueltas-retes/la-semana-de-roman-revueltas-retes/a-pena-le-basta-el-perdon</t>
  </si>
  <si>
    <t>A Peña le basta el perdón</t>
  </si>
  <si>
    <t>/opinion/alvaro-cueva/ojo-por-ojo/mexico-sin-agua</t>
  </si>
  <si>
    <t>México sin agua</t>
  </si>
  <si>
    <t>Federico Berrueto</t>
  </si>
  <si>
    <t>Román Revueltas Retes</t>
  </si>
  <si>
    <t>Álvaro Cueva</t>
  </si>
  <si>
    <t>Asalta en camión y su mamá lo agarra a 'chanclazos'</t>
  </si>
  <si>
    <t>/deportes/futbol-internacional/los-ultimos-mensajes-de-whatsapp-de-daniel-correa-antes-de-morir</t>
  </si>
  <si>
    <t>Los últimos mensajes de Whatsapp de Daniel Correa antes de morir</t>
  </si>
  <si>
    <t>/policia/celda-chapo-llamada-camara-tortura-eu</t>
  </si>
  <si>
    <t>Así es la celda de ‘El Chapo’ en la llamada “cámara de tortura” en EU</t>
  </si>
  <si>
    <t>/politica/comunidad/suspenden-bombero-agua-cutzamal-corte-prolongara</t>
  </si>
  <si>
    <t>Corte agua en CdMx se prolongará casi dos días más</t>
  </si>
  <si>
    <t>/politica/publican-ley-impide-servidores-publicos-ganar-presidente</t>
  </si>
  <si>
    <t>Publican ley que quita pensiones a ex presidentes; entra en vigor mañana</t>
  </si>
  <si>
    <t>/opinion/diego-fernandez-de-cevallos/sin-rodeos/vayanse-acostumbrando</t>
  </si>
  <si>
    <t>“Váyanse acostumbrando”</t>
  </si>
  <si>
    <t>/opinion/carlos-marin/el-asalto-la-razon/estrategia-que-no-admite-consulta</t>
  </si>
  <si>
    <t>Estrategia que no admite "consulta"</t>
  </si>
  <si>
    <t>/opinion/carlos-puig/duda-razonable/y-la-caravana-hizo-crisis</t>
  </si>
  <si>
    <t>Y la caravana hizo crisis</t>
  </si>
  <si>
    <t>/opinion/gil-games/uno-hasta-el-fondo/la-suprema</t>
  </si>
  <si>
    <t>La Suprema</t>
  </si>
  <si>
    <t>AMLO destinará 444 mil mdp más a 'nómina de servicios personales'</t>
  </si>
  <si>
    <t>/virales/televisa-ayudo-calderon-pena-elecciones-reguera-loret-micha</t>
  </si>
  <si>
    <t>Televisa ayudó a Calderón y Peña en elecciones: De la Reguera a Loret y Micha</t>
  </si>
  <si>
    <t>/futbol/club-tigres/carioca-y-vargas-explotan-contra-ferretti-en-entrenamiento</t>
  </si>
  <si>
    <t>Carioca y Vargas explotan contra Ferretti en entrenamiento</t>
  </si>
  <si>
    <t>/politica/equipo-de-amlo-presenta-hoy-iniciativa-para-uso-de-mariguana</t>
  </si>
  <si>
    <t>Equipo de AMLO presenta hoy iniciativa para uso de mariguana</t>
  </si>
  <si>
    <t>/opinion/carlos-marin/el-asalto-la-razon/absurdo-salario-presidencial</t>
  </si>
  <si>
    <t>Absurdo salario presidencial</t>
  </si>
  <si>
    <t>/opinion/gil-games/uno-hasta-el-fondo/proceso-va</t>
  </si>
  <si>
    <t>‘Proceso’ va</t>
  </si>
  <si>
    <t>/opinion/joaquin-lopez-doriga/en-privado/las-elecciones-de-hoy-como-propias</t>
  </si>
  <si>
    <t>Las elecciones de hoy, como propias</t>
  </si>
  <si>
    <t>/opinion/hector-aguilar-camin/dia-con-dia/de-la-democracia-a-la-polarizacion</t>
  </si>
  <si>
    <t>¿De la democracia a la polarización?</t>
  </si>
  <si>
    <t>/opinion/valeria-moy/peras-manzanas/abrochense-los-cinturones</t>
  </si>
  <si>
    <t>Abróchense los cinturones</t>
  </si>
  <si>
    <t>Valeria Moy</t>
  </si>
  <si>
    <t>/virales/trasero-premian-silicon-miss-bumbum-acaba-pleito-triunfo</t>
  </si>
  <si>
    <t>Miss BumBum acaba en pleito: concursantes pelean por el primer lugar</t>
  </si>
  <si>
    <t>/policia/el-chapo-pide-abrazar-a-emma-coronel</t>
  </si>
  <si>
    <t>/policia/accidentes/carambola-deja-al-menos-20-heridos-en-la-mexico-toluca</t>
  </si>
  <si>
    <t>Carambola deja al menos 9 muertos en la México-Toluca</t>
  </si>
  <si>
    <t>/virales/chofer-trabaja-12-horas-con-su-esposa-que-tiene-alzheimer</t>
  </si>
  <si>
    <t>Chofer trabaja 12 horas con su esposa que tiene Alzheimer</t>
  </si>
  <si>
    <t>El Chapo' pide que lo dejen abrazar a Emma Coronel</t>
  </si>
  <si>
    <t>/opinion/joaquin-lopez-doriga/en-privado/ni-solo-ni-fracasado-el-revire</t>
  </si>
  <si>
    <t>Ni solo ni fracasado, el revire</t>
  </si>
  <si>
    <t>/opinion/carlos-marin/el-asalto-la-razon/pasa-todo-pero-no-pasa-nada</t>
  </si>
  <si>
    <t>Pasa todo, pero “no pasa nada”</t>
  </si>
  <si>
    <t>/opinion/hector-aguilar-camin/dia-con-dia/maduro-en-mexico-la-toxina</t>
  </si>
  <si>
    <t>Maduro en México: la toxina</t>
  </si>
  <si>
    <t>/opinion/gil-games/uno-hasta-el-fondo/cien-universidades</t>
  </si>
  <si>
    <t>Cien universidades</t>
  </si>
  <si>
    <t>/opinion/carlos-puig/duda-razonable/cada-uno-su-cutzamala</t>
  </si>
  <si>
    <t>Cada uno su Cutzamala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</si>
</sst>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-* #,##0.00_-;\-* #,##0.00_-;_-* &quot;-&quot;??_-;_-@_-"/>
    <numFmt numFmtId="164" formatCode="_-* #,##0_-;\-* #,##0_-;_-* &quot;-&quot;??_-;_-@_-"/>
    <numFmt numFmtId="165" formatCode="[$-80A]dddd\,\ dd&quot; de &quot;mmmm&quot; de &quot;yyyy;@"/>
    <numFmt numFmtId="166" formatCode="dd/mm/yy;@"/>
    <numFmt numFmtId="168" formatCode="[$-80A]d&quot; de &quot;mmmm&quot; de &quot;yyyy;@"/>
  </numFmts>
  <fonts count="2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8"/>
      <color theme="1"/>
      <name val="Calibri"/>
      <scheme val="minor"/>
    </font>
    <font>
      <sz val="22"/>
      <color theme="3"/>
      <name val="Calibri"/>
      <scheme val="minor"/>
    </font>
    <font>
      <b/>
      <sz val="14"/>
      <color theme="0" tint="-0.34998626667073579"/>
      <name val="Calibri"/>
      <scheme val="minor"/>
    </font>
    <font>
      <b/>
      <sz val="14"/>
      <color theme="0"/>
      <name val="Calibri"/>
      <scheme val="minor"/>
    </font>
    <font>
      <sz val="16"/>
      <color theme="3"/>
      <name val="Calibri"/>
      <scheme val="minor"/>
    </font>
    <font>
      <sz val="12"/>
      <color theme="3" tint="0.39997558519241921"/>
      <name val="Calibri"/>
      <scheme val="minor"/>
    </font>
    <font>
      <sz val="16"/>
      <color theme="3" tint="0.39997558519241921"/>
      <name val="Calibri"/>
      <scheme val="minor"/>
    </font>
    <font>
      <b/>
      <sz val="14"/>
      <color theme="0" tint="-0.499984740745262"/>
      <name val="Calibri"/>
      <scheme val="minor"/>
    </font>
    <font>
      <sz val="12"/>
      <name val="Calibri"/>
      <scheme val="minor"/>
    </font>
    <font>
      <b/>
      <sz val="13"/>
      <color rgb="FF000000"/>
      <name val="Arial"/>
    </font>
    <font>
      <b/>
      <sz val="16"/>
      <color theme="3"/>
      <name val="Calibri"/>
      <scheme val="minor"/>
    </font>
    <font>
      <sz val="12"/>
      <color theme="6"/>
      <name val="Wingdings"/>
    </font>
    <font>
      <sz val="16"/>
      <color theme="0" tint="-0.499984740745262"/>
      <name val="Calibri"/>
      <scheme val="minor"/>
    </font>
    <font>
      <sz val="14"/>
      <color theme="0" tint="-0.499984740745262"/>
      <name val="Calibri"/>
      <scheme val="minor"/>
    </font>
    <font>
      <sz val="14"/>
      <color theme="0" tint="-0.34998626667073579"/>
      <name val="Calibri"/>
      <scheme val="minor"/>
    </font>
    <font>
      <sz val="8"/>
      <name val="Calibri"/>
      <family val="2"/>
      <scheme val="minor"/>
    </font>
    <font>
      <b/>
      <sz val="20"/>
      <color theme="0" tint="-0.499984740745262"/>
      <name val="Calibri"/>
      <scheme val="minor"/>
    </font>
    <font>
      <sz val="14"/>
      <color theme="1"/>
      <name val="Calibri"/>
      <scheme val="minor"/>
    </font>
    <font>
      <sz val="12"/>
      <color theme="3"/>
      <name val="Calibri"/>
      <scheme val="minor"/>
    </font>
    <font>
      <sz val="12"/>
      <color theme="0" tint="-0.499984740745262"/>
      <name val="Calibri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3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79">
    <xf numFmtId="0" fontId="0" fillId="0" borderId="0" xfId="0"/>
    <xf numFmtId="1" fontId="0" fillId="0" borderId="0" xfId="0" applyNumberFormat="1"/>
    <xf numFmtId="164" fontId="0" fillId="0" borderId="0" xfId="1" applyNumberFormat="1" applyFont="1"/>
    <xf numFmtId="9" fontId="0" fillId="0" borderId="0" xfId="2" applyFont="1"/>
    <xf numFmtId="0" fontId="3" fillId="0" borderId="0" xfId="0" applyFont="1"/>
    <xf numFmtId="164" fontId="11" fillId="0" borderId="0" xfId="1" applyNumberFormat="1" applyFont="1" applyAlignment="1">
      <alignment vertical="center"/>
    </xf>
    <xf numFmtId="1" fontId="0" fillId="3" borderId="0" xfId="0" applyNumberFormat="1" applyFill="1"/>
    <xf numFmtId="0" fontId="0" fillId="3" borderId="0" xfId="0" applyFill="1"/>
    <xf numFmtId="0" fontId="0" fillId="0" borderId="0" xfId="0" applyFill="1"/>
    <xf numFmtId="1" fontId="0" fillId="0" borderId="0" xfId="0" applyNumberFormat="1" applyFill="1"/>
    <xf numFmtId="0" fontId="14" fillId="0" borderId="0" xfId="0" applyFont="1"/>
    <xf numFmtId="164" fontId="0" fillId="3" borderId="0" xfId="1" applyNumberFormat="1" applyFont="1" applyFill="1"/>
    <xf numFmtId="0" fontId="15" fillId="0" borderId="0" xfId="0" applyFont="1" applyAlignment="1">
      <alignment horizontal="left" vertical="center" wrapText="1"/>
    </xf>
    <xf numFmtId="0" fontId="0" fillId="0" borderId="0" xfId="0" applyAlignment="1">
      <alignment vertical="center"/>
    </xf>
    <xf numFmtId="0" fontId="7" fillId="0" borderId="0" xfId="0" applyFont="1" applyAlignment="1">
      <alignment horizontal="center" vertical="center"/>
    </xf>
    <xf numFmtId="166" fontId="8" fillId="0" borderId="0" xfId="0" applyNumberFormat="1" applyFont="1" applyAlignment="1">
      <alignment horizontal="center" vertical="center"/>
    </xf>
    <xf numFmtId="0" fontId="3" fillId="0" borderId="0" xfId="0" applyFont="1" applyAlignment="1">
      <alignment vertical="center"/>
    </xf>
    <xf numFmtId="0" fontId="12" fillId="0" borderId="0" xfId="0" applyFont="1" applyAlignment="1">
      <alignment horizontal="center" vertical="center"/>
    </xf>
    <xf numFmtId="164" fontId="3" fillId="0" borderId="0" xfId="1" applyNumberFormat="1" applyFont="1" applyAlignment="1">
      <alignment vertical="center"/>
    </xf>
    <xf numFmtId="164" fontId="6" fillId="0" borderId="0" xfId="1" applyNumberFormat="1" applyFont="1" applyAlignment="1">
      <alignment vertical="center"/>
    </xf>
    <xf numFmtId="0" fontId="13" fillId="0" borderId="0" xfId="0" applyFont="1" applyAlignment="1">
      <alignment vertical="center"/>
    </xf>
    <xf numFmtId="0" fontId="7" fillId="0" borderId="0" xfId="0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6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18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7" fillId="0" borderId="0" xfId="0" applyFont="1" applyAlignment="1">
      <alignment horizontal="left" vertical="center"/>
    </xf>
    <xf numFmtId="0" fontId="22" fillId="0" borderId="0" xfId="0" applyFont="1" applyAlignment="1">
      <alignment vertical="center"/>
    </xf>
    <xf numFmtId="9" fontId="22" fillId="0" borderId="0" xfId="2" applyFont="1" applyAlignment="1">
      <alignment horizontal="center" vertical="center"/>
    </xf>
    <xf numFmtId="0" fontId="21" fillId="0" borderId="0" xfId="0" applyFont="1" applyAlignment="1">
      <alignment horizontal="right" vertical="center"/>
    </xf>
    <xf numFmtId="9" fontId="1" fillId="0" borderId="0" xfId="2" applyFont="1" applyAlignment="1">
      <alignment horizontal="center" vertical="center"/>
    </xf>
    <xf numFmtId="0" fontId="1" fillId="0" borderId="0" xfId="0" applyFont="1" applyAlignment="1">
      <alignment vertical="center"/>
    </xf>
    <xf numFmtId="0" fontId="18" fillId="0" borderId="0" xfId="0" applyFont="1" applyAlignment="1">
      <alignment horizontal="right" vertical="center"/>
    </xf>
    <xf numFmtId="164" fontId="10" fillId="0" borderId="0" xfId="1" applyNumberFormat="1" applyFont="1" applyAlignment="1">
      <alignment vertical="center"/>
    </xf>
    <xf numFmtId="0" fontId="24" fillId="0" borderId="0" xfId="0" applyFont="1" applyAlignment="1">
      <alignment horizontal="right" vertical="center"/>
    </xf>
    <xf numFmtId="0" fontId="23" fillId="0" borderId="0" xfId="0" applyFont="1" applyAlignment="1">
      <alignment horizontal="left" vertical="center" wrapText="1"/>
    </xf>
    <xf numFmtId="0" fontId="0" fillId="0" borderId="0" xfId="0" applyFont="1" applyAlignment="1">
      <alignment vertical="center"/>
    </xf>
    <xf numFmtId="0" fontId="15" fillId="0" borderId="0" xfId="0" applyFont="1" applyAlignment="1">
      <alignment vertical="center" wrapText="1"/>
    </xf>
    <xf numFmtId="0" fontId="17" fillId="0" borderId="0" xfId="0" applyFont="1" applyAlignment="1">
      <alignment vertical="top" wrapText="1"/>
    </xf>
    <xf numFmtId="0" fontId="17" fillId="0" borderId="0" xfId="0" applyFont="1" applyAlignment="1">
      <alignment horizontal="right" vertical="top" wrapText="1"/>
    </xf>
    <xf numFmtId="0" fontId="5" fillId="0" borderId="0" xfId="0" applyFont="1" applyAlignment="1">
      <alignment vertical="center"/>
    </xf>
    <xf numFmtId="0" fontId="3" fillId="2" borderId="0" xfId="0" applyFont="1" applyFill="1" applyAlignment="1">
      <alignment horizontal="center"/>
    </xf>
    <xf numFmtId="0" fontId="0" fillId="0" borderId="0" xfId="0" applyFont="1"/>
    <xf numFmtId="165" fontId="0" fillId="0" borderId="0" xfId="0" applyNumberFormat="1" applyFont="1"/>
    <xf numFmtId="14" fontId="0" fillId="0" borderId="0" xfId="0" applyNumberFormat="1" applyFont="1"/>
    <xf numFmtId="0" fontId="0" fillId="3" borderId="0" xfId="0" applyFont="1" applyFill="1" applyAlignment="1">
      <alignment horizontal="center"/>
    </xf>
    <xf numFmtId="15" fontId="0" fillId="3" borderId="0" xfId="0" applyNumberFormat="1" applyFont="1" applyFill="1" applyAlignment="1">
      <alignment horizontal="center"/>
    </xf>
    <xf numFmtId="15" fontId="0" fillId="3" borderId="0" xfId="0" applyNumberFormat="1" applyFont="1" applyFill="1"/>
    <xf numFmtId="14" fontId="3" fillId="2" borderId="0" xfId="0" applyNumberFormat="1" applyFont="1" applyFill="1"/>
    <xf numFmtId="0" fontId="3" fillId="2" borderId="0" xfId="0" applyFont="1" applyFill="1"/>
    <xf numFmtId="164" fontId="2" fillId="3" borderId="0" xfId="1" applyNumberFormat="1" applyFont="1" applyFill="1"/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left" vertical="center" wrapText="1"/>
    </xf>
    <xf numFmtId="0" fontId="22" fillId="0" borderId="0" xfId="0" applyFont="1" applyAlignment="1">
      <alignment horizontal="right" vertical="center"/>
    </xf>
    <xf numFmtId="0" fontId="13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164" fontId="3" fillId="0" borderId="0" xfId="1" applyNumberFormat="1" applyFont="1" applyFill="1" applyAlignment="1">
      <alignment vertical="center"/>
    </xf>
    <xf numFmtId="15" fontId="0" fillId="0" borderId="0" xfId="0" applyNumberFormat="1" applyAlignment="1">
      <alignment vertical="center"/>
    </xf>
    <xf numFmtId="15" fontId="0" fillId="3" borderId="0" xfId="0" applyNumberFormat="1" applyFill="1" applyAlignment="1">
      <alignment vertical="center"/>
    </xf>
    <xf numFmtId="9" fontId="2" fillId="3" borderId="0" xfId="2" applyFont="1" applyFill="1"/>
    <xf numFmtId="9" fontId="3" fillId="0" borderId="0" xfId="2" applyFont="1" applyAlignment="1">
      <alignment vertical="center"/>
    </xf>
    <xf numFmtId="0" fontId="5" fillId="0" borderId="0" xfId="0" applyFont="1" applyAlignment="1"/>
    <xf numFmtId="0" fontId="23" fillId="0" borderId="0" xfId="0" applyFont="1" applyAlignment="1">
      <alignment horizontal="left" vertical="center" wrapText="1"/>
    </xf>
    <xf numFmtId="0" fontId="15" fillId="0" borderId="0" xfId="0" applyFont="1" applyAlignment="1">
      <alignment horizontal="left" vertical="center" wrapText="1"/>
    </xf>
    <xf numFmtId="165" fontId="9" fillId="0" borderId="0" xfId="0" applyNumberFormat="1" applyFont="1" applyAlignment="1">
      <alignment horizontal="left" vertical="center"/>
    </xf>
    <xf numFmtId="0" fontId="17" fillId="0" borderId="0" xfId="0" applyFont="1" applyAlignment="1">
      <alignment horizontal="center" vertical="top" wrapText="1"/>
    </xf>
    <xf numFmtId="0" fontId="17" fillId="0" borderId="0" xfId="0" applyFont="1" applyAlignment="1">
      <alignment horizontal="right" vertical="top" wrapText="1"/>
    </xf>
    <xf numFmtId="15" fontId="0" fillId="0" borderId="0" xfId="0" applyNumberFormat="1" applyAlignment="1">
      <alignment horizontal="center" vertical="center"/>
    </xf>
    <xf numFmtId="15" fontId="0" fillId="3" borderId="0" xfId="0" applyNumberFormat="1" applyFill="1" applyAlignment="1">
      <alignment horizontal="center" vertical="center"/>
    </xf>
    <xf numFmtId="165" fontId="9" fillId="0" borderId="0" xfId="0" applyNumberFormat="1" applyFont="1" applyAlignment="1">
      <alignment horizontal="center" vertical="center"/>
    </xf>
    <xf numFmtId="0" fontId="17" fillId="0" borderId="0" xfId="0" applyFont="1" applyAlignment="1">
      <alignment horizontal="left" wrapText="1"/>
    </xf>
    <xf numFmtId="14" fontId="0" fillId="0" borderId="0" xfId="0" applyNumberFormat="1"/>
    <xf numFmtId="168" fontId="0" fillId="0" borderId="0" xfId="0" applyNumberFormat="1"/>
    <xf numFmtId="0" fontId="0" fillId="0" borderId="0" xfId="0" quotePrefix="1"/>
    <xf numFmtId="15" fontId="26" fillId="0" borderId="0" xfId="0" applyNumberFormat="1" applyFont="1" applyFill="1" applyAlignment="1">
      <alignment horizontal="center" vertical="center"/>
    </xf>
    <xf numFmtId="0" fontId="26" fillId="0" borderId="0" xfId="0" applyFont="1" applyFill="1"/>
    <xf numFmtId="0" fontId="0" fillId="0" borderId="0" xfId="0" quotePrefix="1" applyFill="1"/>
  </cellXfs>
  <cellStyles count="136"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 visitado" xfId="3" builtinId="9" hidden="1"/>
    <cellStyle name="Hipervínculo visitado" xfId="4" builtinId="9" hidden="1"/>
    <cellStyle name="Hipervínculo visitado" xfId="5" builtinId="9" hidden="1"/>
    <cellStyle name="Hipervínculo visitado" xfId="6" builtinId="9" hidden="1"/>
    <cellStyle name="Hipervínculo visitado" xfId="7" builtinId="9" hidden="1"/>
    <cellStyle name="Hipervínculo visitado" xfId="8" builtinId="9" hidden="1"/>
    <cellStyle name="Hipervínculo visitado" xfId="9" builtinId="9" hidden="1"/>
    <cellStyle name="Hipervínculo visitado" xfId="10" builtinId="9" hidden="1"/>
    <cellStyle name="Hipervínculo visitado" xfId="11" builtinId="9" hidden="1"/>
    <cellStyle name="Hipervínculo visitado" xfId="12" builtinId="9" hidden="1"/>
    <cellStyle name="Hipervínculo visitado" xfId="13" builtinId="9" hidden="1"/>
    <cellStyle name="Hipervínculo visitado" xfId="14" builtinId="9" hidden="1"/>
    <cellStyle name="Hipervínculo visitado" xfId="15" builtinId="9" hidden="1"/>
    <cellStyle name="Hipervínculo visitado" xfId="16" builtinId="9" hidden="1"/>
    <cellStyle name="Hipervínculo visitado" xfId="17" builtinId="9" hidden="1"/>
    <cellStyle name="Hipervínculo visitado" xfId="18" builtinId="9" hidden="1"/>
    <cellStyle name="Hipervínculo visitado" xfId="19" builtinId="9" hidden="1"/>
    <cellStyle name="Hipervínculo visitado" xfId="20" builtinId="9" hidden="1"/>
    <cellStyle name="Hipervínculo visitado" xfId="21" builtinId="9" hidden="1"/>
    <cellStyle name="Hipervínculo visitado" xfId="22" builtinId="9" hidden="1"/>
    <cellStyle name="Hipervínculo visitado" xfId="23" builtinId="9" hidden="1"/>
    <cellStyle name="Hipervínculo visitado" xfId="24" builtinId="9" hidden="1"/>
    <cellStyle name="Hipervínculo visitado" xfId="25" builtinId="9" hidden="1"/>
    <cellStyle name="Hipervínculo visitado" xfId="26" builtinId="9" hidden="1"/>
    <cellStyle name="Hipervínculo visitado" xfId="27" builtinId="9" hidden="1"/>
    <cellStyle name="Hipervínculo visitado" xfId="28" builtinId="9" hidden="1"/>
    <cellStyle name="Hipervínculo visitado" xfId="29" builtinId="9" hidden="1"/>
    <cellStyle name="Hipervínculo visitado" xfId="30" builtinId="9" hidden="1"/>
    <cellStyle name="Hipervínculo visitado" xfId="31" builtinId="9" hidden="1"/>
    <cellStyle name="Hipervínculo visitado" xfId="32" builtinId="9" hidden="1"/>
    <cellStyle name="Hipervínculo visitado" xfId="33" builtinId="9" hidden="1"/>
    <cellStyle name="Hipervínculo visitado" xfId="34" builtinId="9" hidden="1"/>
    <cellStyle name="Hipervínculo visitado" xfId="35" builtinId="9" hidden="1"/>
    <cellStyle name="Hipervínculo visitado" xfId="36" builtinId="9" hidden="1"/>
    <cellStyle name="Hipervínculo visitado" xfId="37" builtinId="9" hidden="1"/>
    <cellStyle name="Hipervínculo visitado" xfId="38" builtinId="9" hidden="1"/>
    <cellStyle name="Hipervínculo visitado" xfId="39" builtinId="9" hidden="1"/>
    <cellStyle name="Hipervínculo visitado" xfId="40" builtinId="9" hidden="1"/>
    <cellStyle name="Hipervínculo visitado" xfId="41" builtinId="9" hidden="1"/>
    <cellStyle name="Hipervínculo visitado" xfId="42" builtinId="9" hidden="1"/>
    <cellStyle name="Hipervínculo visitado" xfId="43" builtinId="9" hidden="1"/>
    <cellStyle name="Hipervínculo visitado" xfId="44" builtinId="9" hidden="1"/>
    <cellStyle name="Hipervínculo visitado" xfId="45" builtinId="9" hidden="1"/>
    <cellStyle name="Hipervínculo visitado" xfId="46" builtinId="9" hidden="1"/>
    <cellStyle name="Hipervínculo visitado" xfId="47" builtinId="9" hidden="1"/>
    <cellStyle name="Hipervínculo visitado" xfId="48" builtinId="9" hidden="1"/>
    <cellStyle name="Hipervínculo visitado" xfId="49" builtinId="9" hidden="1"/>
    <cellStyle name="Hipervínculo visitado" xfId="50" builtinId="9" hidden="1"/>
    <cellStyle name="Hipervínculo visitado" xfId="51" builtinId="9" hidden="1"/>
    <cellStyle name="Hipervínculo visitado" xfId="52" builtinId="9" hidden="1"/>
    <cellStyle name="Hipervínculo visitado" xfId="53" builtinId="9" hidden="1"/>
    <cellStyle name="Hipervínculo visitado" xfId="54" builtinId="9" hidden="1"/>
    <cellStyle name="Hipervínculo visitado" xfId="55" builtinId="9" hidden="1"/>
    <cellStyle name="Hipervínculo visitado" xfId="56" builtinId="9" hidden="1"/>
    <cellStyle name="Hipervínculo visitado" xfId="57" builtinId="9" hidden="1"/>
    <cellStyle name="Hipervínculo visitado" xfId="58" builtinId="9" hidden="1"/>
    <cellStyle name="Hipervínculo visitado" xfId="59" builtinId="9" hidden="1"/>
    <cellStyle name="Hipervínculo visitado" xfId="60" builtinId="9" hidden="1"/>
    <cellStyle name="Hipervínculo visitado" xfId="61" builtinId="9" hidden="1"/>
    <cellStyle name="Hipervínculo visitado" xfId="62" builtinId="9" hidden="1"/>
    <cellStyle name="Hipervínculo visitado" xfId="63" builtinId="9" hidden="1"/>
    <cellStyle name="Hipervínculo visitado" xfId="64" builtinId="9" hidden="1"/>
    <cellStyle name="Hipervínculo visitado" xfId="65" builtinId="9" hidden="1"/>
    <cellStyle name="Hipervínculo visitado" xfId="66" builtinId="9" hidden="1"/>
    <cellStyle name="Hipervínculo visitado" xfId="67" builtinId="9" hidden="1"/>
    <cellStyle name="Hipervínculo visitado" xfId="68" builtinId="9" hidden="1"/>
    <cellStyle name="Hipervínculo visitado" xfId="69" builtinId="9" hidden="1"/>
    <cellStyle name="Hipervínculo visitado" xfId="70" builtinId="9" hidden="1"/>
    <cellStyle name="Hipervínculo visitado" xfId="71" builtinId="9" hidden="1"/>
    <cellStyle name="Hipervínculo visitado" xfId="72" builtinId="9" hidden="1"/>
    <cellStyle name="Hipervínculo visitado" xfId="73" builtinId="9" hidden="1"/>
    <cellStyle name="Hipervínculo visitado" xfId="74" builtinId="9" hidden="1"/>
    <cellStyle name="Hipervínculo visitado" xfId="75" builtinId="9" hidden="1"/>
    <cellStyle name="Hipervínculo visitado" xfId="76" builtinId="9" hidden="1"/>
    <cellStyle name="Hipervínculo visitado" xfId="77" builtinId="9" hidden="1"/>
    <cellStyle name="Hipervínculo visitado" xfId="78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Millares" xfId="1" builtinId="3"/>
    <cellStyle name="Normal" xfId="0" builtinId="0"/>
    <cellStyle name="Porcentual" xfId="2" builtinId="5"/>
  </cellStyles>
  <dxfs count="24">
    <dxf>
      <font>
        <b/>
        <i val="0"/>
        <color rgb="FFFF000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b/>
        <i val="0"/>
        <color rgb="FF00800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rgb="FF00800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rgb="FFFF000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rgb="FF00800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rgb="FFFF000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rgb="FF00800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rgb="FFFF000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rgb="FF00800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rgb="FFFF000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b/>
        <i val="0"/>
        <color rgb="FFFF000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b/>
        <i val="0"/>
        <color rgb="FF00800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b/>
        <i val="0"/>
        <color rgb="FFFF000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b/>
        <i val="0"/>
        <color rgb="FF00800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b/>
        <i val="0"/>
        <color rgb="FFFF000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b/>
        <i val="0"/>
        <color rgb="FF00800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rgb="FF00800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rgb="FFFF000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rgb="FF00800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rgb="FFFF000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rgb="FF00800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rgb="FFFF000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rgb="FF00800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rgb="FFFF000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789178</xdr:colOff>
      <xdr:row>1</xdr:row>
      <xdr:rowOff>75565</xdr:rowOff>
    </xdr:from>
    <xdr:to>
      <xdr:col>3</xdr:col>
      <xdr:colOff>656082</xdr:colOff>
      <xdr:row>3</xdr:row>
      <xdr:rowOff>140335</xdr:rowOff>
    </xdr:to>
    <xdr:pic>
      <xdr:nvPicPr>
        <xdr:cNvPr id="8" name="Imagen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48078" y="1028065"/>
          <a:ext cx="2978404" cy="57277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749300</xdr:colOff>
      <xdr:row>1</xdr:row>
      <xdr:rowOff>85969</xdr:rowOff>
    </xdr:from>
    <xdr:to>
      <xdr:col>3</xdr:col>
      <xdr:colOff>292100</xdr:colOff>
      <xdr:row>3</xdr:row>
      <xdr:rowOff>139699</xdr:rowOff>
    </xdr:to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08200" y="276469"/>
          <a:ext cx="2921000" cy="56173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3:Q47"/>
  <sheetViews>
    <sheetView topLeftCell="A2" workbookViewId="0">
      <selection activeCell="C5" sqref="C5:E5"/>
    </sheetView>
  </sheetViews>
  <sheetFormatPr baseColWidth="10" defaultRowHeight="15" x14ac:dyDescent="0"/>
  <cols>
    <col min="1" max="1" width="17.83203125" style="16" customWidth="1"/>
    <col min="2" max="2" width="22.1640625" style="13" customWidth="1"/>
    <col min="3" max="3" width="18.6640625" style="13" customWidth="1"/>
    <col min="4" max="4" width="17.83203125" style="13" customWidth="1"/>
    <col min="5" max="5" width="18" style="13" customWidth="1"/>
    <col min="6" max="6" width="13.1640625" style="13" customWidth="1"/>
    <col min="7" max="7" width="21.33203125" style="13" customWidth="1"/>
    <col min="8" max="8" width="31.1640625" style="13" customWidth="1"/>
    <col min="9" max="9" width="10.83203125" style="13" customWidth="1"/>
    <col min="10" max="10" width="11.5" style="13" customWidth="1"/>
    <col min="11" max="24" width="10.83203125" style="13" customWidth="1"/>
    <col min="25" max="16384" width="10.83203125" style="13"/>
  </cols>
  <sheetData>
    <row r="3" spans="1:8" ht="25">
      <c r="F3" s="31" t="s">
        <v>96</v>
      </c>
    </row>
    <row r="5" spans="1:8" ht="20">
      <c r="C5" s="66">
        <f ca="1">(TODAY())-1</f>
        <v>43411</v>
      </c>
      <c r="D5" s="66"/>
      <c r="E5" s="66"/>
    </row>
    <row r="6" spans="1:8" ht="18">
      <c r="C6" s="17"/>
      <c r="D6" s="15">
        <f ca="1">C5-7</f>
        <v>43404</v>
      </c>
      <c r="E6" s="14"/>
    </row>
    <row r="7" spans="1:8" ht="20" customHeight="1">
      <c r="B7" s="68" t="s">
        <v>115</v>
      </c>
      <c r="C7" s="68"/>
      <c r="D7" s="68"/>
      <c r="E7" s="42" t="str">
        <f ca="1">IF(AND(C12&gt;0,E12&gt;0),"por arriba del promedio","por abajo del promedio")</f>
        <v>por abajo del promedio</v>
      </c>
      <c r="F7" s="40"/>
    </row>
    <row r="8" spans="1:8" ht="20">
      <c r="B8" s="67" t="str">
        <f ca="1">CONCATENATE("en comparación con los últimos cuatro ",TEXT((C5),"dddd"))</f>
        <v>en comparación con los últimos cuatro miércoles</v>
      </c>
      <c r="C8" s="67"/>
      <c r="D8" s="67"/>
      <c r="E8" s="67"/>
      <c r="F8" s="67"/>
      <c r="H8" s="24"/>
    </row>
    <row r="9" spans="1:8" ht="26" customHeight="1">
      <c r="B9" s="41"/>
      <c r="C9" s="41"/>
      <c r="D9" s="41"/>
      <c r="F9" s="40"/>
      <c r="H9" s="24"/>
    </row>
    <row r="10" spans="1:8" ht="18">
      <c r="C10" s="26" t="s">
        <v>127</v>
      </c>
      <c r="D10" s="27"/>
      <c r="E10" s="26" t="s">
        <v>128</v>
      </c>
      <c r="G10" s="20"/>
    </row>
    <row r="11" spans="1:8" ht="28">
      <c r="B11" s="18">
        <f ca="1">Usuarios!C55</f>
        <v>1855297.25</v>
      </c>
      <c r="C11" s="19">
        <f ca="1">VLOOKUP(C5,Usuarios!A23:C1031,3,)</f>
        <v>1953721</v>
      </c>
      <c r="D11" s="19"/>
      <c r="E11" s="19">
        <f ca="1">VLOOKUP(C5,Usuarios!A23:C1031,2,)</f>
        <v>577868</v>
      </c>
      <c r="F11" s="18">
        <f ca="1">Usuarios!B55</f>
        <v>663204.25</v>
      </c>
      <c r="G11" s="20"/>
    </row>
    <row r="12" spans="1:8">
      <c r="C12" s="32">
        <f ca="1">(C11-B11)/C11</f>
        <v>5.03775871785173E-2</v>
      </c>
      <c r="D12" s="33"/>
      <c r="E12" s="32">
        <f ca="1">(E11-F11)/E11</f>
        <v>-0.14767429585995417</v>
      </c>
      <c r="G12" s="20"/>
    </row>
    <row r="13" spans="1:8">
      <c r="G13" s="20"/>
    </row>
    <row r="14" spans="1:8" ht="18">
      <c r="B14" s="21"/>
      <c r="G14" s="20"/>
    </row>
    <row r="15" spans="1:8" ht="20">
      <c r="B15" s="28" t="s">
        <v>97</v>
      </c>
      <c r="F15" s="53" t="s">
        <v>1</v>
      </c>
      <c r="G15" s="36" t="s">
        <v>126</v>
      </c>
    </row>
    <row r="16" spans="1:8" ht="20">
      <c r="A16" s="16" t="str">
        <f ca="1">$C$5&amp;1</f>
        <v>434111</v>
      </c>
      <c r="B16" s="65" t="str">
        <f ca="1">VLOOKUP(A16,Contenidos!C2:G998,3)</f>
        <v>Carambola deja al menos 9 muertos en la México-Toluca</v>
      </c>
      <c r="C16" s="65"/>
      <c r="D16" s="65"/>
      <c r="E16" s="65"/>
      <c r="F16" s="5">
        <f ca="1">VLOOKUP(A16,Contenidos!$C$2:$G$998,4)</f>
        <v>35313</v>
      </c>
      <c r="G16" s="34" t="str">
        <f ca="1">VLOOKUP(A16,Contenidos!$C$2:$G$998,5)</f>
        <v>Google</v>
      </c>
    </row>
    <row r="17" spans="1:17" ht="11" customHeight="1">
      <c r="B17" s="28"/>
      <c r="C17" s="12"/>
      <c r="D17" s="12"/>
      <c r="E17" s="12"/>
      <c r="F17" s="5"/>
      <c r="G17" s="34"/>
    </row>
    <row r="18" spans="1:17" ht="15" customHeight="1">
      <c r="A18" s="16" t="str">
        <f ca="1">$C$5&amp;2</f>
        <v>434112</v>
      </c>
      <c r="B18" s="64" t="str">
        <f ca="1">VLOOKUP(A18,Contenidos!C3:G998,3)</f>
        <v>Miss BumBum acaba en pleito: concursantes pelean por el primer lugar</v>
      </c>
      <c r="C18" s="64"/>
      <c r="D18" s="64"/>
      <c r="E18" s="64"/>
      <c r="F18" s="35">
        <f ca="1">VLOOKUP(A18,Contenidos!C3:F998,4)</f>
        <v>32745</v>
      </c>
      <c r="G18" s="34" t="str">
        <f ca="1">VLOOKUP(A18,Contenidos!$C$2:$G$998,5)</f>
        <v>Google</v>
      </c>
    </row>
    <row r="19" spans="1:17" ht="15" customHeight="1">
      <c r="A19" s="16" t="str">
        <f ca="1">$C$5&amp;3</f>
        <v>434113</v>
      </c>
      <c r="B19" s="64" t="str">
        <f ca="1">VLOOKUP(A19,Contenidos!C4:G999,3)</f>
        <v>El Chapo' pide que lo dejen abrazar a Emma Coronel</v>
      </c>
      <c r="C19" s="64"/>
      <c r="D19" s="64"/>
      <c r="E19" s="64"/>
      <c r="F19" s="35">
        <f ca="1">VLOOKUP(A19,Contenidos!C4:F998,4)</f>
        <v>19491</v>
      </c>
      <c r="G19" s="34" t="str">
        <f ca="1">VLOOKUP(A19,Contenidos!$C$2:$G$998,5)</f>
        <v>Facebook IA</v>
      </c>
    </row>
    <row r="20" spans="1:17" ht="15" customHeight="1">
      <c r="A20" s="16" t="str">
        <f ca="1">$C$5&amp;4</f>
        <v>434114</v>
      </c>
      <c r="B20" s="64" t="str">
        <f ca="1">VLOOKUP(A20,Contenidos!C5:G1000,3)</f>
        <v>Televisa ayudó a Calderón y Peña en elecciones: De la Reguera a Loret y Micha</v>
      </c>
      <c r="C20" s="64"/>
      <c r="D20" s="64"/>
      <c r="E20" s="64"/>
      <c r="F20" s="35">
        <f ca="1">VLOOKUP(A20,Contenidos!C5:F998,4)</f>
        <v>15267</v>
      </c>
      <c r="G20" s="34" t="str">
        <f ca="1">VLOOKUP(A20,Contenidos!$C$2:$G$998,5)</f>
        <v>Facebook IA</v>
      </c>
    </row>
    <row r="21" spans="1:17" ht="15" customHeight="1">
      <c r="A21" s="16" t="str">
        <f ca="1">$C$5&amp;5</f>
        <v>434115</v>
      </c>
      <c r="B21" s="64" t="str">
        <f ca="1">VLOOKUP(A21,Contenidos!C6:G1001,3)</f>
        <v>Chofer trabaja 12 horas con su esposa que tiene Alzheimer</v>
      </c>
      <c r="C21" s="64"/>
      <c r="D21" s="64"/>
      <c r="E21" s="64"/>
      <c r="F21" s="35">
        <f ca="1">VLOOKUP(A21,Contenidos!C6:F998,4)</f>
        <v>14754</v>
      </c>
      <c r="G21" s="34" t="str">
        <f ca="1">VLOOKUP(A21,Contenidos!$C$2:$G$998,5)</f>
        <v>Facebook IA</v>
      </c>
    </row>
    <row r="22" spans="1:17">
      <c r="B22" s="23"/>
      <c r="C22" s="23"/>
      <c r="D22" s="23"/>
      <c r="E22" s="23"/>
      <c r="G22" s="20"/>
    </row>
    <row r="23" spans="1:17">
      <c r="G23" s="16"/>
    </row>
    <row r="24" spans="1:17" ht="20">
      <c r="B24" s="28" t="s">
        <v>98</v>
      </c>
      <c r="F24" s="53" t="s">
        <v>1</v>
      </c>
      <c r="G24" s="36" t="s">
        <v>126</v>
      </c>
      <c r="I24" s="16"/>
    </row>
    <row r="25" spans="1:17" ht="20">
      <c r="A25" s="16" t="str">
        <f t="shared" ref="A25" ca="1" si="0">$C$5&amp;1</f>
        <v>434111</v>
      </c>
      <c r="B25" s="65" t="str">
        <f ca="1">CONCATENATE(VLOOKUP(A25,Contenidos!$J$2:$O$998,3,0),"  /  ",VLOOKUP(A25,Contenidos!$J$2:$O$998,5,))</f>
        <v>Ni solo ni fracasado, el revire  /  Joaquín López-Dóriga</v>
      </c>
      <c r="C25" s="65"/>
      <c r="D25" s="65"/>
      <c r="E25" s="65"/>
      <c r="F25" s="5">
        <f ca="1">VLOOKUP(A25,Contenidos!$J$2:$O$998,4,0)</f>
        <v>36993</v>
      </c>
      <c r="G25" s="34" t="str">
        <f ca="1">VLOOKUP(A25,Contenidos!$J$2:$O$998,6,0)</f>
        <v>Google</v>
      </c>
      <c r="I25" s="16"/>
    </row>
    <row r="26" spans="1:17" ht="11" customHeight="1">
      <c r="B26" s="28"/>
      <c r="C26" s="12"/>
      <c r="D26" s="12"/>
      <c r="E26" s="12"/>
      <c r="F26" s="5"/>
      <c r="G26" s="34"/>
      <c r="I26" s="16"/>
    </row>
    <row r="27" spans="1:17" ht="18" customHeight="1">
      <c r="A27" s="16" t="str">
        <f ca="1">$C$5&amp;2</f>
        <v>434112</v>
      </c>
      <c r="B27" s="64" t="str">
        <f ca="1">CONCATENATE(VLOOKUP(A27,Contenidos!$J$2:$O$998,3,0),"  /  ",VLOOKUP(A27,Contenidos!$J$2:$O$998,5,))</f>
        <v>Pasa todo, pero “no pasa nada”  /  Carlos Marín</v>
      </c>
      <c r="C27" s="64"/>
      <c r="D27" s="64"/>
      <c r="E27" s="64"/>
      <c r="F27" s="35">
        <f ca="1">VLOOKUP(A27,Contenidos!$J$2:$O$998,4,0)</f>
        <v>27840</v>
      </c>
      <c r="G27" s="34" t="str">
        <f ca="1">VLOOKUP(A27,Contenidos!$J$2:$O$998,6,0)</f>
        <v>Google</v>
      </c>
      <c r="I27" s="16"/>
    </row>
    <row r="28" spans="1:17" ht="18" customHeight="1">
      <c r="A28" s="16" t="str">
        <f ca="1">$C$5&amp;3</f>
        <v>434113</v>
      </c>
      <c r="B28" s="64" t="str">
        <f ca="1">CONCATENATE(VLOOKUP(A28,Contenidos!$J$2:$O$998,3,0),"  /  ",VLOOKUP(A28,Contenidos!$J$2:$O$998,5,))</f>
        <v>Maduro en México: la toxina  /  Héctor Aguilar Camín</v>
      </c>
      <c r="C28" s="64"/>
      <c r="D28" s="64"/>
      <c r="E28" s="64"/>
      <c r="F28" s="35">
        <f ca="1">VLOOKUP(A28,Contenidos!$J$2:$O$998,4,0)</f>
        <v>16163</v>
      </c>
      <c r="G28" s="34" t="str">
        <f ca="1">VLOOKUP(A28,Contenidos!$J$2:$O$998,6,0)</f>
        <v>Google</v>
      </c>
      <c r="I28" s="16"/>
    </row>
    <row r="29" spans="1:17" ht="18" customHeight="1">
      <c r="A29" s="16" t="str">
        <f ca="1">$C$5&amp;4</f>
        <v>434114</v>
      </c>
      <c r="B29" s="64" t="str">
        <f ca="1">CONCATENATE(VLOOKUP(A29,Contenidos!$J$2:$O$998,3,0),"  /  ",VLOOKUP(A29,Contenidos!$J$2:$O$998,5,))</f>
        <v>Cien universidades  /  Gil Gamés</v>
      </c>
      <c r="C29" s="64"/>
      <c r="D29" s="64"/>
      <c r="E29" s="64"/>
      <c r="F29" s="35">
        <f ca="1">VLOOKUP(A29,Contenidos!$J$2:$O$998,4,0)</f>
        <v>10798</v>
      </c>
      <c r="G29" s="34" t="str">
        <f ca="1">VLOOKUP(A29,Contenidos!$J$2:$O$998,6,0)</f>
        <v>Google</v>
      </c>
      <c r="I29" s="16"/>
    </row>
    <row r="30" spans="1:17" ht="18" customHeight="1">
      <c r="A30" s="16" t="str">
        <f ca="1">$C$5&amp;5</f>
        <v>434115</v>
      </c>
      <c r="B30" s="64" t="str">
        <f ca="1">CONCATENATE(VLOOKUP(A30,Contenidos!$J$2:$O$998,3,0),"  /  ",VLOOKUP(A30,Contenidos!$J$2:$O$998,5,))</f>
        <v>Cada uno su Cutzamala  /  Carlos Puig</v>
      </c>
      <c r="C30" s="64"/>
      <c r="D30" s="64"/>
      <c r="E30" s="64"/>
      <c r="F30" s="35">
        <f ca="1">VLOOKUP(A30,Contenidos!$J$2:$O$998,4,0)</f>
        <v>10124</v>
      </c>
      <c r="G30" s="34" t="str">
        <f ca="1">VLOOKUP(A30,Contenidos!$J$2:$O$998,6,0)</f>
        <v>Google</v>
      </c>
      <c r="I30" s="16"/>
    </row>
    <row r="31" spans="1:17" ht="18">
      <c r="G31" s="55"/>
      <c r="I31" s="20"/>
      <c r="M31" s="56"/>
      <c r="N31" s="56"/>
      <c r="O31" s="56"/>
      <c r="P31" s="56"/>
      <c r="Q31" s="56"/>
    </row>
    <row r="32" spans="1:17" ht="18">
      <c r="G32" s="29"/>
      <c r="I32" s="16"/>
      <c r="J32" s="16"/>
      <c r="K32" s="16"/>
      <c r="L32" s="16"/>
      <c r="M32" s="57"/>
      <c r="N32" s="57"/>
      <c r="O32" s="57"/>
      <c r="P32" s="56"/>
      <c r="Q32" s="56"/>
    </row>
    <row r="33" spans="1:17" ht="18">
      <c r="E33" s="53" t="s">
        <v>0</v>
      </c>
      <c r="G33" s="29"/>
      <c r="I33" s="16"/>
      <c r="J33" s="16" t="s">
        <v>132</v>
      </c>
      <c r="K33" s="16" t="s">
        <v>128</v>
      </c>
      <c r="L33" s="16" t="s">
        <v>131</v>
      </c>
      <c r="M33" s="16" t="s">
        <v>128</v>
      </c>
      <c r="N33" s="57"/>
      <c r="O33" s="57"/>
      <c r="P33" s="56"/>
      <c r="Q33" s="56"/>
    </row>
    <row r="34" spans="1:17" ht="30">
      <c r="A34" s="16" t="str">
        <f t="shared" ref="A34" ca="1" si="1">$C$5&amp;1</f>
        <v>434111</v>
      </c>
      <c r="B34" s="28" t="s">
        <v>114</v>
      </c>
      <c r="D34" s="39" t="str">
        <f ca="1">VLOOKUP(A34,'Fuentes de tráfico'!$C$2:$F$1040,3,0)</f>
        <v>Google</v>
      </c>
      <c r="E34" s="5">
        <f ca="1">VLOOKUP(A34,'Fuentes de tráfico'!$C$2:$F$1040,4,0)</f>
        <v>206604</v>
      </c>
      <c r="F34" s="30">
        <f ca="1">VLOOKUP(D34,$I$34:$N$38,6,)</f>
        <v>-0.17333159086948946</v>
      </c>
      <c r="G34" s="54" t="str">
        <f ca="1">CONCATENATE(IF(F34&gt;=0,"por arriba ","por abajo "),"del mismo día de la semana anterior")</f>
        <v>por abajo del mismo día de la semana anterior</v>
      </c>
      <c r="I34" s="4" t="s">
        <v>80</v>
      </c>
      <c r="J34" s="57" t="str">
        <f ca="1">($C$5-7)&amp;I34</f>
        <v>43404Google</v>
      </c>
      <c r="K34" s="58">
        <f ca="1">VLOOKUP(J34,'Fuentes de tráfico'!$D$100:$E$104,2,)</f>
        <v>242415</v>
      </c>
      <c r="L34" s="16" t="str">
        <f ca="1">$C$5&amp;I34</f>
        <v>43411Google</v>
      </c>
      <c r="M34" s="16">
        <f ca="1">VLOOKUP(L34,'Fuentes de tráfico'!$D$107:$E$111,2,)</f>
        <v>206604</v>
      </c>
      <c r="N34" s="62">
        <f ca="1">(M34-K34)/M34</f>
        <v>-0.17333159086948946</v>
      </c>
      <c r="O34" s="16"/>
      <c r="P34" s="56"/>
      <c r="Q34" s="56"/>
    </row>
    <row r="35" spans="1:17" ht="18">
      <c r="A35" s="16" t="str">
        <f ca="1">$C$5&amp;2</f>
        <v>434112</v>
      </c>
      <c r="B35" s="22"/>
      <c r="C35" s="36" t="s">
        <v>99</v>
      </c>
      <c r="D35" s="37" t="str">
        <f ca="1">VLOOKUP(A35,'Fuentes de tráfico'!$C$2:$F$1040,3,0)</f>
        <v>Directo</v>
      </c>
      <c r="E35" s="35">
        <f ca="1">VLOOKUP(A35,'Fuentes de tráfico'!$C$2:$F$1040,4,0)</f>
        <v>146259</v>
      </c>
      <c r="F35" s="30">
        <f t="shared" ref="F35:F38" ca="1" si="2">VLOOKUP(D35,$I$34:$N$38,6,)</f>
        <v>-0.45396180747851417</v>
      </c>
      <c r="I35" s="4" t="s">
        <v>85</v>
      </c>
      <c r="J35" s="57" t="str">
        <f ca="1">($C$5-7)&amp;I35</f>
        <v>43404Directo</v>
      </c>
      <c r="K35" s="58">
        <f ca="1">VLOOKUP(J35,'Fuentes de tráfico'!$D$100:$E$104,2,)</f>
        <v>212655</v>
      </c>
      <c r="L35" s="16" t="str">
        <f t="shared" ref="L35:L38" ca="1" si="3">$C$5&amp;I35</f>
        <v>43411Directo</v>
      </c>
      <c r="M35" s="16">
        <f ca="1">VLOOKUP(L35,'Fuentes de tráfico'!$D$107:$E$111,2,)</f>
        <v>146259</v>
      </c>
      <c r="N35" s="62">
        <f t="shared" ref="N35:N38" ca="1" si="4">(M35-K35)/M35</f>
        <v>-0.45396180747851417</v>
      </c>
      <c r="O35" s="16"/>
      <c r="P35" s="56"/>
      <c r="Q35" s="56"/>
    </row>
    <row r="36" spans="1:17" ht="18">
      <c r="A36" s="16" t="str">
        <f ca="1">$C$5&amp;3</f>
        <v>434113</v>
      </c>
      <c r="C36" s="38"/>
      <c r="D36" s="37" t="str">
        <f ca="1">VLOOKUP(A36,'Fuentes de tráfico'!$C$2:$F$1040,3,0)</f>
        <v>Facebook IA</v>
      </c>
      <c r="E36" s="35">
        <f ca="1">VLOOKUP(A36,'Fuentes de tráfico'!$C$2:$F$1040,4,0)</f>
        <v>134955</v>
      </c>
      <c r="F36" s="30">
        <f t="shared" ca="1" si="2"/>
        <v>-0.10057426549590605</v>
      </c>
      <c r="I36" s="4" t="s">
        <v>81</v>
      </c>
      <c r="J36" s="57" t="str">
        <f ca="1">($C$5-7)&amp;I36</f>
        <v>43404Facebook IA</v>
      </c>
      <c r="K36" s="58">
        <f ca="1">VLOOKUP(J36,'Fuentes de tráfico'!$D$100:$E$104,2,)</f>
        <v>148528</v>
      </c>
      <c r="L36" s="16" t="str">
        <f t="shared" ca="1" si="3"/>
        <v>43411Facebook IA</v>
      </c>
      <c r="M36" s="16">
        <f ca="1">VLOOKUP(L36,'Fuentes de tráfico'!$D$107:$E$111,2,)</f>
        <v>134955</v>
      </c>
      <c r="N36" s="62">
        <f t="shared" ca="1" si="4"/>
        <v>-0.10057426549590605</v>
      </c>
      <c r="O36" s="16"/>
      <c r="P36" s="56"/>
      <c r="Q36" s="56"/>
    </row>
    <row r="37" spans="1:17" ht="18">
      <c r="A37" s="16" t="str">
        <f ca="1">$C$5&amp;4</f>
        <v>434114</v>
      </c>
      <c r="C37" s="38"/>
      <c r="D37" s="37" t="str">
        <f ca="1">VLOOKUP(A37,'Fuentes de tráfico'!$C$2:$F$1040,3,0)</f>
        <v>Twitter</v>
      </c>
      <c r="E37" s="35">
        <f ca="1">VLOOKUP(A37,'Fuentes de tráfico'!$C$2:$F$1040,4,0)</f>
        <v>32314</v>
      </c>
      <c r="F37" s="30">
        <f t="shared" ca="1" si="2"/>
        <v>6.1892678096181226E-3</v>
      </c>
      <c r="I37" s="4" t="s">
        <v>82</v>
      </c>
      <c r="J37" s="57" t="str">
        <f ca="1">($C$5-7)&amp;I37</f>
        <v>43404Twitter</v>
      </c>
      <c r="K37" s="58">
        <f ca="1">VLOOKUP(J37,'Fuentes de tráfico'!$D$100:$E$104,2,)</f>
        <v>32114</v>
      </c>
      <c r="L37" s="16" t="str">
        <f t="shared" ca="1" si="3"/>
        <v>43411Twitter</v>
      </c>
      <c r="M37" s="16">
        <f ca="1">VLOOKUP(L37,'Fuentes de tráfico'!$D$107:$E$111,2,)</f>
        <v>32314</v>
      </c>
      <c r="N37" s="62">
        <f t="shared" ca="1" si="4"/>
        <v>6.1892678096181226E-3</v>
      </c>
      <c r="O37" s="16"/>
      <c r="P37" s="56"/>
      <c r="Q37" s="56"/>
    </row>
    <row r="38" spans="1:17" ht="18">
      <c r="A38" s="16" t="str">
        <f ca="1">$C$5&amp;5</f>
        <v>434115</v>
      </c>
      <c r="C38" s="38"/>
      <c r="D38" s="37" t="str">
        <f ca="1">VLOOKUP(A38,'Fuentes de tráfico'!$C$2:$F$1040,3,0)</f>
        <v>Google News</v>
      </c>
      <c r="E38" s="35">
        <f ca="1">VLOOKUP(A38,'Fuentes de tráfico'!$C$2:$F$1040,4,0)</f>
        <v>2725</v>
      </c>
      <c r="F38" s="30">
        <f t="shared" ca="1" si="2"/>
        <v>-1.8825688073394495</v>
      </c>
      <c r="I38" s="4" t="s">
        <v>83</v>
      </c>
      <c r="J38" s="57" t="str">
        <f ca="1">($C$5-7)&amp;I38</f>
        <v>43404Google News</v>
      </c>
      <c r="K38" s="58">
        <f ca="1">VLOOKUP(J38,'Fuentes de tráfico'!$D$100:$E$104,2,)</f>
        <v>7855</v>
      </c>
      <c r="L38" s="16" t="str">
        <f t="shared" ca="1" si="3"/>
        <v>43411Google News</v>
      </c>
      <c r="M38" s="16">
        <f ca="1">VLOOKUP(L38,'Fuentes de tráfico'!$D$107:$E$111,2,)</f>
        <v>2725</v>
      </c>
      <c r="N38" s="62">
        <f t="shared" ca="1" si="4"/>
        <v>-1.8825688073394495</v>
      </c>
      <c r="O38" s="16"/>
      <c r="P38" s="56"/>
      <c r="Q38" s="56"/>
    </row>
    <row r="39" spans="1:17">
      <c r="D39" s="25"/>
      <c r="F39" s="33"/>
      <c r="I39" s="16"/>
      <c r="J39" s="16"/>
      <c r="K39" s="16"/>
      <c r="L39" s="16"/>
      <c r="M39" s="57"/>
      <c r="N39" s="57"/>
      <c r="O39" s="57"/>
      <c r="P39" s="56"/>
      <c r="Q39" s="56"/>
    </row>
    <row r="40" spans="1:17">
      <c r="I40" s="16"/>
      <c r="J40" s="16"/>
      <c r="K40" s="16"/>
      <c r="L40" s="16"/>
      <c r="M40" s="57"/>
      <c r="N40" s="57"/>
      <c r="O40" s="57"/>
      <c r="P40" s="56"/>
      <c r="Q40" s="56"/>
    </row>
    <row r="41" spans="1:17">
      <c r="M41" s="56"/>
      <c r="N41" s="56"/>
      <c r="O41" s="56"/>
      <c r="P41" s="56"/>
      <c r="Q41" s="56"/>
    </row>
    <row r="42" spans="1:17">
      <c r="M42" s="56"/>
      <c r="N42" s="56"/>
      <c r="O42" s="56"/>
      <c r="P42" s="56"/>
      <c r="Q42" s="56"/>
    </row>
    <row r="43" spans="1:17">
      <c r="A43" s="20"/>
      <c r="M43" s="56"/>
      <c r="N43" s="56"/>
      <c r="O43" s="56"/>
      <c r="P43" s="56"/>
      <c r="Q43" s="56"/>
    </row>
    <row r="44" spans="1:17">
      <c r="M44" s="56"/>
      <c r="N44" s="56"/>
      <c r="O44" s="56"/>
      <c r="P44" s="56"/>
      <c r="Q44" s="56"/>
    </row>
    <row r="45" spans="1:17">
      <c r="M45" s="56"/>
      <c r="N45" s="56"/>
      <c r="O45" s="56"/>
      <c r="P45" s="56"/>
      <c r="Q45" s="56"/>
    </row>
    <row r="46" spans="1:17">
      <c r="M46" s="56"/>
      <c r="N46" s="56"/>
      <c r="O46" s="56"/>
      <c r="P46" s="56"/>
      <c r="Q46" s="56"/>
    </row>
    <row r="47" spans="1:17">
      <c r="M47" s="56"/>
      <c r="N47" s="56"/>
      <c r="O47" s="56"/>
      <c r="P47" s="56"/>
      <c r="Q47" s="56"/>
    </row>
  </sheetData>
  <mergeCells count="13">
    <mergeCell ref="B30:E30"/>
    <mergeCell ref="C5:E5"/>
    <mergeCell ref="B16:E16"/>
    <mergeCell ref="B18:E18"/>
    <mergeCell ref="B19:E19"/>
    <mergeCell ref="B20:E20"/>
    <mergeCell ref="B8:F8"/>
    <mergeCell ref="B7:D7"/>
    <mergeCell ref="B21:E21"/>
    <mergeCell ref="B25:E25"/>
    <mergeCell ref="B27:E27"/>
    <mergeCell ref="B28:E28"/>
    <mergeCell ref="B29:E29"/>
  </mergeCells>
  <phoneticPr fontId="20" type="noConversion"/>
  <conditionalFormatting sqref="E12">
    <cfRule type="cellIs" dxfId="23" priority="23" operator="lessThan">
      <formula>0</formula>
    </cfRule>
    <cfRule type="cellIs" dxfId="22" priority="24" operator="greaterThanOrEqual">
      <formula>0</formula>
    </cfRule>
  </conditionalFormatting>
  <conditionalFormatting sqref="C12">
    <cfRule type="cellIs" dxfId="21" priority="20" operator="lessThan">
      <formula>0</formula>
    </cfRule>
    <cfRule type="cellIs" dxfId="20" priority="21" operator="greaterThanOrEqual">
      <formula>0</formula>
    </cfRule>
  </conditionalFormatting>
  <conditionalFormatting sqref="F34:F38">
    <cfRule type="cellIs" dxfId="19" priority="17" operator="lessThan">
      <formula>0</formula>
    </cfRule>
    <cfRule type="cellIs" dxfId="18" priority="18" operator="greaterThanOrEqual">
      <formula>0</formula>
    </cfRule>
  </conditionalFormatting>
  <conditionalFormatting sqref="F35:F38">
    <cfRule type="cellIs" dxfId="17" priority="14" operator="lessThan">
      <formula>0</formula>
    </cfRule>
    <cfRule type="cellIs" dxfId="16" priority="15" operator="greaterThanOrEqual">
      <formula>0</formula>
    </cfRule>
  </conditionalFormatting>
  <conditionalFormatting sqref="E7">
    <cfRule type="containsText" dxfId="15" priority="5" operator="containsText" text="por arriba">
      <formula>NOT(ISERROR(SEARCH("por arriba",E7)))</formula>
    </cfRule>
    <cfRule type="containsText" dxfId="14" priority="6" operator="containsText" text="por abajo">
      <formula>NOT(ISERROR(SEARCH("por abajo",E7)))</formula>
    </cfRule>
  </conditionalFormatting>
  <conditionalFormatting sqref="E9">
    <cfRule type="containsText" dxfId="13" priority="3" operator="containsText" text="&quot;por arriba&quot;">
      <formula>NOT(ISERROR(SEARCH("""por arriba""",E9)))</formula>
    </cfRule>
    <cfRule type="containsText" dxfId="12" priority="4" operator="containsText" text="&quot;por abajo&quot;">
      <formula>NOT(ISERROR(SEARCH("""por abajo""",E9)))</formula>
    </cfRule>
  </conditionalFormatting>
  <printOptions horizontalCentered="1"/>
  <pageMargins left="0.25" right="0.25" top="0.75000000000000011" bottom="0.75000000000000011" header="0.30000000000000004" footer="0.30000000000000004"/>
  <pageSetup scale="74" orientation="portrait" horizontalDpi="4294967292" verticalDpi="4294967292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2" id="{3BB12E9C-0A17-7B48-84A3-BE16392184E1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iangles" iconId="0"/>
              <x14:cfIcon iconSet="4RedToBlack" iconId="1"/>
              <x14:cfIcon iconSet="3Triangles" iconId="2"/>
            </x14:iconSet>
          </x14:cfRule>
          <xm:sqref>E12</xm:sqref>
        </x14:conditionalFormatting>
        <x14:conditionalFormatting xmlns:xm="http://schemas.microsoft.com/office/excel/2006/main">
          <x14:cfRule type="iconSet" priority="19" id="{06925DA7-320A-FF42-90BD-73F332E07962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iangles" iconId="0"/>
              <x14:cfIcon iconSet="4RedToBlack" iconId="1"/>
              <x14:cfIcon iconSet="3Triangles" iconId="2"/>
            </x14:iconSet>
          </x14:cfRule>
          <xm:sqref>C12</xm:sqref>
        </x14:conditionalFormatting>
        <x14:conditionalFormatting xmlns:xm="http://schemas.microsoft.com/office/excel/2006/main">
          <x14:cfRule type="iconSet" priority="16" id="{AE248962-E6CF-E641-AD2A-7E6F80651D8D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iangles" iconId="0"/>
              <x14:cfIcon iconSet="4RedToBlack" iconId="1"/>
              <x14:cfIcon iconSet="3Triangles" iconId="2"/>
            </x14:iconSet>
          </x14:cfRule>
          <xm:sqref>F34:F38</xm:sqref>
        </x14:conditionalFormatting>
        <x14:conditionalFormatting xmlns:xm="http://schemas.microsoft.com/office/excel/2006/main">
          <x14:cfRule type="iconSet" priority="13" id="{911EC291-E9F6-364B-A7AC-19999FE4486E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iangles" iconId="0"/>
              <x14:cfIcon iconSet="4RedToBlack" iconId="1"/>
              <x14:cfIcon iconSet="3Triangles" iconId="2"/>
            </x14:iconSet>
          </x14:cfRule>
          <xm:sqref>F35:F38</xm:sqref>
        </x14:conditionalFormatting>
      </x14:conditionalFormattings>
    </ext>
    <ext xmlns:mx="http://schemas.microsoft.com/office/mac/excel/2008/main" uri="{64002731-A6B0-56B0-2670-7721B7C09600}">
      <mx:PLV Mode="0" OnePage="0" WScale="63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2"/>
  <sheetViews>
    <sheetView workbookViewId="0">
      <pane xSplit="1" ySplit="1" topLeftCell="B24" activePane="bottomRight" state="frozen"/>
      <selection pane="topRight" activeCell="B1" sqref="B1"/>
      <selection pane="bottomLeft" activeCell="A2" sqref="A2"/>
      <selection pane="bottomRight" activeCell="C44" sqref="C44"/>
    </sheetView>
  </sheetViews>
  <sheetFormatPr baseColWidth="10" defaultRowHeight="15" x14ac:dyDescent="0"/>
  <cols>
    <col min="1" max="1" width="36.1640625" style="44" bestFit="1" customWidth="1"/>
    <col min="2" max="2" width="19.33203125" style="44" bestFit="1" customWidth="1"/>
    <col min="3" max="3" width="22.1640625" style="44" bestFit="1" customWidth="1"/>
    <col min="4" max="6" width="10.83203125" style="44"/>
    <col min="7" max="13" width="11.33203125" style="44" bestFit="1" customWidth="1"/>
    <col min="14" max="16384" width="10.83203125" style="44"/>
  </cols>
  <sheetData>
    <row r="1" spans="1:13">
      <c r="A1" s="47" t="s">
        <v>63</v>
      </c>
      <c r="B1" s="47" t="s">
        <v>0</v>
      </c>
      <c r="C1" s="47" t="s">
        <v>1</v>
      </c>
      <c r="G1" s="43" t="s">
        <v>116</v>
      </c>
      <c r="H1" s="43" t="s">
        <v>117</v>
      </c>
      <c r="I1" s="43" t="s">
        <v>118</v>
      </c>
      <c r="J1" s="43" t="s">
        <v>119</v>
      </c>
      <c r="K1" s="43" t="s">
        <v>120</v>
      </c>
      <c r="L1" s="43" t="s">
        <v>121</v>
      </c>
      <c r="M1" s="43" t="s">
        <v>122</v>
      </c>
    </row>
    <row r="2" spans="1:13">
      <c r="A2" s="45">
        <v>43374</v>
      </c>
      <c r="B2" s="2">
        <v>540723</v>
      </c>
      <c r="C2" s="2">
        <v>2004834</v>
      </c>
      <c r="G2" s="48">
        <v>43374</v>
      </c>
      <c r="H2" s="48">
        <f>G2+1</f>
        <v>43375</v>
      </c>
      <c r="I2" s="48">
        <f t="shared" ref="I2:M2" si="0">H2+1</f>
        <v>43376</v>
      </c>
      <c r="J2" s="48">
        <f t="shared" si="0"/>
        <v>43377</v>
      </c>
      <c r="K2" s="48">
        <f t="shared" si="0"/>
        <v>43378</v>
      </c>
      <c r="L2" s="48">
        <f t="shared" si="0"/>
        <v>43379</v>
      </c>
      <c r="M2" s="48">
        <f t="shared" si="0"/>
        <v>43380</v>
      </c>
    </row>
    <row r="3" spans="1:13">
      <c r="A3" s="45">
        <v>43375</v>
      </c>
      <c r="B3" s="2">
        <v>515682</v>
      </c>
      <c r="C3" s="2">
        <v>1988297</v>
      </c>
      <c r="F3" s="44" t="s">
        <v>1</v>
      </c>
    </row>
    <row r="4" spans="1:13">
      <c r="A4" s="45">
        <v>43376</v>
      </c>
      <c r="B4" s="2">
        <v>566048</v>
      </c>
      <c r="C4" s="2">
        <v>2029307</v>
      </c>
      <c r="F4" s="44" t="s">
        <v>0</v>
      </c>
    </row>
    <row r="5" spans="1:13">
      <c r="A5" s="45">
        <v>43377</v>
      </c>
      <c r="B5" s="2">
        <v>484028</v>
      </c>
      <c r="C5" s="2">
        <v>1913496</v>
      </c>
      <c r="G5" s="49">
        <f>M2+1</f>
        <v>43381</v>
      </c>
      <c r="H5" s="49">
        <f>G5+1</f>
        <v>43382</v>
      </c>
      <c r="I5" s="49">
        <f t="shared" ref="I5:M5" si="1">H5+1</f>
        <v>43383</v>
      </c>
      <c r="J5" s="49">
        <f t="shared" si="1"/>
        <v>43384</v>
      </c>
      <c r="K5" s="49">
        <f t="shared" si="1"/>
        <v>43385</v>
      </c>
      <c r="L5" s="49">
        <f t="shared" si="1"/>
        <v>43386</v>
      </c>
      <c r="M5" s="49">
        <f t="shared" si="1"/>
        <v>43387</v>
      </c>
    </row>
    <row r="6" spans="1:13">
      <c r="A6" s="45">
        <v>43378</v>
      </c>
      <c r="B6" s="2">
        <v>435955</v>
      </c>
      <c r="C6" s="2">
        <v>1711017</v>
      </c>
    </row>
    <row r="7" spans="1:13">
      <c r="A7" s="45">
        <v>43379</v>
      </c>
      <c r="B7" s="2">
        <v>384606</v>
      </c>
      <c r="C7" s="2">
        <v>1071984</v>
      </c>
    </row>
    <row r="8" spans="1:13">
      <c r="A8" s="45">
        <v>43380</v>
      </c>
      <c r="B8" s="2">
        <v>537187</v>
      </c>
      <c r="C8" s="2">
        <v>1375125</v>
      </c>
    </row>
    <row r="9" spans="1:13">
      <c r="A9" s="45">
        <v>43381</v>
      </c>
      <c r="B9" s="2">
        <v>583382</v>
      </c>
      <c r="C9" s="2">
        <v>2157475</v>
      </c>
    </row>
    <row r="10" spans="1:13">
      <c r="A10" s="45">
        <v>43382</v>
      </c>
      <c r="B10" s="2">
        <v>553050</v>
      </c>
      <c r="C10" s="2">
        <v>2083607</v>
      </c>
    </row>
    <row r="11" spans="1:13">
      <c r="A11" s="45">
        <v>43383</v>
      </c>
      <c r="B11" s="2">
        <v>506514</v>
      </c>
      <c r="C11" s="2">
        <v>1968100</v>
      </c>
    </row>
    <row r="12" spans="1:13">
      <c r="A12" s="45">
        <v>43384</v>
      </c>
      <c r="B12" s="2">
        <v>580184</v>
      </c>
      <c r="C12" s="2">
        <v>2140674</v>
      </c>
    </row>
    <row r="13" spans="1:13">
      <c r="A13" s="45">
        <v>43385</v>
      </c>
      <c r="B13" s="2">
        <v>503908</v>
      </c>
      <c r="C13" s="2">
        <v>1878986</v>
      </c>
    </row>
    <row r="14" spans="1:13">
      <c r="A14" s="45">
        <v>43386</v>
      </c>
      <c r="B14" s="2">
        <v>501437</v>
      </c>
      <c r="C14" s="2">
        <v>1336652</v>
      </c>
    </row>
    <row r="15" spans="1:13">
      <c r="A15" s="45">
        <v>43387</v>
      </c>
      <c r="B15" s="2">
        <v>500038</v>
      </c>
      <c r="C15" s="2">
        <v>1289129</v>
      </c>
    </row>
    <row r="16" spans="1:13">
      <c r="A16" s="45">
        <v>43388</v>
      </c>
      <c r="B16" s="2">
        <v>567103</v>
      </c>
      <c r="C16" s="2">
        <v>2041468</v>
      </c>
    </row>
    <row r="17" spans="1:3">
      <c r="A17" s="45">
        <v>43389</v>
      </c>
      <c r="B17" s="2">
        <v>749032</v>
      </c>
      <c r="C17" s="2">
        <v>2272754</v>
      </c>
    </row>
    <row r="18" spans="1:3">
      <c r="A18" s="45">
        <v>43390</v>
      </c>
      <c r="B18" s="2">
        <v>851077</v>
      </c>
      <c r="C18" s="2">
        <v>2549950</v>
      </c>
    </row>
    <row r="19" spans="1:3">
      <c r="A19" s="45">
        <v>43391</v>
      </c>
      <c r="B19" s="2">
        <v>667980</v>
      </c>
      <c r="C19" s="2">
        <v>2182417</v>
      </c>
    </row>
    <row r="20" spans="1:3">
      <c r="A20" s="45">
        <v>43392</v>
      </c>
      <c r="B20" s="2">
        <v>587553</v>
      </c>
      <c r="C20" s="2">
        <v>2018527</v>
      </c>
    </row>
    <row r="21" spans="1:3">
      <c r="A21" s="45">
        <v>43393</v>
      </c>
      <c r="B21" s="2">
        <v>620879</v>
      </c>
      <c r="C21" s="2">
        <v>1402948</v>
      </c>
    </row>
    <row r="22" spans="1:3">
      <c r="A22" s="45">
        <v>43394</v>
      </c>
      <c r="B22" s="2">
        <v>491253</v>
      </c>
      <c r="C22" s="2">
        <v>1261857</v>
      </c>
    </row>
    <row r="23" spans="1:3">
      <c r="A23" s="45">
        <v>43395</v>
      </c>
      <c r="B23" s="2">
        <v>833551</v>
      </c>
      <c r="C23" s="2">
        <v>2462834</v>
      </c>
    </row>
    <row r="24" spans="1:3">
      <c r="A24" s="45">
        <v>43396</v>
      </c>
      <c r="B24" s="2">
        <v>622830</v>
      </c>
      <c r="C24" s="2">
        <v>2149409</v>
      </c>
    </row>
    <row r="25" spans="1:3">
      <c r="A25" s="45">
        <v>43397</v>
      </c>
      <c r="B25" s="2">
        <v>588015</v>
      </c>
      <c r="C25" s="2">
        <v>2083470</v>
      </c>
    </row>
    <row r="26" spans="1:3">
      <c r="A26" s="45">
        <v>43398</v>
      </c>
      <c r="B26" s="2">
        <v>597127</v>
      </c>
      <c r="C26" s="2">
        <v>2083308</v>
      </c>
    </row>
    <row r="27" spans="1:3">
      <c r="A27" s="45">
        <v>43399</v>
      </c>
      <c r="B27" s="2">
        <v>688023</v>
      </c>
      <c r="C27" s="2">
        <v>2103285</v>
      </c>
    </row>
    <row r="28" spans="1:3">
      <c r="A28" s="45">
        <v>43400</v>
      </c>
      <c r="B28" s="2">
        <v>549758</v>
      </c>
      <c r="C28" s="2">
        <v>1316828</v>
      </c>
    </row>
    <row r="29" spans="1:3">
      <c r="A29" s="45">
        <v>43401</v>
      </c>
      <c r="B29" s="2">
        <v>546597</v>
      </c>
      <c r="C29" s="2">
        <v>1428512</v>
      </c>
    </row>
    <row r="30" spans="1:3">
      <c r="A30" s="45">
        <v>43402</v>
      </c>
      <c r="B30" s="2">
        <v>965666</v>
      </c>
      <c r="C30" s="2">
        <v>2926686</v>
      </c>
    </row>
    <row r="31" spans="1:3">
      <c r="A31" s="45">
        <v>43403</v>
      </c>
      <c r="B31" s="2">
        <v>740504</v>
      </c>
      <c r="C31" s="2">
        <v>2463545</v>
      </c>
    </row>
    <row r="32" spans="1:3">
      <c r="A32" s="45">
        <v>43404</v>
      </c>
      <c r="B32" s="2">
        <v>707211</v>
      </c>
      <c r="C32" s="2">
        <v>819669</v>
      </c>
    </row>
    <row r="33" spans="1:3">
      <c r="A33" s="45">
        <v>43405</v>
      </c>
      <c r="B33" s="2">
        <v>622154</v>
      </c>
      <c r="C33" s="2">
        <v>1811503</v>
      </c>
    </row>
    <row r="34" spans="1:3">
      <c r="A34" s="45">
        <v>43406</v>
      </c>
      <c r="B34" s="2">
        <v>472719</v>
      </c>
      <c r="C34" s="2">
        <v>1381056</v>
      </c>
    </row>
    <row r="35" spans="1:3">
      <c r="A35" s="45">
        <v>43407</v>
      </c>
      <c r="B35" s="2">
        <v>446690</v>
      </c>
      <c r="C35" s="2">
        <v>1183435</v>
      </c>
    </row>
    <row r="36" spans="1:3">
      <c r="A36" s="45">
        <v>43408</v>
      </c>
      <c r="B36" s="2">
        <v>467834</v>
      </c>
      <c r="C36" s="2">
        <v>1185584</v>
      </c>
    </row>
    <row r="37" spans="1:3">
      <c r="A37" s="45">
        <v>43409</v>
      </c>
      <c r="B37" s="2">
        <v>629118</v>
      </c>
      <c r="C37" s="2">
        <v>1955099</v>
      </c>
    </row>
    <row r="38" spans="1:3">
      <c r="A38" s="45">
        <v>43410</v>
      </c>
      <c r="B38" s="2">
        <v>568735</v>
      </c>
      <c r="C38" s="2">
        <v>2069584</v>
      </c>
    </row>
    <row r="39" spans="1:3">
      <c r="A39" s="45">
        <v>43411</v>
      </c>
      <c r="B39" s="2">
        <v>577868</v>
      </c>
      <c r="C39" s="2">
        <v>1953721</v>
      </c>
    </row>
    <row r="40" spans="1:3">
      <c r="A40" s="45">
        <v>43412</v>
      </c>
      <c r="B40" s="2"/>
      <c r="C40" s="2"/>
    </row>
    <row r="41" spans="1:3">
      <c r="A41" s="45">
        <v>43413</v>
      </c>
      <c r="B41" s="2"/>
      <c r="C41" s="2"/>
    </row>
    <row r="42" spans="1:3">
      <c r="A42" s="45">
        <v>43414</v>
      </c>
      <c r="B42" s="2"/>
      <c r="C42" s="2"/>
    </row>
    <row r="43" spans="1:3">
      <c r="A43" s="45">
        <v>43415</v>
      </c>
      <c r="B43" s="2"/>
      <c r="C43" s="2"/>
    </row>
    <row r="44" spans="1:3">
      <c r="A44" s="45">
        <v>43416</v>
      </c>
      <c r="B44" s="2"/>
      <c r="C44" s="2"/>
    </row>
    <row r="45" spans="1:3">
      <c r="A45" s="45">
        <v>43417</v>
      </c>
      <c r="B45" s="2"/>
      <c r="C45" s="2"/>
    </row>
    <row r="46" spans="1:3">
      <c r="A46" s="45"/>
      <c r="B46" s="2"/>
      <c r="C46" s="2"/>
    </row>
    <row r="47" spans="1:3">
      <c r="A47" s="45"/>
      <c r="B47" s="2"/>
      <c r="C47" s="2"/>
    </row>
    <row r="48" spans="1:3">
      <c r="A48" s="46"/>
    </row>
    <row r="49" spans="1:3">
      <c r="A49" s="46"/>
    </row>
    <row r="50" spans="1:3">
      <c r="A50" s="50" t="s">
        <v>123</v>
      </c>
      <c r="B50" s="47" t="s">
        <v>0</v>
      </c>
      <c r="C50" s="47" t="s">
        <v>1</v>
      </c>
    </row>
    <row r="51" spans="1:3">
      <c r="A51" s="45">
        <f ca="1">A58-28</f>
        <v>43383</v>
      </c>
      <c r="B51" s="2">
        <f ca="1">VLOOKUP(A51,$A$2:$C$48,2,)</f>
        <v>506514</v>
      </c>
      <c r="C51" s="44">
        <f ca="1">VLOOKUP(A51,$A$2:$C$48,3,)</f>
        <v>1968100</v>
      </c>
    </row>
    <row r="52" spans="1:3">
      <c r="A52" s="45">
        <f ca="1">A58-21</f>
        <v>43390</v>
      </c>
      <c r="B52" s="2">
        <f t="shared" ref="B52:B54" ca="1" si="2">VLOOKUP(A52,$A$2:$C$48,2,)</f>
        <v>851077</v>
      </c>
      <c r="C52" s="44">
        <f t="shared" ref="C52:C54" ca="1" si="3">VLOOKUP(A52,$A$2:$C$48,3,)</f>
        <v>2549950</v>
      </c>
    </row>
    <row r="53" spans="1:3">
      <c r="A53" s="45">
        <f ca="1">A58-14</f>
        <v>43397</v>
      </c>
      <c r="B53" s="2">
        <f t="shared" ca="1" si="2"/>
        <v>588015</v>
      </c>
      <c r="C53" s="44">
        <f t="shared" ca="1" si="3"/>
        <v>2083470</v>
      </c>
    </row>
    <row r="54" spans="1:3">
      <c r="A54" s="45">
        <f ca="1">A58-7</f>
        <v>43404</v>
      </c>
      <c r="B54" s="2">
        <f t="shared" ca="1" si="2"/>
        <v>707211</v>
      </c>
      <c r="C54" s="44">
        <f t="shared" ca="1" si="3"/>
        <v>819669</v>
      </c>
    </row>
    <row r="55" spans="1:3">
      <c r="A55" s="51" t="s">
        <v>124</v>
      </c>
      <c r="B55" s="52">
        <f ca="1">AVERAGE(B50:B54)</f>
        <v>663204.25</v>
      </c>
      <c r="C55" s="52">
        <f ca="1">AVERAGE(C50:C54)</f>
        <v>1855297.25</v>
      </c>
    </row>
    <row r="56" spans="1:3">
      <c r="A56" s="46"/>
    </row>
    <row r="57" spans="1:3">
      <c r="A57" s="46"/>
    </row>
    <row r="58" spans="1:3">
      <c r="A58" s="45">
        <f ca="1">'Reporte Diario'!C5</f>
        <v>43411</v>
      </c>
      <c r="B58" s="2">
        <f ca="1">VLOOKUP(A58,$A$2:$C$48,2,)</f>
        <v>577868</v>
      </c>
      <c r="C58" s="2">
        <f ca="1">VLOOKUP(A58,$A$2:$C$48,3,)</f>
        <v>1953721</v>
      </c>
    </row>
    <row r="59" spans="1:3">
      <c r="A59" s="46"/>
      <c r="B59" s="61">
        <f ca="1">(B58-B55)/B58</f>
        <v>-0.14767429585995417</v>
      </c>
      <c r="C59" s="61">
        <f ca="1">(C58-C55)/C58</f>
        <v>5.03775871785173E-2</v>
      </c>
    </row>
    <row r="60" spans="1:3">
      <c r="A60" s="46"/>
    </row>
    <row r="61" spans="1:3">
      <c r="A61" s="46"/>
    </row>
    <row r="62" spans="1:3">
      <c r="A62" s="46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4"/>
  <sheetViews>
    <sheetView topLeftCell="A65" workbookViewId="0">
      <selection activeCell="E98" sqref="E98"/>
    </sheetView>
  </sheetViews>
  <sheetFormatPr baseColWidth="10" defaultRowHeight="15" x14ac:dyDescent="0"/>
  <cols>
    <col min="1" max="1" width="22.1640625" customWidth="1"/>
    <col min="2" max="3" width="7.1640625" customWidth="1"/>
    <col min="5" max="5" width="41.5" customWidth="1"/>
    <col min="6" max="6" width="12.6640625" customWidth="1"/>
    <col min="7" max="7" width="18.1640625" customWidth="1"/>
    <col min="8" max="8" width="6.83203125" style="8" customWidth="1"/>
    <col min="9" max="9" width="10.6640625" customWidth="1"/>
    <col min="10" max="10" width="12.33203125" customWidth="1"/>
    <col min="11" max="11" width="35.6640625" customWidth="1"/>
    <col min="12" max="12" width="22.1640625" customWidth="1"/>
    <col min="14" max="16384" width="10.83203125" style="8"/>
  </cols>
  <sheetData>
    <row r="1" spans="1:15">
      <c r="A1" s="7" t="s">
        <v>63</v>
      </c>
      <c r="B1" s="7" t="s">
        <v>27</v>
      </c>
      <c r="C1" s="7" t="s">
        <v>28</v>
      </c>
      <c r="D1" s="7" t="s">
        <v>6</v>
      </c>
      <c r="E1" s="7" t="s">
        <v>7</v>
      </c>
      <c r="F1" s="7" t="s">
        <v>13</v>
      </c>
      <c r="G1" s="7" t="s">
        <v>125</v>
      </c>
      <c r="I1" s="7"/>
      <c r="J1" s="7" t="s">
        <v>28</v>
      </c>
      <c r="K1" s="7" t="s">
        <v>8</v>
      </c>
      <c r="L1" s="7" t="s">
        <v>9</v>
      </c>
      <c r="M1" s="7" t="s">
        <v>48</v>
      </c>
      <c r="N1" s="7" t="s">
        <v>88</v>
      </c>
      <c r="O1" s="7" t="s">
        <v>125</v>
      </c>
    </row>
    <row r="2" spans="1:15">
      <c r="A2" s="69">
        <v>43395</v>
      </c>
      <c r="B2" s="1">
        <v>1</v>
      </c>
      <c r="C2" s="1" t="str">
        <f>A2&amp;B2</f>
        <v>433951</v>
      </c>
      <c r="D2" t="s">
        <v>29</v>
      </c>
      <c r="E2" t="s">
        <v>30</v>
      </c>
      <c r="F2">
        <v>116639</v>
      </c>
      <c r="I2">
        <v>1</v>
      </c>
      <c r="J2" s="1" t="str">
        <f>A2&amp;I2</f>
        <v>433951</v>
      </c>
      <c r="K2" t="s">
        <v>38</v>
      </c>
      <c r="L2" t="s">
        <v>39</v>
      </c>
      <c r="M2">
        <v>33408</v>
      </c>
      <c r="N2" s="8" t="s">
        <v>86</v>
      </c>
    </row>
    <row r="3" spans="1:15">
      <c r="A3" s="69"/>
      <c r="B3" s="1">
        <v>2</v>
      </c>
      <c r="C3" s="1" t="str">
        <f>A2&amp;B3</f>
        <v>433952</v>
      </c>
      <c r="D3" t="s">
        <v>31</v>
      </c>
      <c r="E3" t="s">
        <v>32</v>
      </c>
      <c r="F3">
        <v>103187</v>
      </c>
      <c r="I3">
        <v>2</v>
      </c>
      <c r="J3" s="1" t="str">
        <f>A2&amp;I3</f>
        <v>433952</v>
      </c>
      <c r="K3" t="s">
        <v>40</v>
      </c>
      <c r="L3" t="s">
        <v>41</v>
      </c>
      <c r="M3">
        <v>22362</v>
      </c>
      <c r="N3" s="8" t="s">
        <v>89</v>
      </c>
    </row>
    <row r="4" spans="1:15">
      <c r="A4" s="69"/>
      <c r="B4" s="1">
        <v>3</v>
      </c>
      <c r="C4" s="1" t="str">
        <f>A2&amp;B4</f>
        <v>433953</v>
      </c>
      <c r="D4" t="s">
        <v>33</v>
      </c>
      <c r="E4" t="s">
        <v>34</v>
      </c>
      <c r="F4">
        <v>88850</v>
      </c>
      <c r="I4">
        <v>3</v>
      </c>
      <c r="J4" s="1" t="str">
        <f>A2&amp;I4</f>
        <v>433953</v>
      </c>
      <c r="K4" t="s">
        <v>42</v>
      </c>
      <c r="L4" t="s">
        <v>43</v>
      </c>
      <c r="M4">
        <v>21091</v>
      </c>
      <c r="N4" s="8" t="s">
        <v>90</v>
      </c>
    </row>
    <row r="5" spans="1:15">
      <c r="A5" s="69"/>
      <c r="B5" s="1">
        <v>4</v>
      </c>
      <c r="C5" s="1" t="str">
        <f>A2&amp;B5</f>
        <v>433954</v>
      </c>
      <c r="D5" t="s">
        <v>35</v>
      </c>
      <c r="E5" t="s">
        <v>36</v>
      </c>
      <c r="F5">
        <v>38219</v>
      </c>
      <c r="I5">
        <v>4</v>
      </c>
      <c r="J5" s="1" t="str">
        <f>A2&amp;I5</f>
        <v>433954</v>
      </c>
      <c r="K5" t="s">
        <v>44</v>
      </c>
      <c r="L5" t="s">
        <v>45</v>
      </c>
      <c r="M5">
        <v>17457</v>
      </c>
      <c r="N5" s="8" t="s">
        <v>91</v>
      </c>
    </row>
    <row r="6" spans="1:15">
      <c r="A6" s="69"/>
      <c r="B6" s="1">
        <v>5</v>
      </c>
      <c r="C6" s="1" t="str">
        <f>A2&amp;B6</f>
        <v>433955</v>
      </c>
      <c r="D6" t="s">
        <v>33</v>
      </c>
      <c r="E6" t="s">
        <v>37</v>
      </c>
      <c r="F6">
        <v>37872</v>
      </c>
      <c r="I6">
        <v>5</v>
      </c>
      <c r="J6" s="1" t="str">
        <f>A2&amp;I6</f>
        <v>433955</v>
      </c>
      <c r="K6" t="s">
        <v>46</v>
      </c>
      <c r="L6" t="s">
        <v>47</v>
      </c>
      <c r="M6">
        <v>16597</v>
      </c>
      <c r="N6" s="8" t="s">
        <v>92</v>
      </c>
    </row>
    <row r="7" spans="1:15">
      <c r="A7" s="70">
        <v>43396</v>
      </c>
      <c r="B7" s="6">
        <v>1</v>
      </c>
      <c r="C7" s="6" t="str">
        <f>A7&amp;B7</f>
        <v>433961</v>
      </c>
      <c r="D7" s="7"/>
      <c r="E7" s="7"/>
      <c r="F7" s="7"/>
      <c r="G7" s="7"/>
      <c r="I7" s="7"/>
      <c r="J7" s="7"/>
      <c r="K7" s="7"/>
      <c r="L7" s="7"/>
      <c r="M7" s="7"/>
    </row>
    <row r="8" spans="1:15">
      <c r="A8" s="70"/>
      <c r="B8" s="6">
        <v>2</v>
      </c>
      <c r="C8" s="6" t="str">
        <f>A7&amp;B8</f>
        <v>433962</v>
      </c>
      <c r="D8" s="7"/>
      <c r="E8" s="7"/>
      <c r="F8" s="7"/>
      <c r="G8" s="7"/>
      <c r="I8" s="7"/>
      <c r="J8" s="7"/>
      <c r="K8" s="7"/>
      <c r="L8" s="7"/>
      <c r="M8" s="7"/>
    </row>
    <row r="9" spans="1:15">
      <c r="A9" s="70"/>
      <c r="B9" s="6">
        <v>3</v>
      </c>
      <c r="C9" s="6" t="str">
        <f>A7&amp;B9</f>
        <v>433963</v>
      </c>
      <c r="D9" s="7"/>
      <c r="E9" s="7"/>
      <c r="F9" s="7"/>
      <c r="G9" s="7"/>
      <c r="I9" s="7"/>
      <c r="J9" s="7"/>
      <c r="K9" s="7"/>
      <c r="L9" s="7"/>
      <c r="M9" s="7"/>
    </row>
    <row r="10" spans="1:15">
      <c r="A10" s="70"/>
      <c r="B10" s="6">
        <v>4</v>
      </c>
      <c r="C10" s="6" t="str">
        <f>A7&amp;B10</f>
        <v>433964</v>
      </c>
      <c r="D10" s="7"/>
      <c r="E10" s="7"/>
      <c r="F10" s="7"/>
      <c r="G10" s="7"/>
      <c r="I10" s="7"/>
      <c r="J10" s="7"/>
      <c r="K10" s="7"/>
      <c r="L10" s="7"/>
      <c r="M10" s="7"/>
    </row>
    <row r="11" spans="1:15">
      <c r="A11" s="70"/>
      <c r="B11" s="6">
        <v>5</v>
      </c>
      <c r="C11" s="6" t="str">
        <f>A7&amp;B11</f>
        <v>433965</v>
      </c>
      <c r="D11" s="7"/>
      <c r="E11" s="7"/>
      <c r="F11" s="7"/>
      <c r="G11" s="7"/>
      <c r="I11" s="7"/>
      <c r="J11" s="7"/>
      <c r="K11" s="7"/>
      <c r="L11" s="7"/>
      <c r="M11" s="7"/>
    </row>
    <row r="12" spans="1:15">
      <c r="A12" s="69">
        <v>43397</v>
      </c>
      <c r="B12" s="1">
        <v>1</v>
      </c>
      <c r="C12" s="1" t="str">
        <f>A12&amp;B12</f>
        <v>433971</v>
      </c>
    </row>
    <row r="13" spans="1:15">
      <c r="A13" s="69"/>
      <c r="B13" s="1">
        <v>2</v>
      </c>
      <c r="C13" s="1" t="str">
        <f>A12&amp;B13</f>
        <v>433972</v>
      </c>
    </row>
    <row r="14" spans="1:15">
      <c r="A14" s="69"/>
      <c r="B14" s="1">
        <v>3</v>
      </c>
      <c r="C14" s="1" t="str">
        <f>A12&amp;B14</f>
        <v>433973</v>
      </c>
    </row>
    <row r="15" spans="1:15">
      <c r="A15" s="69"/>
      <c r="B15" s="1">
        <v>4</v>
      </c>
      <c r="C15" s="1" t="str">
        <f>A12&amp;B15</f>
        <v>433974</v>
      </c>
    </row>
    <row r="16" spans="1:15">
      <c r="A16" s="69"/>
      <c r="B16" s="1">
        <v>5</v>
      </c>
      <c r="C16" s="1" t="str">
        <f>A12&amp;B16</f>
        <v>433975</v>
      </c>
    </row>
    <row r="17" spans="1:13">
      <c r="A17" s="70">
        <v>43398</v>
      </c>
      <c r="B17" s="6">
        <v>1</v>
      </c>
      <c r="C17" s="6" t="str">
        <f>A17&amp;B17</f>
        <v>433981</v>
      </c>
      <c r="D17" s="7"/>
      <c r="E17" s="7"/>
      <c r="F17" s="7"/>
      <c r="G17" s="7"/>
      <c r="I17" s="7"/>
      <c r="J17" s="7"/>
      <c r="K17" s="7"/>
      <c r="L17" s="7"/>
      <c r="M17" s="7"/>
    </row>
    <row r="18" spans="1:13">
      <c r="A18" s="70"/>
      <c r="B18" s="6">
        <v>2</v>
      </c>
      <c r="C18" s="6" t="str">
        <f>A17&amp;B18</f>
        <v>433982</v>
      </c>
      <c r="D18" s="7"/>
      <c r="E18" s="7"/>
      <c r="F18" s="7"/>
      <c r="G18" s="7"/>
      <c r="I18" s="7"/>
      <c r="J18" s="7"/>
      <c r="K18" s="7"/>
      <c r="L18" s="7"/>
      <c r="M18" s="7"/>
    </row>
    <row r="19" spans="1:13">
      <c r="A19" s="70"/>
      <c r="B19" s="6">
        <v>3</v>
      </c>
      <c r="C19" s="6" t="str">
        <f>A17&amp;B19</f>
        <v>433983</v>
      </c>
      <c r="D19" s="7"/>
      <c r="E19" s="7"/>
      <c r="F19" s="7"/>
      <c r="G19" s="7"/>
      <c r="I19" s="7"/>
      <c r="J19" s="7"/>
      <c r="K19" s="7"/>
      <c r="L19" s="7"/>
      <c r="M19" s="7"/>
    </row>
    <row r="20" spans="1:13">
      <c r="A20" s="70"/>
      <c r="B20" s="6">
        <v>4</v>
      </c>
      <c r="C20" s="6" t="str">
        <f>A17&amp;B20</f>
        <v>433984</v>
      </c>
      <c r="D20" s="7"/>
      <c r="E20" s="7"/>
      <c r="F20" s="7"/>
      <c r="G20" s="7"/>
      <c r="I20" s="7"/>
      <c r="J20" s="7"/>
      <c r="K20" s="7"/>
      <c r="L20" s="7"/>
      <c r="M20" s="7"/>
    </row>
    <row r="21" spans="1:13">
      <c r="A21" s="70"/>
      <c r="B21" s="6">
        <v>5</v>
      </c>
      <c r="C21" s="6" t="str">
        <f>A17&amp;B21</f>
        <v>433985</v>
      </c>
      <c r="D21" s="7"/>
      <c r="E21" s="7"/>
      <c r="F21" s="7"/>
      <c r="G21" s="7"/>
      <c r="I21" s="7"/>
      <c r="J21" s="7"/>
      <c r="K21" s="7"/>
      <c r="L21" s="7"/>
      <c r="M21" s="7"/>
    </row>
    <row r="22" spans="1:13">
      <c r="A22" s="69">
        <v>43399</v>
      </c>
      <c r="B22" s="1">
        <v>1</v>
      </c>
      <c r="C22" s="1" t="str">
        <f>A22&amp;B22</f>
        <v>433991</v>
      </c>
    </row>
    <row r="23" spans="1:13">
      <c r="A23" s="69"/>
      <c r="B23" s="1">
        <v>2</v>
      </c>
      <c r="C23" s="1" t="str">
        <f>A22&amp;B23</f>
        <v>433992</v>
      </c>
    </row>
    <row r="24" spans="1:13">
      <c r="A24" s="69"/>
      <c r="B24" s="1">
        <v>3</v>
      </c>
      <c r="C24" s="1" t="str">
        <f>A22&amp;B24</f>
        <v>433993</v>
      </c>
    </row>
    <row r="25" spans="1:13">
      <c r="A25" s="69"/>
      <c r="B25" s="1">
        <v>4</v>
      </c>
      <c r="C25" s="1" t="str">
        <f>A22&amp;B25</f>
        <v>433994</v>
      </c>
    </row>
    <row r="26" spans="1:13">
      <c r="A26" s="69"/>
      <c r="B26" s="1">
        <v>5</v>
      </c>
      <c r="C26" s="1" t="str">
        <f>A22&amp;B26</f>
        <v>433995</v>
      </c>
    </row>
    <row r="27" spans="1:13">
      <c r="A27" s="70">
        <v>43400</v>
      </c>
      <c r="B27" s="6">
        <v>1</v>
      </c>
      <c r="C27" s="6" t="str">
        <f>A27&amp;B27</f>
        <v>434001</v>
      </c>
      <c r="D27" s="7"/>
      <c r="E27" s="7"/>
      <c r="F27" s="7"/>
      <c r="G27" s="7"/>
      <c r="I27" s="7"/>
      <c r="J27" s="7"/>
      <c r="K27" s="7"/>
      <c r="L27" s="7"/>
      <c r="M27" s="7"/>
    </row>
    <row r="28" spans="1:13">
      <c r="A28" s="70"/>
      <c r="B28" s="6">
        <v>2</v>
      </c>
      <c r="C28" s="6" t="str">
        <f>A27&amp;B28</f>
        <v>434002</v>
      </c>
      <c r="D28" s="7"/>
      <c r="E28" s="7"/>
      <c r="F28" s="7"/>
      <c r="G28" s="7"/>
      <c r="I28" s="7"/>
      <c r="J28" s="7"/>
      <c r="K28" s="7"/>
      <c r="L28" s="7"/>
      <c r="M28" s="7"/>
    </row>
    <row r="29" spans="1:13">
      <c r="A29" s="70"/>
      <c r="B29" s="6">
        <v>3</v>
      </c>
      <c r="C29" s="6" t="str">
        <f>A27&amp;B29</f>
        <v>434003</v>
      </c>
      <c r="D29" s="7"/>
      <c r="E29" s="7"/>
      <c r="F29" s="7"/>
      <c r="G29" s="7"/>
      <c r="I29" s="7"/>
      <c r="J29" s="7"/>
      <c r="K29" s="7"/>
      <c r="L29" s="7"/>
      <c r="M29" s="7"/>
    </row>
    <row r="30" spans="1:13">
      <c r="A30" s="70"/>
      <c r="B30" s="6">
        <v>4</v>
      </c>
      <c r="C30" s="6" t="str">
        <f>A27&amp;B30</f>
        <v>434004</v>
      </c>
      <c r="D30" s="7"/>
      <c r="E30" s="7"/>
      <c r="F30" s="7"/>
      <c r="G30" s="7"/>
      <c r="I30" s="7"/>
      <c r="J30" s="7"/>
      <c r="K30" s="7"/>
      <c r="L30" s="7"/>
      <c r="M30" s="7"/>
    </row>
    <row r="31" spans="1:13">
      <c r="A31" s="70"/>
      <c r="B31" s="6">
        <v>5</v>
      </c>
      <c r="C31" s="6" t="str">
        <f>A27&amp;B31</f>
        <v>434005</v>
      </c>
      <c r="D31" s="7"/>
      <c r="E31" s="7"/>
      <c r="F31" s="7"/>
      <c r="G31" s="7"/>
      <c r="I31" s="7"/>
      <c r="J31" s="7"/>
      <c r="K31" s="7"/>
      <c r="L31" s="7"/>
      <c r="M31" s="7"/>
    </row>
    <row r="32" spans="1:13">
      <c r="A32" s="69">
        <v>43401</v>
      </c>
      <c r="B32" s="1">
        <v>1</v>
      </c>
      <c r="C32" s="1" t="str">
        <f>A32&amp;B32</f>
        <v>434011</v>
      </c>
    </row>
    <row r="33" spans="1:14">
      <c r="A33" s="69"/>
      <c r="B33" s="1">
        <v>2</v>
      </c>
      <c r="C33" s="1" t="str">
        <f>A32&amp;B33</f>
        <v>434012</v>
      </c>
    </row>
    <row r="34" spans="1:14">
      <c r="A34" s="69"/>
      <c r="B34" s="1">
        <v>3</v>
      </c>
      <c r="C34" s="1" t="str">
        <f>A32&amp;B34</f>
        <v>434013</v>
      </c>
    </row>
    <row r="35" spans="1:14">
      <c r="A35" s="69"/>
      <c r="B35" s="1">
        <v>4</v>
      </c>
      <c r="C35" s="1" t="str">
        <f>A32&amp;B35</f>
        <v>434014</v>
      </c>
    </row>
    <row r="36" spans="1:14">
      <c r="A36" s="69"/>
      <c r="B36" s="1">
        <v>5</v>
      </c>
      <c r="C36" s="1" t="str">
        <f>A32&amp;B36</f>
        <v>434015</v>
      </c>
    </row>
    <row r="37" spans="1:14">
      <c r="A37" s="70">
        <v>43402</v>
      </c>
      <c r="B37" s="6">
        <v>1</v>
      </c>
      <c r="C37" s="6" t="str">
        <f>A37&amp;B37</f>
        <v>434021</v>
      </c>
      <c r="D37" s="7" t="s">
        <v>2</v>
      </c>
      <c r="E37" s="7" t="s">
        <v>3</v>
      </c>
      <c r="F37" s="7">
        <v>107606</v>
      </c>
      <c r="G37" s="7"/>
      <c r="I37" s="7">
        <v>1</v>
      </c>
      <c r="J37" s="6" t="str">
        <f>C37</f>
        <v>434021</v>
      </c>
      <c r="K37" s="7" t="s">
        <v>10</v>
      </c>
      <c r="L37" s="7" t="s">
        <v>11</v>
      </c>
      <c r="M37" s="7">
        <v>65404</v>
      </c>
      <c r="N37" s="8" t="s">
        <v>86</v>
      </c>
    </row>
    <row r="38" spans="1:14">
      <c r="A38" s="70"/>
      <c r="B38" s="6">
        <v>2</v>
      </c>
      <c r="C38" s="6" t="str">
        <f>A37&amp;B38</f>
        <v>434022</v>
      </c>
      <c r="D38" s="7" t="s">
        <v>14</v>
      </c>
      <c r="E38" s="7" t="s">
        <v>15</v>
      </c>
      <c r="F38" s="7">
        <v>58586</v>
      </c>
      <c r="G38" s="7"/>
      <c r="I38" s="7">
        <v>2</v>
      </c>
      <c r="J38" s="6" t="str">
        <f t="shared" ref="J38:J56" si="0">C38</f>
        <v>434022</v>
      </c>
      <c r="K38" s="7" t="s">
        <v>19</v>
      </c>
      <c r="L38" s="7" t="s">
        <v>20</v>
      </c>
      <c r="M38" s="7">
        <v>35496</v>
      </c>
      <c r="N38" s="8" t="s">
        <v>91</v>
      </c>
    </row>
    <row r="39" spans="1:14">
      <c r="A39" s="70"/>
      <c r="B39" s="6">
        <v>3</v>
      </c>
      <c r="C39" s="6" t="str">
        <f>A37&amp;B39</f>
        <v>434023</v>
      </c>
      <c r="D39" s="7" t="s">
        <v>16</v>
      </c>
      <c r="E39" s="7" t="s">
        <v>12</v>
      </c>
      <c r="F39" s="7">
        <v>45947</v>
      </c>
      <c r="G39" s="7"/>
      <c r="I39" s="7">
        <v>3</v>
      </c>
      <c r="J39" s="6" t="str">
        <f t="shared" si="0"/>
        <v>434023</v>
      </c>
      <c r="K39" s="7" t="s">
        <v>21</v>
      </c>
      <c r="L39" s="7" t="s">
        <v>22</v>
      </c>
      <c r="M39" s="7">
        <v>25685</v>
      </c>
      <c r="N39" s="8" t="s">
        <v>89</v>
      </c>
    </row>
    <row r="40" spans="1:14">
      <c r="A40" s="70"/>
      <c r="B40" s="6">
        <v>4</v>
      </c>
      <c r="C40" s="6" t="str">
        <f>A37&amp;B40</f>
        <v>434024</v>
      </c>
      <c r="D40" s="7" t="s">
        <v>17</v>
      </c>
      <c r="E40" s="7" t="s">
        <v>5</v>
      </c>
      <c r="F40" s="7">
        <v>38388</v>
      </c>
      <c r="G40" s="7"/>
      <c r="I40" s="7">
        <v>4</v>
      </c>
      <c r="J40" s="6" t="str">
        <f t="shared" si="0"/>
        <v>434024</v>
      </c>
      <c r="K40" s="7" t="s">
        <v>23</v>
      </c>
      <c r="L40" s="7" t="s">
        <v>24</v>
      </c>
      <c r="M40" s="7">
        <v>20722</v>
      </c>
      <c r="N40" s="8" t="s">
        <v>93</v>
      </c>
    </row>
    <row r="41" spans="1:14">
      <c r="A41" s="70"/>
      <c r="B41" s="6">
        <v>5</v>
      </c>
      <c r="C41" s="6" t="str">
        <f>A37&amp;B41</f>
        <v>434025</v>
      </c>
      <c r="D41" s="7" t="s">
        <v>2</v>
      </c>
      <c r="E41" s="7" t="s">
        <v>18</v>
      </c>
      <c r="F41" s="7">
        <v>37654</v>
      </c>
      <c r="G41" s="7"/>
      <c r="I41" s="7">
        <v>5</v>
      </c>
      <c r="J41" s="6" t="str">
        <f t="shared" si="0"/>
        <v>434025</v>
      </c>
      <c r="K41" s="7" t="s">
        <v>25</v>
      </c>
      <c r="L41" s="7" t="s">
        <v>26</v>
      </c>
      <c r="M41" s="7">
        <v>20002</v>
      </c>
      <c r="N41" s="8" t="s">
        <v>94</v>
      </c>
    </row>
    <row r="42" spans="1:14">
      <c r="A42" s="69">
        <v>43403</v>
      </c>
      <c r="B42" s="1">
        <v>1</v>
      </c>
      <c r="C42" s="1" t="str">
        <f>A42&amp;B42</f>
        <v>434031</v>
      </c>
      <c r="D42" t="s">
        <v>14</v>
      </c>
      <c r="E42" t="s">
        <v>15</v>
      </c>
      <c r="F42">
        <v>55838</v>
      </c>
      <c r="I42">
        <v>1</v>
      </c>
      <c r="J42" s="9" t="str">
        <f t="shared" si="0"/>
        <v>434031</v>
      </c>
      <c r="K42" t="s">
        <v>25</v>
      </c>
      <c r="L42" t="s">
        <v>26</v>
      </c>
      <c r="M42">
        <v>78322</v>
      </c>
      <c r="N42" s="8" t="s">
        <v>94</v>
      </c>
    </row>
    <row r="43" spans="1:14">
      <c r="A43" s="69"/>
      <c r="B43" s="1">
        <v>2</v>
      </c>
      <c r="C43" s="1" t="str">
        <f>A42&amp;B43</f>
        <v>434032</v>
      </c>
      <c r="D43" t="s">
        <v>57</v>
      </c>
      <c r="E43" t="s">
        <v>58</v>
      </c>
      <c r="F43">
        <v>20333</v>
      </c>
      <c r="I43">
        <v>2</v>
      </c>
      <c r="J43" s="9" t="str">
        <f t="shared" si="0"/>
        <v>434032</v>
      </c>
      <c r="K43" t="s">
        <v>49</v>
      </c>
      <c r="L43" t="s">
        <v>50</v>
      </c>
      <c r="M43">
        <v>46765</v>
      </c>
      <c r="N43" s="8" t="s">
        <v>89</v>
      </c>
    </row>
    <row r="44" spans="1:14">
      <c r="A44" s="69"/>
      <c r="B44" s="1">
        <v>3</v>
      </c>
      <c r="C44" s="1" t="str">
        <f>A42&amp;B44</f>
        <v>434033</v>
      </c>
      <c r="D44" t="s">
        <v>59</v>
      </c>
      <c r="E44" t="s">
        <v>60</v>
      </c>
      <c r="F44">
        <v>19578</v>
      </c>
      <c r="I44">
        <v>3</v>
      </c>
      <c r="J44" s="9" t="str">
        <f t="shared" si="0"/>
        <v>434033</v>
      </c>
      <c r="K44" t="s">
        <v>51</v>
      </c>
      <c r="L44" t="s">
        <v>52</v>
      </c>
      <c r="M44">
        <v>32955</v>
      </c>
      <c r="N44" s="8" t="s">
        <v>86</v>
      </c>
    </row>
    <row r="45" spans="1:14">
      <c r="A45" s="69"/>
      <c r="B45" s="1">
        <v>4</v>
      </c>
      <c r="C45" s="1" t="str">
        <f>A42&amp;B45</f>
        <v>434034</v>
      </c>
      <c r="D45" t="s">
        <v>14</v>
      </c>
      <c r="E45" t="s">
        <v>4</v>
      </c>
      <c r="F45">
        <v>18639</v>
      </c>
      <c r="I45">
        <v>4</v>
      </c>
      <c r="J45" s="9" t="str">
        <f t="shared" si="0"/>
        <v>434034</v>
      </c>
      <c r="K45" t="s">
        <v>53</v>
      </c>
      <c r="L45" t="s">
        <v>54</v>
      </c>
      <c r="M45">
        <v>32811</v>
      </c>
      <c r="N45" s="8" t="s">
        <v>87</v>
      </c>
    </row>
    <row r="46" spans="1:14">
      <c r="A46" s="69"/>
      <c r="B46" s="1">
        <v>5</v>
      </c>
      <c r="C46" s="1" t="str">
        <f>A42&amp;B46</f>
        <v>434035</v>
      </c>
      <c r="D46" t="s">
        <v>61</v>
      </c>
      <c r="E46" t="s">
        <v>62</v>
      </c>
      <c r="F46">
        <v>15912</v>
      </c>
      <c r="I46">
        <v>5</v>
      </c>
      <c r="J46" s="9" t="str">
        <f t="shared" si="0"/>
        <v>434035</v>
      </c>
      <c r="K46" t="s">
        <v>55</v>
      </c>
      <c r="L46" t="s">
        <v>56</v>
      </c>
      <c r="M46">
        <v>15854</v>
      </c>
      <c r="N46" s="8" t="s">
        <v>90</v>
      </c>
    </row>
    <row r="47" spans="1:14">
      <c r="A47" s="70">
        <v>43404</v>
      </c>
      <c r="B47" s="6">
        <v>1</v>
      </c>
      <c r="C47" s="6" t="str">
        <f>A47&amp;B47</f>
        <v>434041</v>
      </c>
      <c r="D47" s="7" t="s">
        <v>72</v>
      </c>
      <c r="E47" s="7" t="s">
        <v>73</v>
      </c>
      <c r="F47" s="7">
        <v>80855</v>
      </c>
      <c r="G47" s="7"/>
      <c r="I47" s="7">
        <v>1</v>
      </c>
      <c r="J47" s="6" t="str">
        <f t="shared" si="0"/>
        <v>434041</v>
      </c>
      <c r="K47" s="7" t="s">
        <v>64</v>
      </c>
      <c r="L47" s="7" t="s">
        <v>65</v>
      </c>
      <c r="M47" s="7">
        <v>59746</v>
      </c>
      <c r="N47" s="8" t="s">
        <v>86</v>
      </c>
    </row>
    <row r="48" spans="1:14">
      <c r="A48" s="70"/>
      <c r="B48" s="6">
        <v>2</v>
      </c>
      <c r="C48" s="6" t="str">
        <f>A47&amp;B48</f>
        <v>434042</v>
      </c>
      <c r="D48" s="7" t="s">
        <v>74</v>
      </c>
      <c r="E48" s="7" t="s">
        <v>75</v>
      </c>
      <c r="F48" s="7">
        <v>31798</v>
      </c>
      <c r="G48" s="7"/>
      <c r="I48" s="7">
        <v>2</v>
      </c>
      <c r="J48" s="6" t="str">
        <f t="shared" si="0"/>
        <v>434042</v>
      </c>
      <c r="K48" s="7" t="s">
        <v>66</v>
      </c>
      <c r="L48" s="7" t="s">
        <v>67</v>
      </c>
      <c r="M48" s="7">
        <v>37904</v>
      </c>
      <c r="N48" s="8" t="s">
        <v>87</v>
      </c>
    </row>
    <row r="49" spans="1:15">
      <c r="A49" s="70"/>
      <c r="B49" s="6">
        <v>3</v>
      </c>
      <c r="C49" s="6" t="str">
        <f>A47&amp;B49</f>
        <v>434043</v>
      </c>
      <c r="D49" s="7" t="s">
        <v>72</v>
      </c>
      <c r="E49" s="7" t="s">
        <v>76</v>
      </c>
      <c r="F49" s="7">
        <v>26599</v>
      </c>
      <c r="G49" s="7"/>
      <c r="I49" s="7">
        <v>3</v>
      </c>
      <c r="J49" s="6" t="str">
        <f t="shared" si="0"/>
        <v>434043</v>
      </c>
      <c r="K49" s="7" t="s">
        <v>25</v>
      </c>
      <c r="L49" s="7" t="s">
        <v>26</v>
      </c>
      <c r="M49" s="7">
        <v>37661</v>
      </c>
      <c r="N49" s="8" t="s">
        <v>94</v>
      </c>
    </row>
    <row r="50" spans="1:15">
      <c r="A50" s="70"/>
      <c r="B50" s="6">
        <v>4</v>
      </c>
      <c r="C50" s="6" t="str">
        <f>A47&amp;B50</f>
        <v>434044</v>
      </c>
      <c r="D50" s="7" t="s">
        <v>77</v>
      </c>
      <c r="E50" s="7" t="s">
        <v>78</v>
      </c>
      <c r="F50" s="7">
        <v>16236</v>
      </c>
      <c r="G50" s="7"/>
      <c r="I50" s="7">
        <v>4</v>
      </c>
      <c r="J50" s="6" t="str">
        <f t="shared" si="0"/>
        <v>434044</v>
      </c>
      <c r="K50" s="7" t="s">
        <v>68</v>
      </c>
      <c r="L50" s="7" t="s">
        <v>69</v>
      </c>
      <c r="M50" s="7">
        <v>29946</v>
      </c>
      <c r="N50" s="8" t="s">
        <v>90</v>
      </c>
    </row>
    <row r="51" spans="1:15">
      <c r="A51" s="70"/>
      <c r="B51" s="6">
        <v>5</v>
      </c>
      <c r="C51" s="6" t="str">
        <f>A47&amp;B51</f>
        <v>434045</v>
      </c>
      <c r="D51" s="7" t="s">
        <v>74</v>
      </c>
      <c r="E51" s="7" t="s">
        <v>79</v>
      </c>
      <c r="F51" s="7">
        <v>14230</v>
      </c>
      <c r="G51" s="7"/>
      <c r="I51" s="7">
        <v>5</v>
      </c>
      <c r="J51" s="6" t="str">
        <f t="shared" si="0"/>
        <v>434045</v>
      </c>
      <c r="K51" s="7" t="s">
        <v>70</v>
      </c>
      <c r="L51" s="7" t="s">
        <v>71</v>
      </c>
      <c r="M51" s="7">
        <v>18162</v>
      </c>
      <c r="N51" s="8" t="s">
        <v>95</v>
      </c>
    </row>
    <row r="52" spans="1:15">
      <c r="A52" s="69">
        <v>43405</v>
      </c>
      <c r="B52" s="1">
        <v>1</v>
      </c>
      <c r="C52" s="6" t="str">
        <f>A52&amp;B52</f>
        <v>434051</v>
      </c>
      <c r="D52" t="s">
        <v>108</v>
      </c>
      <c r="E52" t="s">
        <v>109</v>
      </c>
      <c r="F52">
        <v>32127</v>
      </c>
      <c r="G52" s="7" t="s">
        <v>81</v>
      </c>
      <c r="I52">
        <v>1</v>
      </c>
      <c r="J52" s="6" t="str">
        <f t="shared" si="0"/>
        <v>434051</v>
      </c>
      <c r="K52" t="s">
        <v>100</v>
      </c>
      <c r="L52" t="s">
        <v>101</v>
      </c>
      <c r="M52">
        <v>36175</v>
      </c>
      <c r="N52" s="8" t="s">
        <v>87</v>
      </c>
      <c r="O52" s="8" t="s">
        <v>80</v>
      </c>
    </row>
    <row r="53" spans="1:15">
      <c r="A53" s="69"/>
      <c r="B53" s="1">
        <v>2</v>
      </c>
      <c r="C53" s="6" t="str">
        <f>A52&amp;B53</f>
        <v>434052</v>
      </c>
      <c r="D53" t="s">
        <v>72</v>
      </c>
      <c r="E53" t="s">
        <v>73</v>
      </c>
      <c r="F53">
        <v>25548</v>
      </c>
      <c r="G53" s="7" t="s">
        <v>81</v>
      </c>
      <c r="I53">
        <v>2</v>
      </c>
      <c r="J53" s="6" t="str">
        <f t="shared" si="0"/>
        <v>434052</v>
      </c>
      <c r="K53" t="s">
        <v>102</v>
      </c>
      <c r="L53" t="s">
        <v>103</v>
      </c>
      <c r="M53">
        <v>33773</v>
      </c>
      <c r="N53" s="8" t="s">
        <v>86</v>
      </c>
      <c r="O53" s="8" t="s">
        <v>80</v>
      </c>
    </row>
    <row r="54" spans="1:15">
      <c r="A54" s="69"/>
      <c r="B54" s="1">
        <v>3</v>
      </c>
      <c r="C54" s="6" t="str">
        <f>A52&amp;B54</f>
        <v>434053</v>
      </c>
      <c r="D54" t="s">
        <v>110</v>
      </c>
      <c r="E54" t="s">
        <v>111</v>
      </c>
      <c r="F54">
        <v>15294</v>
      </c>
      <c r="G54" s="7" t="s">
        <v>80</v>
      </c>
      <c r="I54">
        <v>3</v>
      </c>
      <c r="J54" s="6" t="str">
        <f t="shared" si="0"/>
        <v>434053</v>
      </c>
      <c r="K54" t="s">
        <v>104</v>
      </c>
      <c r="L54" t="s">
        <v>105</v>
      </c>
      <c r="M54">
        <v>27347</v>
      </c>
      <c r="N54" s="8" t="s">
        <v>90</v>
      </c>
      <c r="O54" s="8" t="s">
        <v>80</v>
      </c>
    </row>
    <row r="55" spans="1:15">
      <c r="A55" s="69"/>
      <c r="B55" s="1">
        <v>4</v>
      </c>
      <c r="C55" s="6" t="str">
        <f>A52&amp;B55</f>
        <v>434054</v>
      </c>
      <c r="D55" t="s">
        <v>112</v>
      </c>
      <c r="E55" t="s">
        <v>113</v>
      </c>
      <c r="F55">
        <v>14033</v>
      </c>
      <c r="G55" s="7" t="s">
        <v>80</v>
      </c>
      <c r="I55">
        <v>4</v>
      </c>
      <c r="J55" s="6" t="str">
        <f t="shared" si="0"/>
        <v>434054</v>
      </c>
      <c r="K55" t="s">
        <v>25</v>
      </c>
      <c r="L55" t="s">
        <v>26</v>
      </c>
      <c r="M55">
        <v>15877</v>
      </c>
      <c r="N55" s="8" t="s">
        <v>94</v>
      </c>
      <c r="O55" s="8" t="s">
        <v>85</v>
      </c>
    </row>
    <row r="56" spans="1:15">
      <c r="A56" s="69"/>
      <c r="B56" s="1">
        <v>5</v>
      </c>
      <c r="C56" s="6" t="str">
        <f>A52&amp;B56</f>
        <v>434055</v>
      </c>
      <c r="D56" t="s">
        <v>74</v>
      </c>
      <c r="E56" t="s">
        <v>75</v>
      </c>
      <c r="F56">
        <v>13701</v>
      </c>
      <c r="G56" s="7" t="s">
        <v>80</v>
      </c>
      <c r="I56">
        <v>5</v>
      </c>
      <c r="J56" s="6" t="str">
        <f t="shared" si="0"/>
        <v>434055</v>
      </c>
      <c r="K56" t="s">
        <v>106</v>
      </c>
      <c r="L56" t="s">
        <v>107</v>
      </c>
      <c r="M56">
        <v>15712</v>
      </c>
      <c r="N56" s="8" t="s">
        <v>89</v>
      </c>
      <c r="O56" s="8" t="s">
        <v>80</v>
      </c>
    </row>
    <row r="57" spans="1:15">
      <c r="A57" s="70">
        <v>43406</v>
      </c>
      <c r="B57" s="6">
        <v>1</v>
      </c>
      <c r="C57" s="6" t="str">
        <f>A57&amp;B57</f>
        <v>434061</v>
      </c>
      <c r="D57" s="7" t="s">
        <v>110</v>
      </c>
      <c r="E57" s="7" t="s">
        <v>111</v>
      </c>
      <c r="F57" s="7">
        <v>23617</v>
      </c>
      <c r="G57" s="7" t="s">
        <v>80</v>
      </c>
      <c r="I57" s="7">
        <v>1</v>
      </c>
      <c r="J57" s="6" t="str">
        <f t="shared" ref="J57:J66" si="1">C57</f>
        <v>434061</v>
      </c>
      <c r="K57" s="7" t="s">
        <v>133</v>
      </c>
      <c r="L57" s="7" t="s">
        <v>134</v>
      </c>
      <c r="M57" s="7">
        <v>23619</v>
      </c>
      <c r="N57" s="7" t="s">
        <v>92</v>
      </c>
      <c r="O57" s="7" t="s">
        <v>85</v>
      </c>
    </row>
    <row r="58" spans="1:15">
      <c r="A58" s="70"/>
      <c r="B58" s="6">
        <v>2</v>
      </c>
      <c r="C58" s="6" t="str">
        <f>A57&amp;B58</f>
        <v>434062</v>
      </c>
      <c r="D58" s="7" t="s">
        <v>141</v>
      </c>
      <c r="E58" s="7" t="s">
        <v>142</v>
      </c>
      <c r="F58" s="7">
        <v>16623</v>
      </c>
      <c r="G58" s="7" t="s">
        <v>81</v>
      </c>
      <c r="I58" s="7">
        <v>2</v>
      </c>
      <c r="J58" s="6" t="str">
        <f t="shared" si="1"/>
        <v>434062</v>
      </c>
      <c r="K58" s="7" t="s">
        <v>135</v>
      </c>
      <c r="L58" s="7" t="s">
        <v>136</v>
      </c>
      <c r="M58" s="7">
        <v>22750</v>
      </c>
      <c r="N58" s="7" t="s">
        <v>86</v>
      </c>
      <c r="O58" s="7" t="s">
        <v>81</v>
      </c>
    </row>
    <row r="59" spans="1:15">
      <c r="A59" s="70"/>
      <c r="B59" s="6">
        <v>3</v>
      </c>
      <c r="C59" s="6" t="str">
        <f>A57&amp;B59</f>
        <v>434063</v>
      </c>
      <c r="D59" s="7" t="s">
        <v>143</v>
      </c>
      <c r="E59" s="7" t="s">
        <v>148</v>
      </c>
      <c r="F59" s="7">
        <v>15306</v>
      </c>
      <c r="G59" s="7" t="s">
        <v>81</v>
      </c>
      <c r="I59" s="7">
        <v>3</v>
      </c>
      <c r="J59" s="6" t="str">
        <f t="shared" si="1"/>
        <v>434063</v>
      </c>
      <c r="K59" s="7" t="s">
        <v>137</v>
      </c>
      <c r="L59" s="7" t="s">
        <v>138</v>
      </c>
      <c r="M59" s="7">
        <v>17793</v>
      </c>
      <c r="N59" s="7" t="s">
        <v>90</v>
      </c>
      <c r="O59" s="7" t="s">
        <v>80</v>
      </c>
    </row>
    <row r="60" spans="1:15">
      <c r="A60" s="70"/>
      <c r="B60" s="6">
        <v>4</v>
      </c>
      <c r="C60" s="6" t="str">
        <f>A57&amp;B60</f>
        <v>434064</v>
      </c>
      <c r="D60" s="7" t="s">
        <v>144</v>
      </c>
      <c r="E60" s="7" t="s">
        <v>145</v>
      </c>
      <c r="F60" s="7">
        <v>13840</v>
      </c>
      <c r="G60" s="7" t="s">
        <v>80</v>
      </c>
      <c r="I60" s="7">
        <v>4</v>
      </c>
      <c r="J60" s="6" t="str">
        <f t="shared" si="1"/>
        <v>434064</v>
      </c>
      <c r="K60" s="7" t="s">
        <v>139</v>
      </c>
      <c r="L60" s="7" t="s">
        <v>140</v>
      </c>
      <c r="M60" s="7">
        <v>10980</v>
      </c>
      <c r="N60" s="7" t="s">
        <v>87</v>
      </c>
      <c r="O60" s="7" t="s">
        <v>80</v>
      </c>
    </row>
    <row r="61" spans="1:15">
      <c r="A61" s="70"/>
      <c r="B61" s="6">
        <v>5</v>
      </c>
      <c r="C61" s="6" t="str">
        <f>A57&amp;B61</f>
        <v>434065</v>
      </c>
      <c r="D61" s="7" t="s">
        <v>146</v>
      </c>
      <c r="E61" s="7" t="s">
        <v>147</v>
      </c>
      <c r="F61" s="7">
        <v>10837</v>
      </c>
      <c r="G61" s="7" t="s">
        <v>80</v>
      </c>
      <c r="I61" s="7">
        <v>5</v>
      </c>
      <c r="J61" s="6" t="str">
        <f t="shared" si="1"/>
        <v>434065</v>
      </c>
      <c r="K61" s="7" t="s">
        <v>25</v>
      </c>
      <c r="L61" s="7" t="s">
        <v>26</v>
      </c>
      <c r="M61" s="7">
        <v>9096</v>
      </c>
      <c r="N61" s="7" t="s">
        <v>94</v>
      </c>
      <c r="O61" s="7" t="s">
        <v>85</v>
      </c>
    </row>
    <row r="62" spans="1:15">
      <c r="A62" s="69">
        <v>43407</v>
      </c>
      <c r="B62" s="1">
        <v>1</v>
      </c>
      <c r="C62" s="6" t="str">
        <f>A62&amp;B62</f>
        <v>434071</v>
      </c>
      <c r="D62" t="s">
        <v>160</v>
      </c>
      <c r="E62" t="s">
        <v>161</v>
      </c>
      <c r="F62">
        <v>86090</v>
      </c>
      <c r="G62" s="7" t="s">
        <v>81</v>
      </c>
      <c r="I62">
        <v>1</v>
      </c>
      <c r="J62" s="6" t="str">
        <f t="shared" si="1"/>
        <v>434071</v>
      </c>
      <c r="K62" t="s">
        <v>149</v>
      </c>
      <c r="L62" t="s">
        <v>150</v>
      </c>
      <c r="M62">
        <v>8586</v>
      </c>
      <c r="N62" s="8" t="s">
        <v>157</v>
      </c>
      <c r="O62" s="8" t="s">
        <v>80</v>
      </c>
    </row>
    <row r="63" spans="1:15">
      <c r="A63" s="69"/>
      <c r="B63" s="1">
        <v>2</v>
      </c>
      <c r="C63" s="6" t="str">
        <f>A62&amp;B63</f>
        <v>434072</v>
      </c>
      <c r="D63" t="s">
        <v>110</v>
      </c>
      <c r="E63" t="s">
        <v>111</v>
      </c>
      <c r="F63">
        <v>18431</v>
      </c>
      <c r="G63" s="7" t="s">
        <v>80</v>
      </c>
      <c r="I63">
        <v>2</v>
      </c>
      <c r="J63" s="6" t="str">
        <f t="shared" si="1"/>
        <v>434072</v>
      </c>
      <c r="K63" t="s">
        <v>151</v>
      </c>
      <c r="L63" t="s">
        <v>152</v>
      </c>
      <c r="M63">
        <v>6613</v>
      </c>
      <c r="N63" s="8" t="s">
        <v>158</v>
      </c>
      <c r="O63" s="8" t="s">
        <v>85</v>
      </c>
    </row>
    <row r="64" spans="1:15">
      <c r="A64" s="69"/>
      <c r="B64" s="1">
        <v>3</v>
      </c>
      <c r="C64" s="6" t="str">
        <f>A62&amp;B64</f>
        <v>434073</v>
      </c>
      <c r="D64" t="s">
        <v>162</v>
      </c>
      <c r="E64" t="s">
        <v>163</v>
      </c>
      <c r="F64">
        <v>14478</v>
      </c>
      <c r="G64" s="7" t="s">
        <v>80</v>
      </c>
      <c r="I64">
        <v>3</v>
      </c>
      <c r="J64" s="6" t="str">
        <f t="shared" si="1"/>
        <v>434073</v>
      </c>
      <c r="K64" t="s">
        <v>25</v>
      </c>
      <c r="L64" t="s">
        <v>26</v>
      </c>
      <c r="M64">
        <v>6612</v>
      </c>
      <c r="N64" s="8" t="s">
        <v>90</v>
      </c>
      <c r="O64" s="8" t="s">
        <v>85</v>
      </c>
    </row>
    <row r="65" spans="1:15">
      <c r="A65" s="69"/>
      <c r="B65" s="1">
        <v>4</v>
      </c>
      <c r="C65" s="6" t="str">
        <f>A62&amp;B65</f>
        <v>434074</v>
      </c>
      <c r="D65" t="s">
        <v>164</v>
      </c>
      <c r="E65" t="s">
        <v>165</v>
      </c>
      <c r="F65">
        <v>12129</v>
      </c>
      <c r="G65" s="7" t="s">
        <v>81</v>
      </c>
      <c r="I65">
        <v>4</v>
      </c>
      <c r="J65" s="6" t="str">
        <f t="shared" si="1"/>
        <v>434074</v>
      </c>
      <c r="K65" t="s">
        <v>153</v>
      </c>
      <c r="L65" t="s">
        <v>154</v>
      </c>
      <c r="M65">
        <v>4418</v>
      </c>
      <c r="N65" s="8" t="s">
        <v>94</v>
      </c>
      <c r="O65" s="8" t="s">
        <v>81</v>
      </c>
    </row>
    <row r="66" spans="1:15">
      <c r="A66" s="69"/>
      <c r="B66" s="1">
        <v>5</v>
      </c>
      <c r="C66" s="6" t="str">
        <f>A62&amp;B66</f>
        <v>434075</v>
      </c>
      <c r="D66" t="s">
        <v>146</v>
      </c>
      <c r="E66" t="s">
        <v>147</v>
      </c>
      <c r="F66">
        <v>11741</v>
      </c>
      <c r="G66" s="7" t="s">
        <v>80</v>
      </c>
      <c r="I66">
        <v>5</v>
      </c>
      <c r="J66" s="6" t="str">
        <f t="shared" si="1"/>
        <v>434075</v>
      </c>
      <c r="K66" t="s">
        <v>155</v>
      </c>
      <c r="L66" t="s">
        <v>156</v>
      </c>
      <c r="M66">
        <v>3725</v>
      </c>
      <c r="N66" s="8" t="s">
        <v>159</v>
      </c>
      <c r="O66" s="8" t="s">
        <v>81</v>
      </c>
    </row>
    <row r="67" spans="1:15">
      <c r="A67" s="70">
        <v>43408</v>
      </c>
      <c r="B67" s="6">
        <v>1</v>
      </c>
      <c r="C67" s="6" t="str">
        <f>A67&amp;B67</f>
        <v>434081</v>
      </c>
      <c r="D67" s="7" t="s">
        <v>160</v>
      </c>
      <c r="E67" s="7" t="s">
        <v>161</v>
      </c>
      <c r="F67" s="7">
        <v>74389</v>
      </c>
      <c r="G67" s="7" t="s">
        <v>81</v>
      </c>
      <c r="I67" s="7">
        <v>1</v>
      </c>
      <c r="J67" s="6" t="str">
        <f t="shared" ref="J67:J76" si="2">C67</f>
        <v>434081</v>
      </c>
      <c r="K67" s="7" t="s">
        <v>171</v>
      </c>
      <c r="L67" s="7" t="s">
        <v>172</v>
      </c>
      <c r="M67" s="7">
        <v>101252</v>
      </c>
      <c r="N67" s="7" t="s">
        <v>178</v>
      </c>
      <c r="O67" s="7" t="s">
        <v>80</v>
      </c>
    </row>
    <row r="68" spans="1:15">
      <c r="A68" s="70"/>
      <c r="B68" s="6">
        <v>2</v>
      </c>
      <c r="C68" s="6" t="str">
        <f>A67&amp;B68</f>
        <v>434082</v>
      </c>
      <c r="D68" s="7" t="s">
        <v>166</v>
      </c>
      <c r="E68" s="7" t="s">
        <v>167</v>
      </c>
      <c r="F68" s="7">
        <v>10087</v>
      </c>
      <c r="G68" s="7" t="s">
        <v>80</v>
      </c>
      <c r="I68" s="7">
        <v>2</v>
      </c>
      <c r="J68" s="6" t="str">
        <f t="shared" si="2"/>
        <v>434082</v>
      </c>
      <c r="K68" s="7" t="s">
        <v>173</v>
      </c>
      <c r="L68" s="7" t="s">
        <v>152</v>
      </c>
      <c r="M68" s="7">
        <v>6396</v>
      </c>
      <c r="N68" s="7" t="s">
        <v>158</v>
      </c>
      <c r="O68" s="7" t="s">
        <v>80</v>
      </c>
    </row>
    <row r="69" spans="1:15">
      <c r="A69" s="70"/>
      <c r="B69" s="6">
        <v>3</v>
      </c>
      <c r="C69" s="6" t="str">
        <f>A67&amp;B69</f>
        <v>434083</v>
      </c>
      <c r="D69" s="7" t="s">
        <v>164</v>
      </c>
      <c r="E69" s="7" t="s">
        <v>181</v>
      </c>
      <c r="F69" s="7">
        <v>9620</v>
      </c>
      <c r="G69" s="7" t="s">
        <v>81</v>
      </c>
      <c r="I69" s="7">
        <v>3</v>
      </c>
      <c r="J69" s="6" t="str">
        <f t="shared" si="2"/>
        <v>434083</v>
      </c>
      <c r="K69" s="7" t="s">
        <v>174</v>
      </c>
      <c r="L69" s="7" t="s">
        <v>175</v>
      </c>
      <c r="M69" s="7">
        <v>5750</v>
      </c>
      <c r="N69" s="7" t="s">
        <v>179</v>
      </c>
      <c r="O69" s="7" t="s">
        <v>80</v>
      </c>
    </row>
    <row r="70" spans="1:15">
      <c r="A70" s="70"/>
      <c r="B70" s="6">
        <v>4</v>
      </c>
      <c r="C70" s="6" t="str">
        <f>A67&amp;B70</f>
        <v>434084</v>
      </c>
      <c r="D70" s="7" t="s">
        <v>164</v>
      </c>
      <c r="E70" s="7" t="s">
        <v>168</v>
      </c>
      <c r="F70" s="7">
        <v>9590</v>
      </c>
      <c r="G70" s="7" t="s">
        <v>81</v>
      </c>
      <c r="I70" s="7">
        <v>4</v>
      </c>
      <c r="J70" s="6" t="str">
        <f t="shared" si="2"/>
        <v>434084</v>
      </c>
      <c r="K70" s="7" t="s">
        <v>176</v>
      </c>
      <c r="L70" s="7" t="s">
        <v>177</v>
      </c>
      <c r="M70" s="7">
        <v>5184</v>
      </c>
      <c r="N70" s="7" t="s">
        <v>180</v>
      </c>
      <c r="O70" s="7" t="s">
        <v>81</v>
      </c>
    </row>
    <row r="71" spans="1:15">
      <c r="A71" s="70"/>
      <c r="B71" s="6">
        <v>5</v>
      </c>
      <c r="C71" s="6" t="str">
        <f>A67&amp;B71</f>
        <v>434085</v>
      </c>
      <c r="D71" s="7" t="s">
        <v>169</v>
      </c>
      <c r="E71" s="7" t="s">
        <v>170</v>
      </c>
      <c r="F71" s="7">
        <v>8982</v>
      </c>
      <c r="G71" s="7" t="s">
        <v>80</v>
      </c>
      <c r="I71" s="7">
        <v>5</v>
      </c>
      <c r="J71" s="6" t="str">
        <f t="shared" si="2"/>
        <v>434085</v>
      </c>
      <c r="K71" s="7" t="s">
        <v>25</v>
      </c>
      <c r="L71" s="7" t="s">
        <v>26</v>
      </c>
      <c r="M71" s="7">
        <v>4791</v>
      </c>
      <c r="N71" s="7" t="s">
        <v>94</v>
      </c>
      <c r="O71" s="7" t="s">
        <v>81</v>
      </c>
    </row>
    <row r="72" spans="1:15">
      <c r="A72" s="69">
        <v>43409</v>
      </c>
      <c r="B72" s="1">
        <v>1</v>
      </c>
      <c r="C72" s="6" t="str">
        <f>A72&amp;B72</f>
        <v>434091</v>
      </c>
      <c r="D72" t="s">
        <v>182</v>
      </c>
      <c r="E72" t="s">
        <v>183</v>
      </c>
      <c r="F72">
        <v>60255</v>
      </c>
      <c r="G72" s="7" t="s">
        <v>81</v>
      </c>
      <c r="I72">
        <v>1</v>
      </c>
      <c r="J72" s="6" t="str">
        <f t="shared" si="2"/>
        <v>434091</v>
      </c>
      <c r="K72" t="s">
        <v>190</v>
      </c>
      <c r="L72" t="s">
        <v>191</v>
      </c>
      <c r="M72">
        <v>59960</v>
      </c>
      <c r="N72" s="8" t="s">
        <v>91</v>
      </c>
      <c r="O72" s="8" t="s">
        <v>80</v>
      </c>
    </row>
    <row r="73" spans="1:15">
      <c r="A73" s="69"/>
      <c r="B73" s="1">
        <v>2</v>
      </c>
      <c r="C73" s="6" t="str">
        <f>A72&amp;B73</f>
        <v>434092</v>
      </c>
      <c r="D73" t="s">
        <v>160</v>
      </c>
      <c r="E73" t="s">
        <v>198</v>
      </c>
      <c r="F73">
        <v>42734</v>
      </c>
      <c r="G73" s="7" t="s">
        <v>81</v>
      </c>
      <c r="I73">
        <v>2</v>
      </c>
      <c r="J73" s="6" t="str">
        <f t="shared" si="2"/>
        <v>434092</v>
      </c>
      <c r="K73" t="s">
        <v>192</v>
      </c>
      <c r="L73" t="s">
        <v>193</v>
      </c>
      <c r="M73">
        <v>34269</v>
      </c>
      <c r="N73" s="8" t="s">
        <v>86</v>
      </c>
      <c r="O73" s="8" t="s">
        <v>80</v>
      </c>
    </row>
    <row r="74" spans="1:15">
      <c r="A74" s="69"/>
      <c r="B74" s="1">
        <v>3</v>
      </c>
      <c r="C74" s="6" t="str">
        <f>A72&amp;B74</f>
        <v>434093</v>
      </c>
      <c r="D74" t="s">
        <v>184</v>
      </c>
      <c r="E74" t="s">
        <v>185</v>
      </c>
      <c r="F74">
        <v>29089</v>
      </c>
      <c r="G74" s="7" t="s">
        <v>81</v>
      </c>
      <c r="I74">
        <v>3</v>
      </c>
      <c r="J74" s="6" t="str">
        <f t="shared" si="2"/>
        <v>434093</v>
      </c>
      <c r="K74" t="s">
        <v>194</v>
      </c>
      <c r="L74" t="s">
        <v>195</v>
      </c>
      <c r="M74">
        <v>19597</v>
      </c>
      <c r="N74" s="8" t="s">
        <v>89</v>
      </c>
      <c r="O74" s="8" t="s">
        <v>80</v>
      </c>
    </row>
    <row r="75" spans="1:15">
      <c r="A75" s="69"/>
      <c r="B75" s="1">
        <v>4</v>
      </c>
      <c r="C75" s="6" t="str">
        <f>A72&amp;B75</f>
        <v>434094</v>
      </c>
      <c r="D75" t="s">
        <v>186</v>
      </c>
      <c r="E75" t="s">
        <v>187</v>
      </c>
      <c r="F75">
        <v>24760</v>
      </c>
      <c r="G75" s="7" t="s">
        <v>85</v>
      </c>
      <c r="I75">
        <v>4</v>
      </c>
      <c r="J75" s="6" t="str">
        <f t="shared" si="2"/>
        <v>434094</v>
      </c>
      <c r="K75" t="s">
        <v>171</v>
      </c>
      <c r="L75" t="s">
        <v>172</v>
      </c>
      <c r="M75">
        <v>13291</v>
      </c>
      <c r="N75" s="8" t="s">
        <v>178</v>
      </c>
      <c r="O75" s="8" t="s">
        <v>81</v>
      </c>
    </row>
    <row r="76" spans="1:15">
      <c r="A76" s="69"/>
      <c r="B76" s="1">
        <v>5</v>
      </c>
      <c r="C76" s="6" t="str">
        <f>A72&amp;B76</f>
        <v>434095</v>
      </c>
      <c r="D76" t="s">
        <v>188</v>
      </c>
      <c r="E76" t="s">
        <v>189</v>
      </c>
      <c r="F76">
        <v>10701</v>
      </c>
      <c r="G76" s="7" t="s">
        <v>85</v>
      </c>
      <c r="I76">
        <v>5</v>
      </c>
      <c r="J76" s="6" t="str">
        <f t="shared" si="2"/>
        <v>434095</v>
      </c>
      <c r="K76" t="s">
        <v>196</v>
      </c>
      <c r="L76" t="s">
        <v>197</v>
      </c>
      <c r="M76">
        <v>12471</v>
      </c>
      <c r="N76" s="8" t="s">
        <v>92</v>
      </c>
      <c r="O76" s="8" t="s">
        <v>80</v>
      </c>
    </row>
    <row r="77" spans="1:15">
      <c r="A77" s="70">
        <v>43410</v>
      </c>
      <c r="B77" s="6">
        <v>1</v>
      </c>
      <c r="C77" s="6" t="str">
        <f>A77&amp;B77</f>
        <v>434101</v>
      </c>
      <c r="D77" s="7" t="s">
        <v>182</v>
      </c>
      <c r="E77" s="7" t="s">
        <v>183</v>
      </c>
      <c r="F77" s="7">
        <v>36760</v>
      </c>
      <c r="G77" s="7" t="s">
        <v>81</v>
      </c>
      <c r="I77" s="7">
        <v>1</v>
      </c>
      <c r="J77" s="6" t="str">
        <f t="shared" ref="J77:J86" si="3">C77</f>
        <v>434101</v>
      </c>
      <c r="K77" s="7" t="s">
        <v>205</v>
      </c>
      <c r="L77" s="7" t="s">
        <v>206</v>
      </c>
      <c r="M77" s="7">
        <v>44311</v>
      </c>
      <c r="N77" s="7" t="s">
        <v>86</v>
      </c>
      <c r="O77" s="7" t="s">
        <v>80</v>
      </c>
    </row>
    <row r="78" spans="1:15">
      <c r="A78" s="70"/>
      <c r="B78" s="6">
        <v>2</v>
      </c>
      <c r="C78" s="6" t="str">
        <f>A77&amp;B78</f>
        <v>434102</v>
      </c>
      <c r="D78" s="7" t="s">
        <v>199</v>
      </c>
      <c r="E78" s="7" t="s">
        <v>200</v>
      </c>
      <c r="F78" s="7">
        <v>25448</v>
      </c>
      <c r="G78" s="7" t="s">
        <v>80</v>
      </c>
      <c r="I78" s="7">
        <v>2</v>
      </c>
      <c r="J78" s="6" t="str">
        <f t="shared" si="3"/>
        <v>434102</v>
      </c>
      <c r="K78" s="7" t="s">
        <v>207</v>
      </c>
      <c r="L78" s="7" t="s">
        <v>208</v>
      </c>
      <c r="M78" s="7">
        <v>28258</v>
      </c>
      <c r="N78" s="7" t="s">
        <v>92</v>
      </c>
      <c r="O78" s="7" t="s">
        <v>80</v>
      </c>
    </row>
    <row r="79" spans="1:15">
      <c r="A79" s="70"/>
      <c r="B79" s="6">
        <v>3</v>
      </c>
      <c r="C79" s="6" t="str">
        <f>A77&amp;B79</f>
        <v>434103</v>
      </c>
      <c r="D79" s="7" t="s">
        <v>184</v>
      </c>
      <c r="E79" s="7" t="s">
        <v>185</v>
      </c>
      <c r="F79" s="7">
        <v>20623</v>
      </c>
      <c r="G79" s="7" t="s">
        <v>85</v>
      </c>
      <c r="I79" s="7">
        <v>3</v>
      </c>
      <c r="J79" s="6" t="str">
        <f t="shared" si="3"/>
        <v>434103</v>
      </c>
      <c r="K79" s="7" t="s">
        <v>209</v>
      </c>
      <c r="L79" s="7" t="s">
        <v>210</v>
      </c>
      <c r="M79" s="7">
        <v>13999</v>
      </c>
      <c r="N79" s="7" t="s">
        <v>87</v>
      </c>
      <c r="O79" s="7" t="s">
        <v>80</v>
      </c>
    </row>
    <row r="80" spans="1:15">
      <c r="A80" s="70"/>
      <c r="B80" s="6">
        <v>4</v>
      </c>
      <c r="C80" s="6" t="str">
        <f>A77&amp;B80</f>
        <v>434104</v>
      </c>
      <c r="D80" s="7" t="s">
        <v>201</v>
      </c>
      <c r="E80" s="7" t="s">
        <v>202</v>
      </c>
      <c r="F80" s="7">
        <v>19752</v>
      </c>
      <c r="G80" s="7" t="s">
        <v>85</v>
      </c>
      <c r="I80" s="7">
        <v>4</v>
      </c>
      <c r="J80" s="6" t="str">
        <f t="shared" si="3"/>
        <v>434104</v>
      </c>
      <c r="K80" s="7" t="s">
        <v>211</v>
      </c>
      <c r="L80" s="7" t="s">
        <v>212</v>
      </c>
      <c r="M80" s="7">
        <v>13776</v>
      </c>
      <c r="N80" s="7" t="s">
        <v>90</v>
      </c>
      <c r="O80" s="7" t="s">
        <v>80</v>
      </c>
    </row>
    <row r="81" spans="1:15">
      <c r="A81" s="70"/>
      <c r="B81" s="6">
        <v>5</v>
      </c>
      <c r="C81" s="6" t="str">
        <f>A77&amp;B81</f>
        <v>434105</v>
      </c>
      <c r="D81" s="7" t="s">
        <v>203</v>
      </c>
      <c r="E81" s="7" t="s">
        <v>204</v>
      </c>
      <c r="F81" s="7">
        <v>18650</v>
      </c>
      <c r="G81" s="7" t="s">
        <v>81</v>
      </c>
      <c r="I81" s="7">
        <v>5</v>
      </c>
      <c r="J81" s="6" t="str">
        <f t="shared" si="3"/>
        <v>434105</v>
      </c>
      <c r="K81" s="7" t="s">
        <v>213</v>
      </c>
      <c r="L81" s="7" t="s">
        <v>214</v>
      </c>
      <c r="M81" s="7">
        <v>11506</v>
      </c>
      <c r="N81" s="7" t="s">
        <v>215</v>
      </c>
      <c r="O81" s="7" t="s">
        <v>80</v>
      </c>
    </row>
    <row r="82" spans="1:15">
      <c r="A82" s="76">
        <v>43411</v>
      </c>
      <c r="B82" s="9">
        <v>1</v>
      </c>
      <c r="C82" s="9" t="str">
        <f>A82&amp;B82</f>
        <v>434111</v>
      </c>
      <c r="D82" s="8" t="s">
        <v>219</v>
      </c>
      <c r="E82" s="8" t="s">
        <v>220</v>
      </c>
      <c r="F82" s="8">
        <v>35313</v>
      </c>
      <c r="G82" s="77" t="s">
        <v>80</v>
      </c>
      <c r="H82" s="77"/>
      <c r="I82" s="8">
        <v>1</v>
      </c>
      <c r="J82" s="9" t="str">
        <f t="shared" si="3"/>
        <v>434111</v>
      </c>
      <c r="K82" s="8" t="s">
        <v>224</v>
      </c>
      <c r="L82" s="8" t="s">
        <v>225</v>
      </c>
      <c r="M82" s="8">
        <v>36993</v>
      </c>
      <c r="N82" s="77" t="s">
        <v>87</v>
      </c>
      <c r="O82" s="77" t="s">
        <v>80</v>
      </c>
    </row>
    <row r="83" spans="1:15">
      <c r="A83" s="76"/>
      <c r="B83" s="9">
        <v>2</v>
      </c>
      <c r="C83" s="9" t="str">
        <f>A82&amp;B83</f>
        <v>434112</v>
      </c>
      <c r="D83" s="8" t="s">
        <v>216</v>
      </c>
      <c r="E83" s="8" t="s">
        <v>217</v>
      </c>
      <c r="F83" s="8">
        <v>32745</v>
      </c>
      <c r="G83" s="77" t="s">
        <v>80</v>
      </c>
      <c r="H83" s="77"/>
      <c r="I83" s="8">
        <v>2</v>
      </c>
      <c r="J83" s="9" t="str">
        <f t="shared" si="3"/>
        <v>434112</v>
      </c>
      <c r="K83" s="8" t="s">
        <v>226</v>
      </c>
      <c r="L83" s="8" t="s">
        <v>227</v>
      </c>
      <c r="M83" s="8">
        <v>27840</v>
      </c>
      <c r="N83" s="77" t="s">
        <v>86</v>
      </c>
      <c r="O83" s="77" t="s">
        <v>80</v>
      </c>
    </row>
    <row r="84" spans="1:15">
      <c r="A84" s="76"/>
      <c r="B84" s="9">
        <v>3</v>
      </c>
      <c r="C84" s="9" t="str">
        <f>A82&amp;B84</f>
        <v>434113</v>
      </c>
      <c r="D84" s="8" t="s">
        <v>218</v>
      </c>
      <c r="E84" s="78" t="s">
        <v>223</v>
      </c>
      <c r="F84" s="8">
        <v>19491</v>
      </c>
      <c r="G84" s="77" t="s">
        <v>81</v>
      </c>
      <c r="H84" s="77"/>
      <c r="I84" s="8">
        <v>3</v>
      </c>
      <c r="J84" s="9" t="str">
        <f t="shared" si="3"/>
        <v>434113</v>
      </c>
      <c r="K84" s="8" t="s">
        <v>228</v>
      </c>
      <c r="L84" s="8" t="s">
        <v>229</v>
      </c>
      <c r="M84" s="8">
        <v>16163</v>
      </c>
      <c r="N84" s="77" t="s">
        <v>90</v>
      </c>
      <c r="O84" s="77" t="s">
        <v>80</v>
      </c>
    </row>
    <row r="85" spans="1:15">
      <c r="A85" s="76"/>
      <c r="B85" s="9">
        <v>4</v>
      </c>
      <c r="C85" s="9" t="str">
        <f>A82&amp;B85</f>
        <v>434114</v>
      </c>
      <c r="D85" s="8" t="s">
        <v>199</v>
      </c>
      <c r="E85" s="8" t="s">
        <v>200</v>
      </c>
      <c r="F85" s="8">
        <v>15267</v>
      </c>
      <c r="G85" s="77" t="s">
        <v>81</v>
      </c>
      <c r="H85" s="77"/>
      <c r="I85" s="8">
        <v>4</v>
      </c>
      <c r="J85" s="9" t="str">
        <f t="shared" si="3"/>
        <v>434114</v>
      </c>
      <c r="K85" s="8" t="s">
        <v>230</v>
      </c>
      <c r="L85" s="8" t="s">
        <v>231</v>
      </c>
      <c r="M85" s="8">
        <v>10798</v>
      </c>
      <c r="N85" s="77" t="s">
        <v>92</v>
      </c>
      <c r="O85" s="77" t="s">
        <v>80</v>
      </c>
    </row>
    <row r="86" spans="1:15">
      <c r="A86" s="76"/>
      <c r="B86" s="9">
        <v>5</v>
      </c>
      <c r="C86" s="9" t="str">
        <f>A82&amp;B86</f>
        <v>434115</v>
      </c>
      <c r="D86" s="8" t="s">
        <v>221</v>
      </c>
      <c r="E86" s="8" t="s">
        <v>222</v>
      </c>
      <c r="F86" s="8">
        <v>14754</v>
      </c>
      <c r="G86" s="77" t="s">
        <v>81</v>
      </c>
      <c r="H86" s="77"/>
      <c r="I86" s="8">
        <v>5</v>
      </c>
      <c r="J86" s="9" t="str">
        <f t="shared" si="3"/>
        <v>434115</v>
      </c>
      <c r="K86" s="8" t="s">
        <v>232</v>
      </c>
      <c r="L86" s="8" t="s">
        <v>233</v>
      </c>
      <c r="M86" s="8">
        <v>10124</v>
      </c>
      <c r="N86" s="77" t="s">
        <v>89</v>
      </c>
      <c r="O86" s="77" t="s">
        <v>80</v>
      </c>
    </row>
    <row r="94" spans="1:15">
      <c r="E94" s="75"/>
    </row>
  </sheetData>
  <mergeCells count="17">
    <mergeCell ref="A82:A86"/>
    <mergeCell ref="A37:A41"/>
    <mergeCell ref="A2:A6"/>
    <mergeCell ref="A7:A11"/>
    <mergeCell ref="A12:A16"/>
    <mergeCell ref="A17:A21"/>
    <mergeCell ref="A22:A26"/>
    <mergeCell ref="A27:A31"/>
    <mergeCell ref="A32:A36"/>
    <mergeCell ref="A72:A76"/>
    <mergeCell ref="A77:A81"/>
    <mergeCell ref="A42:A46"/>
    <mergeCell ref="A47:A51"/>
    <mergeCell ref="A52:A56"/>
    <mergeCell ref="A57:A61"/>
    <mergeCell ref="A62:A66"/>
    <mergeCell ref="A67:A7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1"/>
  <sheetViews>
    <sheetView topLeftCell="A94" workbookViewId="0">
      <selection activeCell="E107" sqref="E107"/>
    </sheetView>
  </sheetViews>
  <sheetFormatPr baseColWidth="10" defaultRowHeight="15" x14ac:dyDescent="0"/>
  <cols>
    <col min="1" max="1" width="32.33203125" customWidth="1"/>
    <col min="4" max="4" width="18.83203125" customWidth="1"/>
    <col min="5" max="5" width="12.6640625" bestFit="1" customWidth="1"/>
    <col min="6" max="6" width="12.6640625" style="2" bestFit="1" customWidth="1"/>
  </cols>
  <sheetData>
    <row r="1" spans="1:6">
      <c r="A1" s="7" t="s">
        <v>63</v>
      </c>
      <c r="B1" s="7" t="s">
        <v>27</v>
      </c>
      <c r="C1" s="7" t="s">
        <v>28</v>
      </c>
      <c r="D1" s="7" t="s">
        <v>129</v>
      </c>
      <c r="E1" s="7" t="s">
        <v>84</v>
      </c>
      <c r="F1" s="11" t="s">
        <v>0</v>
      </c>
    </row>
    <row r="2" spans="1:6">
      <c r="A2" s="59">
        <v>43395</v>
      </c>
      <c r="B2" s="1">
        <v>1</v>
      </c>
      <c r="C2" s="1" t="str">
        <f>A2&amp;B2</f>
        <v>433951</v>
      </c>
      <c r="D2" t="str">
        <f>A2&amp;E2</f>
        <v>43395Google</v>
      </c>
      <c r="E2" t="s">
        <v>80</v>
      </c>
      <c r="F2" s="2">
        <v>310286</v>
      </c>
    </row>
    <row r="3" spans="1:6">
      <c r="A3" s="59">
        <v>43395</v>
      </c>
      <c r="B3" s="1">
        <v>2</v>
      </c>
      <c r="C3" s="1" t="str">
        <f t="shared" ref="C3:C61" si="0">A3&amp;B3</f>
        <v>433952</v>
      </c>
      <c r="D3" t="str">
        <f t="shared" ref="D3:D66" si="1">A3&amp;E3</f>
        <v>43395Directo</v>
      </c>
      <c r="E3" t="s">
        <v>85</v>
      </c>
      <c r="F3" s="2">
        <v>204231</v>
      </c>
    </row>
    <row r="4" spans="1:6">
      <c r="A4" s="59">
        <v>43395</v>
      </c>
      <c r="B4" s="1">
        <v>3</v>
      </c>
      <c r="C4" s="1" t="str">
        <f t="shared" si="0"/>
        <v>433953</v>
      </c>
      <c r="D4" t="str">
        <f t="shared" si="1"/>
        <v>43395Facebook IA</v>
      </c>
      <c r="E4" t="s">
        <v>81</v>
      </c>
      <c r="F4" s="2">
        <v>168793</v>
      </c>
    </row>
    <row r="5" spans="1:6">
      <c r="A5" s="59">
        <v>43395</v>
      </c>
      <c r="B5" s="1">
        <v>4</v>
      </c>
      <c r="C5" s="1" t="str">
        <f t="shared" si="0"/>
        <v>433954</v>
      </c>
      <c r="D5" t="str">
        <f t="shared" si="1"/>
        <v>43395Twitter</v>
      </c>
      <c r="E5" t="s">
        <v>82</v>
      </c>
      <c r="F5" s="2">
        <v>23264</v>
      </c>
    </row>
    <row r="6" spans="1:6">
      <c r="A6" s="59">
        <v>43395</v>
      </c>
      <c r="B6" s="1">
        <v>5</v>
      </c>
      <c r="C6" s="1" t="str">
        <f t="shared" si="0"/>
        <v>433955</v>
      </c>
      <c r="D6" t="str">
        <f t="shared" si="1"/>
        <v>43395Google News</v>
      </c>
      <c r="E6" t="s">
        <v>83</v>
      </c>
      <c r="F6" s="2">
        <v>19322</v>
      </c>
    </row>
    <row r="7" spans="1:6">
      <c r="A7" s="60">
        <f>A6+1</f>
        <v>43396</v>
      </c>
      <c r="B7" s="6">
        <v>1</v>
      </c>
      <c r="C7" s="6" t="str">
        <f t="shared" si="0"/>
        <v>433961</v>
      </c>
      <c r="D7" t="str">
        <f t="shared" si="1"/>
        <v>43396Google</v>
      </c>
      <c r="E7" s="7" t="s">
        <v>80</v>
      </c>
      <c r="F7" s="11">
        <v>233962</v>
      </c>
    </row>
    <row r="8" spans="1:6">
      <c r="A8" s="60">
        <f>A7</f>
        <v>43396</v>
      </c>
      <c r="B8" s="6">
        <v>2</v>
      </c>
      <c r="C8" s="6" t="str">
        <f t="shared" si="0"/>
        <v>433962</v>
      </c>
      <c r="D8" t="str">
        <f t="shared" si="1"/>
        <v>43396Directo</v>
      </c>
      <c r="E8" s="7" t="s">
        <v>85</v>
      </c>
      <c r="F8" s="11">
        <v>131184</v>
      </c>
    </row>
    <row r="9" spans="1:6">
      <c r="A9" s="60">
        <f t="shared" ref="A9:A11" si="2">A8</f>
        <v>43396</v>
      </c>
      <c r="B9" s="6">
        <v>3</v>
      </c>
      <c r="C9" s="6" t="str">
        <f t="shared" si="0"/>
        <v>433963</v>
      </c>
      <c r="D9" t="str">
        <f t="shared" si="1"/>
        <v>43396Facebook IA</v>
      </c>
      <c r="E9" s="7" t="s">
        <v>81</v>
      </c>
      <c r="F9" s="11">
        <v>117248</v>
      </c>
    </row>
    <row r="10" spans="1:6">
      <c r="A10" s="60">
        <f t="shared" si="2"/>
        <v>43396</v>
      </c>
      <c r="B10" s="6">
        <v>4</v>
      </c>
      <c r="C10" s="6" t="str">
        <f t="shared" si="0"/>
        <v>433964</v>
      </c>
      <c r="D10" t="str">
        <f t="shared" si="1"/>
        <v>43396Twitter</v>
      </c>
      <c r="E10" s="7" t="s">
        <v>82</v>
      </c>
      <c r="F10" s="11">
        <v>24566</v>
      </c>
    </row>
    <row r="11" spans="1:6">
      <c r="A11" s="60">
        <f t="shared" si="2"/>
        <v>43396</v>
      </c>
      <c r="B11" s="6">
        <v>5</v>
      </c>
      <c r="C11" s="6" t="str">
        <f t="shared" si="0"/>
        <v>433965</v>
      </c>
      <c r="D11" t="str">
        <f t="shared" si="1"/>
        <v>43396Google News</v>
      </c>
      <c r="E11" s="7" t="s">
        <v>83</v>
      </c>
      <c r="F11" s="11">
        <v>7196</v>
      </c>
    </row>
    <row r="12" spans="1:6">
      <c r="A12" s="59">
        <f>A11+1</f>
        <v>43397</v>
      </c>
      <c r="B12" s="1">
        <v>1</v>
      </c>
      <c r="C12" s="1" t="str">
        <f t="shared" si="0"/>
        <v>433971</v>
      </c>
      <c r="D12" t="str">
        <f t="shared" si="1"/>
        <v>43397Google</v>
      </c>
      <c r="E12" t="s">
        <v>80</v>
      </c>
      <c r="F12" s="2">
        <v>254573</v>
      </c>
    </row>
    <row r="13" spans="1:6">
      <c r="A13" s="59">
        <f>A12</f>
        <v>43397</v>
      </c>
      <c r="B13" s="1">
        <v>2</v>
      </c>
      <c r="C13" s="1" t="str">
        <f t="shared" si="0"/>
        <v>433972</v>
      </c>
      <c r="D13" t="str">
        <f t="shared" si="1"/>
        <v>43397Directo</v>
      </c>
      <c r="E13" t="s">
        <v>85</v>
      </c>
      <c r="F13" s="2">
        <v>134784</v>
      </c>
    </row>
    <row r="14" spans="1:6">
      <c r="A14" s="59">
        <f t="shared" ref="A14:A16" si="3">A13</f>
        <v>43397</v>
      </c>
      <c r="B14" s="1">
        <v>3</v>
      </c>
      <c r="C14" s="1" t="str">
        <f t="shared" si="0"/>
        <v>433973</v>
      </c>
      <c r="D14" t="str">
        <f t="shared" si="1"/>
        <v>43397Facebook IA</v>
      </c>
      <c r="E14" t="s">
        <v>81</v>
      </c>
      <c r="F14" s="2">
        <v>95001</v>
      </c>
    </row>
    <row r="15" spans="1:6">
      <c r="A15" s="59">
        <f t="shared" si="3"/>
        <v>43397</v>
      </c>
      <c r="B15" s="1">
        <v>4</v>
      </c>
      <c r="C15" s="1" t="str">
        <f t="shared" si="0"/>
        <v>433974</v>
      </c>
      <c r="D15" t="str">
        <f t="shared" si="1"/>
        <v>43397Twitter</v>
      </c>
      <c r="E15" t="s">
        <v>82</v>
      </c>
      <c r="F15" s="2">
        <v>25718</v>
      </c>
    </row>
    <row r="16" spans="1:6">
      <c r="A16" s="59">
        <f t="shared" si="3"/>
        <v>43397</v>
      </c>
      <c r="B16" s="1">
        <v>5</v>
      </c>
      <c r="C16" s="1" t="str">
        <f t="shared" si="0"/>
        <v>433975</v>
      </c>
      <c r="D16" t="str">
        <f t="shared" si="1"/>
        <v>43397Google News</v>
      </c>
      <c r="E16" t="s">
        <v>83</v>
      </c>
      <c r="F16" s="2">
        <v>10100</v>
      </c>
    </row>
    <row r="17" spans="1:6">
      <c r="A17" s="60">
        <f t="shared" ref="A17" si="4">A16+1</f>
        <v>43398</v>
      </c>
      <c r="B17" s="6">
        <v>1</v>
      </c>
      <c r="C17" s="6" t="str">
        <f t="shared" si="0"/>
        <v>433981</v>
      </c>
      <c r="D17" t="str">
        <f t="shared" si="1"/>
        <v>43398Google</v>
      </c>
      <c r="E17" s="7" t="s">
        <v>80</v>
      </c>
      <c r="F17" s="11">
        <v>261610</v>
      </c>
    </row>
    <row r="18" spans="1:6">
      <c r="A18" s="60">
        <f t="shared" ref="A18:A56" si="5">A17</f>
        <v>43398</v>
      </c>
      <c r="B18" s="6">
        <v>2</v>
      </c>
      <c r="C18" s="6" t="str">
        <f t="shared" si="0"/>
        <v>433982</v>
      </c>
      <c r="D18" t="str">
        <f t="shared" si="1"/>
        <v>43398Directo</v>
      </c>
      <c r="E18" s="7" t="s">
        <v>85</v>
      </c>
      <c r="F18" s="11">
        <v>125856</v>
      </c>
    </row>
    <row r="19" spans="1:6">
      <c r="A19" s="60">
        <f t="shared" si="5"/>
        <v>43398</v>
      </c>
      <c r="B19" s="6">
        <v>3</v>
      </c>
      <c r="C19" s="6" t="str">
        <f t="shared" si="0"/>
        <v>433983</v>
      </c>
      <c r="D19" t="str">
        <f t="shared" si="1"/>
        <v>43398Facebook IA</v>
      </c>
      <c r="E19" s="7" t="s">
        <v>81</v>
      </c>
      <c r="F19" s="11">
        <v>82538</v>
      </c>
    </row>
    <row r="20" spans="1:6">
      <c r="A20" s="60">
        <f t="shared" si="5"/>
        <v>43398</v>
      </c>
      <c r="B20" s="6">
        <v>4</v>
      </c>
      <c r="C20" s="6" t="str">
        <f t="shared" si="0"/>
        <v>433984</v>
      </c>
      <c r="D20" t="str">
        <f t="shared" si="1"/>
        <v>43398Twitter</v>
      </c>
      <c r="E20" s="7" t="s">
        <v>82</v>
      </c>
      <c r="F20" s="11">
        <v>27018</v>
      </c>
    </row>
    <row r="21" spans="1:6">
      <c r="A21" s="60">
        <f t="shared" si="5"/>
        <v>43398</v>
      </c>
      <c r="B21" s="6">
        <v>5</v>
      </c>
      <c r="C21" s="6" t="str">
        <f t="shared" si="0"/>
        <v>433985</v>
      </c>
      <c r="D21" t="str">
        <f t="shared" si="1"/>
        <v>43398Google News</v>
      </c>
      <c r="E21" s="7" t="s">
        <v>83</v>
      </c>
      <c r="F21" s="11">
        <v>9954</v>
      </c>
    </row>
    <row r="22" spans="1:6">
      <c r="A22" s="59">
        <f>A21+1</f>
        <v>43399</v>
      </c>
      <c r="B22" s="1">
        <v>1</v>
      </c>
      <c r="C22" s="1" t="str">
        <f t="shared" si="0"/>
        <v>433991</v>
      </c>
      <c r="D22" t="str">
        <f t="shared" si="1"/>
        <v>43399Google</v>
      </c>
      <c r="E22" t="s">
        <v>80</v>
      </c>
      <c r="F22" s="2">
        <v>247764</v>
      </c>
    </row>
    <row r="23" spans="1:6">
      <c r="A23" s="59">
        <f t="shared" si="5"/>
        <v>43399</v>
      </c>
      <c r="B23" s="1">
        <v>2</v>
      </c>
      <c r="C23" s="1" t="str">
        <f t="shared" si="0"/>
        <v>433992</v>
      </c>
      <c r="D23" t="str">
        <f t="shared" si="1"/>
        <v>43399Directo</v>
      </c>
      <c r="E23" t="s">
        <v>85</v>
      </c>
      <c r="F23" s="2">
        <v>158199</v>
      </c>
    </row>
    <row r="24" spans="1:6">
      <c r="A24" s="59">
        <f t="shared" si="5"/>
        <v>43399</v>
      </c>
      <c r="B24" s="1">
        <v>3</v>
      </c>
      <c r="C24" s="1" t="str">
        <f t="shared" si="0"/>
        <v>433993</v>
      </c>
      <c r="D24" t="str">
        <f t="shared" si="1"/>
        <v>43399Facebook IA</v>
      </c>
      <c r="E24" t="s">
        <v>81</v>
      </c>
      <c r="F24" s="2">
        <v>120159</v>
      </c>
    </row>
    <row r="25" spans="1:6">
      <c r="A25" s="59">
        <f t="shared" si="5"/>
        <v>43399</v>
      </c>
      <c r="B25" s="1">
        <v>4</v>
      </c>
      <c r="C25" s="1" t="str">
        <f t="shared" si="0"/>
        <v>433994</v>
      </c>
      <c r="D25" t="str">
        <f t="shared" si="1"/>
        <v>43399Twitter</v>
      </c>
      <c r="E25" t="s">
        <v>82</v>
      </c>
      <c r="F25" s="2">
        <v>26544</v>
      </c>
    </row>
    <row r="26" spans="1:6">
      <c r="A26" s="59">
        <f t="shared" si="5"/>
        <v>43399</v>
      </c>
      <c r="B26" s="1">
        <v>5</v>
      </c>
      <c r="C26" s="1" t="str">
        <f t="shared" si="0"/>
        <v>433995</v>
      </c>
      <c r="D26" t="str">
        <f t="shared" si="1"/>
        <v>43399Google News</v>
      </c>
      <c r="E26" t="s">
        <v>83</v>
      </c>
      <c r="F26" s="2">
        <v>13772</v>
      </c>
    </row>
    <row r="27" spans="1:6">
      <c r="A27" s="60">
        <f t="shared" ref="A27" si="6">A26+1</f>
        <v>43400</v>
      </c>
      <c r="B27" s="6">
        <v>1</v>
      </c>
      <c r="C27" s="6" t="str">
        <f t="shared" si="0"/>
        <v>434001</v>
      </c>
      <c r="D27" t="str">
        <f t="shared" si="1"/>
        <v>43400Google</v>
      </c>
      <c r="E27" s="7" t="s">
        <v>80</v>
      </c>
      <c r="F27" s="11">
        <v>236903</v>
      </c>
    </row>
    <row r="28" spans="1:6">
      <c r="A28" s="60">
        <f t="shared" ref="A28" si="7">A27</f>
        <v>43400</v>
      </c>
      <c r="B28" s="6">
        <v>2</v>
      </c>
      <c r="C28" s="6" t="str">
        <f t="shared" si="0"/>
        <v>434002</v>
      </c>
      <c r="D28" t="str">
        <f t="shared" si="1"/>
        <v>43400Directo</v>
      </c>
      <c r="E28" s="7" t="s">
        <v>85</v>
      </c>
      <c r="F28" s="11">
        <v>134611</v>
      </c>
    </row>
    <row r="29" spans="1:6">
      <c r="A29" s="60">
        <f t="shared" si="5"/>
        <v>43400</v>
      </c>
      <c r="B29" s="6">
        <v>3</v>
      </c>
      <c r="C29" s="6" t="str">
        <f t="shared" si="0"/>
        <v>434003</v>
      </c>
      <c r="D29" t="str">
        <f t="shared" si="1"/>
        <v>43400Facebook IA</v>
      </c>
      <c r="E29" s="7" t="s">
        <v>81</v>
      </c>
      <c r="F29" s="11">
        <v>81577</v>
      </c>
    </row>
    <row r="30" spans="1:6">
      <c r="A30" s="60">
        <f t="shared" si="5"/>
        <v>43400</v>
      </c>
      <c r="B30" s="6">
        <v>4</v>
      </c>
      <c r="C30" s="6" t="str">
        <f t="shared" si="0"/>
        <v>434004</v>
      </c>
      <c r="D30" t="str">
        <f t="shared" si="1"/>
        <v>43400Twitter</v>
      </c>
      <c r="E30" s="7" t="s">
        <v>82</v>
      </c>
      <c r="F30" s="11">
        <v>25671</v>
      </c>
    </row>
    <row r="31" spans="1:6">
      <c r="A31" s="60">
        <f t="shared" si="5"/>
        <v>43400</v>
      </c>
      <c r="B31" s="6">
        <v>5</v>
      </c>
      <c r="C31" s="6" t="str">
        <f t="shared" si="0"/>
        <v>434005</v>
      </c>
      <c r="D31" t="str">
        <f t="shared" si="1"/>
        <v>43400Google News</v>
      </c>
      <c r="E31" s="7" t="s">
        <v>83</v>
      </c>
      <c r="F31" s="11">
        <v>15535</v>
      </c>
    </row>
    <row r="32" spans="1:6">
      <c r="A32" s="59">
        <f>A31+1</f>
        <v>43401</v>
      </c>
      <c r="B32" s="1">
        <v>1</v>
      </c>
      <c r="C32" s="1" t="str">
        <f t="shared" si="0"/>
        <v>434011</v>
      </c>
      <c r="D32" t="str">
        <f t="shared" si="1"/>
        <v>43401Google</v>
      </c>
      <c r="E32" t="s">
        <v>80</v>
      </c>
      <c r="F32" s="2">
        <v>220508</v>
      </c>
    </row>
    <row r="33" spans="1:8">
      <c r="A33" s="59">
        <f t="shared" si="5"/>
        <v>43401</v>
      </c>
      <c r="B33" s="1">
        <v>2</v>
      </c>
      <c r="C33" s="1" t="str">
        <f t="shared" si="0"/>
        <v>434012</v>
      </c>
      <c r="D33" t="str">
        <f t="shared" si="1"/>
        <v>43401Facebook IA</v>
      </c>
      <c r="E33" t="s">
        <v>81</v>
      </c>
      <c r="F33" s="2">
        <v>119237</v>
      </c>
    </row>
    <row r="34" spans="1:8" ht="16">
      <c r="A34" s="59">
        <f t="shared" si="5"/>
        <v>43401</v>
      </c>
      <c r="B34" s="1">
        <v>3</v>
      </c>
      <c r="C34" s="1" t="str">
        <f t="shared" si="0"/>
        <v>434013</v>
      </c>
      <c r="D34" t="str">
        <f t="shared" si="1"/>
        <v>43401Directo</v>
      </c>
      <c r="E34" t="s">
        <v>85</v>
      </c>
      <c r="F34" s="2">
        <v>103875</v>
      </c>
      <c r="H34" s="10"/>
    </row>
    <row r="35" spans="1:8">
      <c r="A35" s="59">
        <f t="shared" si="5"/>
        <v>43401</v>
      </c>
      <c r="B35" s="1">
        <v>4</v>
      </c>
      <c r="C35" s="1" t="str">
        <f t="shared" si="0"/>
        <v>434014</v>
      </c>
      <c r="D35" t="str">
        <f t="shared" si="1"/>
        <v>43401Twitter</v>
      </c>
      <c r="E35" t="s">
        <v>82</v>
      </c>
      <c r="F35" s="2">
        <v>38037</v>
      </c>
    </row>
    <row r="36" spans="1:8">
      <c r="A36" s="59">
        <f t="shared" si="5"/>
        <v>43401</v>
      </c>
      <c r="B36" s="1">
        <v>5</v>
      </c>
      <c r="C36" s="1" t="str">
        <f t="shared" si="0"/>
        <v>434015</v>
      </c>
      <c r="D36" t="str">
        <f t="shared" si="1"/>
        <v>43401Google News</v>
      </c>
      <c r="E36" t="s">
        <v>83</v>
      </c>
      <c r="F36" s="2">
        <v>7931</v>
      </c>
    </row>
    <row r="37" spans="1:8">
      <c r="A37" s="60">
        <f t="shared" ref="A37" si="8">A36+1</f>
        <v>43402</v>
      </c>
      <c r="B37" s="6">
        <v>1</v>
      </c>
      <c r="C37" s="6" t="str">
        <f t="shared" si="0"/>
        <v>434021</v>
      </c>
      <c r="D37" t="str">
        <f t="shared" si="1"/>
        <v>43402Google</v>
      </c>
      <c r="E37" s="7" t="s">
        <v>80</v>
      </c>
      <c r="F37" s="11">
        <v>306924</v>
      </c>
    </row>
    <row r="38" spans="1:8">
      <c r="A38" s="60">
        <f t="shared" ref="A38" si="9">A37</f>
        <v>43402</v>
      </c>
      <c r="B38" s="6">
        <v>2</v>
      </c>
      <c r="C38" s="6" t="str">
        <f t="shared" si="0"/>
        <v>434022</v>
      </c>
      <c r="D38" t="str">
        <f t="shared" si="1"/>
        <v>43402Directo</v>
      </c>
      <c r="E38" s="7" t="s">
        <v>85</v>
      </c>
      <c r="F38" s="11">
        <v>283346</v>
      </c>
    </row>
    <row r="39" spans="1:8">
      <c r="A39" s="60">
        <f t="shared" si="5"/>
        <v>43402</v>
      </c>
      <c r="B39" s="6">
        <v>3</v>
      </c>
      <c r="C39" s="6" t="str">
        <f t="shared" si="0"/>
        <v>434023</v>
      </c>
      <c r="D39" t="str">
        <f t="shared" si="1"/>
        <v>43402Facebook IA</v>
      </c>
      <c r="E39" s="7" t="s">
        <v>81</v>
      </c>
      <c r="F39" s="11">
        <v>246954</v>
      </c>
    </row>
    <row r="40" spans="1:8">
      <c r="A40" s="60">
        <f t="shared" si="5"/>
        <v>43402</v>
      </c>
      <c r="B40" s="6">
        <v>4</v>
      </c>
      <c r="C40" s="6" t="str">
        <f t="shared" si="0"/>
        <v>434024</v>
      </c>
      <c r="D40" t="str">
        <f t="shared" si="1"/>
        <v>43402Twitter</v>
      </c>
      <c r="E40" s="7" t="s">
        <v>82</v>
      </c>
      <c r="F40" s="11">
        <v>43350</v>
      </c>
    </row>
    <row r="41" spans="1:8">
      <c r="A41" s="60">
        <f t="shared" si="5"/>
        <v>43402</v>
      </c>
      <c r="B41" s="6">
        <v>5</v>
      </c>
      <c r="C41" s="6" t="str">
        <f t="shared" si="0"/>
        <v>434025</v>
      </c>
      <c r="D41" t="str">
        <f t="shared" si="1"/>
        <v>43402Google News</v>
      </c>
      <c r="E41" s="7" t="s">
        <v>83</v>
      </c>
      <c r="F41" s="11">
        <v>12612</v>
      </c>
    </row>
    <row r="42" spans="1:8">
      <c r="A42" s="59">
        <f>A41+1</f>
        <v>43403</v>
      </c>
      <c r="B42" s="1">
        <v>1</v>
      </c>
      <c r="C42" s="1" t="str">
        <f t="shared" si="0"/>
        <v>434031</v>
      </c>
      <c r="D42" t="str">
        <f t="shared" si="1"/>
        <v>43403Google</v>
      </c>
      <c r="E42" t="s">
        <v>80</v>
      </c>
      <c r="F42" s="2">
        <v>26678</v>
      </c>
    </row>
    <row r="43" spans="1:8">
      <c r="A43" s="59">
        <f t="shared" si="5"/>
        <v>43403</v>
      </c>
      <c r="B43" s="1">
        <v>2</v>
      </c>
      <c r="C43" s="1" t="str">
        <f t="shared" si="0"/>
        <v>434032</v>
      </c>
      <c r="D43" t="str">
        <f t="shared" si="1"/>
        <v>43403Directo</v>
      </c>
      <c r="E43" t="s">
        <v>85</v>
      </c>
      <c r="F43" s="2">
        <v>243703</v>
      </c>
    </row>
    <row r="44" spans="1:8">
      <c r="A44" s="59">
        <f t="shared" si="5"/>
        <v>43403</v>
      </c>
      <c r="B44" s="1">
        <v>3</v>
      </c>
      <c r="C44" s="1" t="str">
        <f t="shared" si="0"/>
        <v>434033</v>
      </c>
      <c r="D44" t="str">
        <f t="shared" si="1"/>
        <v>43403Facebook IA</v>
      </c>
      <c r="E44" t="s">
        <v>81</v>
      </c>
      <c r="F44" s="2">
        <v>123269</v>
      </c>
    </row>
    <row r="45" spans="1:8">
      <c r="A45" s="59">
        <f t="shared" si="5"/>
        <v>43403</v>
      </c>
      <c r="B45" s="1">
        <v>4</v>
      </c>
      <c r="C45" s="1" t="str">
        <f t="shared" si="0"/>
        <v>434034</v>
      </c>
      <c r="D45" t="str">
        <f t="shared" si="1"/>
        <v>43403Twitter</v>
      </c>
      <c r="E45" t="s">
        <v>82</v>
      </c>
      <c r="F45" s="2">
        <v>36870</v>
      </c>
    </row>
    <row r="46" spans="1:8">
      <c r="A46" s="59">
        <f t="shared" si="5"/>
        <v>43403</v>
      </c>
      <c r="B46" s="1">
        <v>5</v>
      </c>
      <c r="C46" s="1" t="str">
        <f t="shared" si="0"/>
        <v>434035</v>
      </c>
      <c r="D46" t="str">
        <f t="shared" si="1"/>
        <v>43403Google News</v>
      </c>
      <c r="E46" t="s">
        <v>83</v>
      </c>
      <c r="F46" s="2">
        <v>8511</v>
      </c>
    </row>
    <row r="47" spans="1:8">
      <c r="A47" s="60">
        <f t="shared" ref="A47" si="10">A46+1</f>
        <v>43404</v>
      </c>
      <c r="B47" s="6">
        <v>1</v>
      </c>
      <c r="C47" s="6" t="str">
        <f t="shared" si="0"/>
        <v>434041</v>
      </c>
      <c r="D47" t="str">
        <f t="shared" si="1"/>
        <v>43404Google</v>
      </c>
      <c r="E47" s="7" t="s">
        <v>80</v>
      </c>
      <c r="F47" s="11">
        <v>242415</v>
      </c>
    </row>
    <row r="48" spans="1:8">
      <c r="A48" s="60">
        <f t="shared" ref="A48" si="11">A47</f>
        <v>43404</v>
      </c>
      <c r="B48" s="6">
        <v>2</v>
      </c>
      <c r="C48" s="6" t="str">
        <f t="shared" si="0"/>
        <v>434042</v>
      </c>
      <c r="D48" t="str">
        <f t="shared" si="1"/>
        <v>43404Directo</v>
      </c>
      <c r="E48" s="7" t="s">
        <v>85</v>
      </c>
      <c r="F48" s="11">
        <v>212655</v>
      </c>
    </row>
    <row r="49" spans="1:6">
      <c r="A49" s="60">
        <f t="shared" si="5"/>
        <v>43404</v>
      </c>
      <c r="B49" s="6">
        <v>3</v>
      </c>
      <c r="C49" s="6" t="str">
        <f t="shared" si="0"/>
        <v>434043</v>
      </c>
      <c r="D49" t="str">
        <f t="shared" si="1"/>
        <v>43404Facebook IA</v>
      </c>
      <c r="E49" s="7" t="s">
        <v>81</v>
      </c>
      <c r="F49" s="11">
        <v>148528</v>
      </c>
    </row>
    <row r="50" spans="1:6">
      <c r="A50" s="60">
        <f t="shared" si="5"/>
        <v>43404</v>
      </c>
      <c r="B50" s="6">
        <v>4</v>
      </c>
      <c r="C50" s="6" t="str">
        <f t="shared" si="0"/>
        <v>434044</v>
      </c>
      <c r="D50" t="str">
        <f t="shared" si="1"/>
        <v>43404Twitter</v>
      </c>
      <c r="E50" s="7" t="s">
        <v>82</v>
      </c>
      <c r="F50" s="11">
        <v>32114</v>
      </c>
    </row>
    <row r="51" spans="1:6">
      <c r="A51" s="60">
        <f t="shared" si="5"/>
        <v>43404</v>
      </c>
      <c r="B51" s="6">
        <v>5</v>
      </c>
      <c r="C51" s="6" t="str">
        <f t="shared" si="0"/>
        <v>434045</v>
      </c>
      <c r="D51" t="str">
        <f t="shared" si="1"/>
        <v>43404Google News</v>
      </c>
      <c r="E51" s="7" t="s">
        <v>83</v>
      </c>
      <c r="F51" s="11">
        <v>7855</v>
      </c>
    </row>
    <row r="52" spans="1:6">
      <c r="A52" s="59">
        <f>A51+1</f>
        <v>43405</v>
      </c>
      <c r="B52" s="1">
        <v>1</v>
      </c>
      <c r="C52" s="1" t="str">
        <f t="shared" si="0"/>
        <v>434051</v>
      </c>
      <c r="D52" t="str">
        <f t="shared" si="1"/>
        <v>43405Directo</v>
      </c>
      <c r="E52" t="s">
        <v>85</v>
      </c>
      <c r="F52" s="2">
        <v>197599</v>
      </c>
    </row>
    <row r="53" spans="1:6">
      <c r="A53" s="59">
        <f t="shared" si="5"/>
        <v>43405</v>
      </c>
      <c r="B53" s="1">
        <v>2</v>
      </c>
      <c r="C53" s="1" t="str">
        <f t="shared" si="0"/>
        <v>434052</v>
      </c>
      <c r="D53" t="str">
        <f t="shared" si="1"/>
        <v>43405Google</v>
      </c>
      <c r="E53" t="s">
        <v>80</v>
      </c>
      <c r="F53" s="2">
        <v>194060</v>
      </c>
    </row>
    <row r="54" spans="1:6">
      <c r="A54" s="59">
        <f t="shared" si="5"/>
        <v>43405</v>
      </c>
      <c r="B54" s="1">
        <v>3</v>
      </c>
      <c r="C54" s="1" t="str">
        <f t="shared" si="0"/>
        <v>434053</v>
      </c>
      <c r="D54" t="str">
        <f t="shared" si="1"/>
        <v>43405Facebook IA</v>
      </c>
      <c r="E54" t="s">
        <v>81</v>
      </c>
      <c r="F54" s="2">
        <v>101810</v>
      </c>
    </row>
    <row r="55" spans="1:6">
      <c r="A55" s="59">
        <f t="shared" si="5"/>
        <v>43405</v>
      </c>
      <c r="B55" s="1">
        <v>4</v>
      </c>
      <c r="C55" s="1" t="str">
        <f t="shared" si="0"/>
        <v>434054</v>
      </c>
      <c r="D55" t="str">
        <f t="shared" si="1"/>
        <v>43405Twitter</v>
      </c>
      <c r="E55" t="s">
        <v>82</v>
      </c>
      <c r="F55" s="2">
        <v>37617</v>
      </c>
    </row>
    <row r="56" spans="1:6">
      <c r="A56" s="59">
        <f t="shared" si="5"/>
        <v>43405</v>
      </c>
      <c r="B56" s="1">
        <v>5</v>
      </c>
      <c r="C56" s="1" t="str">
        <f t="shared" si="0"/>
        <v>434055</v>
      </c>
      <c r="D56" t="str">
        <f t="shared" si="1"/>
        <v>43405Google News</v>
      </c>
      <c r="E56" t="s">
        <v>83</v>
      </c>
      <c r="F56" s="2">
        <v>4468</v>
      </c>
    </row>
    <row r="57" spans="1:6">
      <c r="A57" s="59">
        <v>43406</v>
      </c>
      <c r="B57" s="1">
        <v>1</v>
      </c>
      <c r="C57" s="1" t="str">
        <f t="shared" si="0"/>
        <v>434061</v>
      </c>
      <c r="D57" t="str">
        <f t="shared" si="1"/>
        <v>43406Google</v>
      </c>
      <c r="E57" t="s">
        <v>80</v>
      </c>
      <c r="F57" s="2">
        <v>182652</v>
      </c>
    </row>
    <row r="58" spans="1:6">
      <c r="A58" s="59">
        <v>43406</v>
      </c>
      <c r="B58" s="1">
        <v>2</v>
      </c>
      <c r="C58" s="1" t="str">
        <f t="shared" si="0"/>
        <v>434062</v>
      </c>
      <c r="D58" t="str">
        <f t="shared" si="1"/>
        <v>43406Facebook IA</v>
      </c>
      <c r="E58" t="s">
        <v>81</v>
      </c>
      <c r="F58" s="2">
        <v>104782</v>
      </c>
    </row>
    <row r="59" spans="1:6">
      <c r="A59" s="59">
        <v>43406</v>
      </c>
      <c r="B59" s="1">
        <v>3</v>
      </c>
      <c r="C59" s="1" t="str">
        <f t="shared" si="0"/>
        <v>434063</v>
      </c>
      <c r="D59" t="str">
        <f t="shared" si="1"/>
        <v>43406Directo</v>
      </c>
      <c r="E59" t="s">
        <v>85</v>
      </c>
      <c r="F59" s="2">
        <v>102146</v>
      </c>
    </row>
    <row r="60" spans="1:6">
      <c r="A60" s="59">
        <v>43406</v>
      </c>
      <c r="B60" s="1">
        <v>4</v>
      </c>
      <c r="C60" s="1" t="str">
        <f t="shared" si="0"/>
        <v>434064</v>
      </c>
      <c r="D60" t="str">
        <f t="shared" si="1"/>
        <v>43406Twitter</v>
      </c>
      <c r="E60" t="s">
        <v>82</v>
      </c>
      <c r="F60" s="2">
        <v>30730</v>
      </c>
    </row>
    <row r="61" spans="1:6">
      <c r="A61" s="59">
        <v>43406</v>
      </c>
      <c r="B61" s="1">
        <v>5</v>
      </c>
      <c r="C61" s="1" t="str">
        <f t="shared" si="0"/>
        <v>434065</v>
      </c>
      <c r="D61" t="str">
        <f t="shared" si="1"/>
        <v>43406Google News</v>
      </c>
      <c r="E61" t="s">
        <v>83</v>
      </c>
      <c r="F61" s="2">
        <v>2529</v>
      </c>
    </row>
    <row r="62" spans="1:6">
      <c r="A62" s="59">
        <v>43407</v>
      </c>
      <c r="B62" s="1">
        <v>1</v>
      </c>
      <c r="C62" s="1" t="str">
        <f t="shared" ref="C62:C66" si="12">A62&amp;B62</f>
        <v>434071</v>
      </c>
      <c r="D62" t="str">
        <f t="shared" si="1"/>
        <v>43407Facebook IA</v>
      </c>
      <c r="E62" t="s">
        <v>81</v>
      </c>
      <c r="F62" s="2">
        <v>151967</v>
      </c>
    </row>
    <row r="63" spans="1:6">
      <c r="A63" s="59">
        <v>43407</v>
      </c>
      <c r="B63" s="1">
        <v>2</v>
      </c>
      <c r="C63" s="1" t="str">
        <f t="shared" si="12"/>
        <v>434072</v>
      </c>
      <c r="D63" t="str">
        <f t="shared" si="1"/>
        <v>43407Google</v>
      </c>
      <c r="E63" t="s">
        <v>80</v>
      </c>
      <c r="F63" s="2">
        <v>145692</v>
      </c>
    </row>
    <row r="64" spans="1:6">
      <c r="A64" s="59">
        <v>43407</v>
      </c>
      <c r="B64" s="1">
        <v>3</v>
      </c>
      <c r="C64" s="1" t="str">
        <f t="shared" si="12"/>
        <v>434073</v>
      </c>
      <c r="D64" t="str">
        <f t="shared" si="1"/>
        <v>43407Directo</v>
      </c>
      <c r="E64" t="s">
        <v>85</v>
      </c>
      <c r="F64" s="2">
        <v>74162</v>
      </c>
    </row>
    <row r="65" spans="1:6">
      <c r="A65" s="59">
        <v>43407</v>
      </c>
      <c r="B65" s="1">
        <v>4</v>
      </c>
      <c r="C65" s="1" t="str">
        <f t="shared" si="12"/>
        <v>434074</v>
      </c>
      <c r="D65" t="str">
        <f t="shared" si="1"/>
        <v>43407Twitter</v>
      </c>
      <c r="E65" t="s">
        <v>82</v>
      </c>
      <c r="F65" s="2">
        <v>33187</v>
      </c>
    </row>
    <row r="66" spans="1:6">
      <c r="A66" s="59">
        <v>43407</v>
      </c>
      <c r="B66" s="1">
        <v>5</v>
      </c>
      <c r="C66" s="1" t="str">
        <f t="shared" si="12"/>
        <v>434075</v>
      </c>
      <c r="D66" t="str">
        <f t="shared" si="1"/>
        <v>43407Google News</v>
      </c>
      <c r="E66" t="s">
        <v>83</v>
      </c>
      <c r="F66" s="2">
        <v>1634</v>
      </c>
    </row>
    <row r="67" spans="1:6">
      <c r="A67" s="59">
        <v>43408</v>
      </c>
      <c r="B67" s="1">
        <v>1</v>
      </c>
      <c r="C67" s="1" t="str">
        <f t="shared" ref="C67:C71" si="13">A67&amp;B67</f>
        <v>434081</v>
      </c>
      <c r="D67" t="str">
        <f t="shared" ref="D67:D71" si="14">A67&amp;E67</f>
        <v>43408Google</v>
      </c>
      <c r="E67" t="s">
        <v>80</v>
      </c>
      <c r="F67" s="2">
        <v>165933</v>
      </c>
    </row>
    <row r="68" spans="1:6">
      <c r="A68" s="59">
        <v>43408</v>
      </c>
      <c r="B68" s="1">
        <v>2</v>
      </c>
      <c r="C68" s="1" t="str">
        <f t="shared" si="13"/>
        <v>434082</v>
      </c>
      <c r="D68" t="str">
        <f t="shared" si="14"/>
        <v>43408Facebook IA</v>
      </c>
      <c r="E68" t="s">
        <v>81</v>
      </c>
      <c r="F68" s="2">
        <v>124064</v>
      </c>
    </row>
    <row r="69" spans="1:6">
      <c r="A69" s="59">
        <v>43408</v>
      </c>
      <c r="B69" s="1">
        <v>3</v>
      </c>
      <c r="C69" s="1" t="str">
        <f t="shared" si="13"/>
        <v>434083</v>
      </c>
      <c r="D69" t="str">
        <f t="shared" si="14"/>
        <v>43408Directo</v>
      </c>
      <c r="E69" t="s">
        <v>85</v>
      </c>
      <c r="F69" s="2">
        <v>87901</v>
      </c>
    </row>
    <row r="70" spans="1:6">
      <c r="A70" s="59">
        <v>43408</v>
      </c>
      <c r="B70" s="1">
        <v>4</v>
      </c>
      <c r="C70" s="1" t="str">
        <f t="shared" si="13"/>
        <v>434084</v>
      </c>
      <c r="D70" t="str">
        <f t="shared" si="14"/>
        <v>43408Twitter</v>
      </c>
      <c r="E70" t="s">
        <v>82</v>
      </c>
      <c r="F70" s="2">
        <v>30616</v>
      </c>
    </row>
    <row r="71" spans="1:6">
      <c r="A71" s="59">
        <v>43408</v>
      </c>
      <c r="B71" s="1">
        <v>5</v>
      </c>
      <c r="C71" s="1" t="str">
        <f t="shared" si="13"/>
        <v>434085</v>
      </c>
      <c r="D71" t="str">
        <f t="shared" si="14"/>
        <v>43408Google News</v>
      </c>
      <c r="E71" t="s">
        <v>83</v>
      </c>
      <c r="F71" s="2">
        <v>6303</v>
      </c>
    </row>
    <row r="72" spans="1:6">
      <c r="A72" s="59">
        <v>43409</v>
      </c>
      <c r="B72" s="1">
        <v>1</v>
      </c>
      <c r="C72" s="1" t="str">
        <f t="shared" ref="C72:C76" si="15">A72&amp;B72</f>
        <v>434091</v>
      </c>
      <c r="D72" t="str">
        <f t="shared" ref="D72:D76" si="16">A72&amp;E72</f>
        <v>43409Google</v>
      </c>
      <c r="E72" t="s">
        <v>80</v>
      </c>
      <c r="F72" s="2">
        <v>219497</v>
      </c>
    </row>
    <row r="73" spans="1:6">
      <c r="A73" s="59">
        <v>43409</v>
      </c>
      <c r="B73" s="1">
        <v>2</v>
      </c>
      <c r="C73" s="1" t="str">
        <f t="shared" si="15"/>
        <v>434092</v>
      </c>
      <c r="D73" t="str">
        <f t="shared" si="16"/>
        <v>43409Directo</v>
      </c>
      <c r="E73" t="s">
        <v>85</v>
      </c>
      <c r="F73" s="2">
        <v>201004</v>
      </c>
    </row>
    <row r="74" spans="1:6">
      <c r="A74" s="59">
        <v>43409</v>
      </c>
      <c r="B74" s="1">
        <v>3</v>
      </c>
      <c r="C74" s="1" t="str">
        <f t="shared" si="15"/>
        <v>434093</v>
      </c>
      <c r="D74" t="str">
        <f t="shared" si="16"/>
        <v>43409Facebook IA</v>
      </c>
      <c r="E74" t="s">
        <v>81</v>
      </c>
      <c r="F74" s="2">
        <v>114561</v>
      </c>
    </row>
    <row r="75" spans="1:6">
      <c r="A75" s="59">
        <v>43409</v>
      </c>
      <c r="B75" s="1">
        <v>4</v>
      </c>
      <c r="C75" s="1" t="str">
        <f t="shared" si="15"/>
        <v>434094</v>
      </c>
      <c r="D75" t="str">
        <f t="shared" si="16"/>
        <v>43409Twitter</v>
      </c>
      <c r="E75" t="s">
        <v>82</v>
      </c>
      <c r="F75" s="2">
        <v>34112</v>
      </c>
    </row>
    <row r="76" spans="1:6">
      <c r="A76" s="59">
        <v>43409</v>
      </c>
      <c r="B76" s="1">
        <v>5</v>
      </c>
      <c r="C76" s="1" t="str">
        <f t="shared" si="15"/>
        <v>434095</v>
      </c>
      <c r="D76" t="str">
        <f t="shared" si="16"/>
        <v>43409Google News</v>
      </c>
      <c r="E76" t="s">
        <v>83</v>
      </c>
      <c r="F76" s="2">
        <v>3118</v>
      </c>
    </row>
    <row r="77" spans="1:6">
      <c r="A77" s="59">
        <v>43410</v>
      </c>
      <c r="B77" s="1">
        <v>1</v>
      </c>
      <c r="C77" s="1" t="str">
        <f t="shared" ref="C77:C81" si="17">A77&amp;B77</f>
        <v>434101</v>
      </c>
      <c r="D77" t="str">
        <f t="shared" ref="D77:D81" si="18">A77&amp;E77</f>
        <v>43410Google</v>
      </c>
      <c r="E77" t="s">
        <v>80</v>
      </c>
      <c r="F77" s="2">
        <v>209186</v>
      </c>
    </row>
    <row r="78" spans="1:6">
      <c r="A78" s="59">
        <v>43410</v>
      </c>
      <c r="B78" s="1">
        <v>2</v>
      </c>
      <c r="C78" s="1" t="str">
        <f t="shared" si="17"/>
        <v>434102</v>
      </c>
      <c r="D78" t="str">
        <f t="shared" si="18"/>
        <v>43410Facebook IA</v>
      </c>
      <c r="E78" t="s">
        <v>81</v>
      </c>
      <c r="F78" s="2">
        <v>151725</v>
      </c>
    </row>
    <row r="79" spans="1:6">
      <c r="A79" s="59">
        <v>43410</v>
      </c>
      <c r="B79" s="1">
        <v>3</v>
      </c>
      <c r="C79" s="1" t="str">
        <f t="shared" si="17"/>
        <v>434103</v>
      </c>
      <c r="D79" t="str">
        <f t="shared" si="18"/>
        <v>43410Directo</v>
      </c>
      <c r="E79" t="s">
        <v>85</v>
      </c>
      <c r="F79" s="2">
        <v>102557</v>
      </c>
    </row>
    <row r="80" spans="1:6">
      <c r="A80" s="59">
        <v>43410</v>
      </c>
      <c r="B80" s="1">
        <v>4</v>
      </c>
      <c r="C80" s="1" t="str">
        <f t="shared" si="17"/>
        <v>434104</v>
      </c>
      <c r="D80" t="str">
        <f t="shared" si="18"/>
        <v>43410Twitter</v>
      </c>
      <c r="E80" t="s">
        <v>82</v>
      </c>
      <c r="F80" s="2">
        <v>38776</v>
      </c>
    </row>
    <row r="81" spans="1:6">
      <c r="A81" s="59">
        <v>43410</v>
      </c>
      <c r="B81" s="1">
        <v>5</v>
      </c>
      <c r="C81" s="1" t="str">
        <f t="shared" si="17"/>
        <v>434105</v>
      </c>
      <c r="D81" t="str">
        <f t="shared" si="18"/>
        <v>43410Google News</v>
      </c>
      <c r="E81" t="s">
        <v>83</v>
      </c>
      <c r="F81" s="2">
        <v>2675</v>
      </c>
    </row>
    <row r="82" spans="1:6">
      <c r="A82" s="59">
        <v>43411</v>
      </c>
      <c r="B82" s="1">
        <v>1</v>
      </c>
      <c r="C82" s="1" t="str">
        <f t="shared" ref="C82:C86" si="19">A82&amp;B82</f>
        <v>434111</v>
      </c>
      <c r="D82" t="str">
        <f t="shared" ref="D82:D86" si="20">A82&amp;E82</f>
        <v>43411Google</v>
      </c>
      <c r="E82" t="s">
        <v>80</v>
      </c>
      <c r="F82" s="2">
        <v>206604</v>
      </c>
    </row>
    <row r="83" spans="1:6">
      <c r="A83" s="59">
        <v>43411</v>
      </c>
      <c r="B83" s="1">
        <v>2</v>
      </c>
      <c r="C83" s="1" t="str">
        <f t="shared" si="19"/>
        <v>434112</v>
      </c>
      <c r="D83" t="str">
        <f t="shared" si="20"/>
        <v>43411Directo</v>
      </c>
      <c r="E83" t="s">
        <v>85</v>
      </c>
      <c r="F83" s="2">
        <v>146259</v>
      </c>
    </row>
    <row r="84" spans="1:6">
      <c r="A84" s="59">
        <v>43411</v>
      </c>
      <c r="B84" s="1">
        <v>3</v>
      </c>
      <c r="C84" s="1" t="str">
        <f t="shared" si="19"/>
        <v>434113</v>
      </c>
      <c r="D84" t="str">
        <f t="shared" si="20"/>
        <v>43411Facebook IA</v>
      </c>
      <c r="E84" t="s">
        <v>81</v>
      </c>
      <c r="F84" s="2">
        <v>134955</v>
      </c>
    </row>
    <row r="85" spans="1:6">
      <c r="A85" s="59">
        <v>43411</v>
      </c>
      <c r="B85" s="1">
        <v>4</v>
      </c>
      <c r="C85" s="1" t="str">
        <f t="shared" si="19"/>
        <v>434114</v>
      </c>
      <c r="D85" t="str">
        <f t="shared" si="20"/>
        <v>43411Twitter</v>
      </c>
      <c r="E85" t="s">
        <v>82</v>
      </c>
      <c r="F85" s="2">
        <v>32314</v>
      </c>
    </row>
    <row r="86" spans="1:6">
      <c r="A86" s="59">
        <v>43411</v>
      </c>
      <c r="B86" s="1">
        <v>5</v>
      </c>
      <c r="C86" s="1" t="str">
        <f t="shared" si="19"/>
        <v>434115</v>
      </c>
      <c r="D86" t="str">
        <f t="shared" si="20"/>
        <v>43411Google News</v>
      </c>
      <c r="E86" t="s">
        <v>83</v>
      </c>
      <c r="F86" s="2">
        <v>2725</v>
      </c>
    </row>
    <row r="87" spans="1:6">
      <c r="A87" s="59"/>
      <c r="B87" s="1"/>
      <c r="C87" s="1"/>
    </row>
    <row r="88" spans="1:6">
      <c r="A88" s="59"/>
      <c r="B88" s="1"/>
      <c r="C88" s="1"/>
    </row>
    <row r="89" spans="1:6">
      <c r="A89" s="59"/>
      <c r="B89" s="1"/>
      <c r="C89" s="1"/>
    </row>
    <row r="90" spans="1:6">
      <c r="A90" s="59"/>
      <c r="B90" s="1"/>
      <c r="C90" s="1"/>
    </row>
    <row r="91" spans="1:6">
      <c r="A91" s="59"/>
      <c r="B91" s="1"/>
      <c r="C91" s="1"/>
    </row>
    <row r="92" spans="1:6">
      <c r="A92" s="59"/>
      <c r="B92" s="1"/>
      <c r="C92" s="1"/>
    </row>
    <row r="93" spans="1:6">
      <c r="A93" s="59"/>
      <c r="B93" s="1"/>
      <c r="C93" s="1"/>
    </row>
    <row r="94" spans="1:6">
      <c r="A94" s="59"/>
      <c r="B94" s="1"/>
      <c r="C94" s="1"/>
    </row>
    <row r="95" spans="1:6">
      <c r="A95" s="59"/>
      <c r="B95" s="1"/>
      <c r="C95" s="1"/>
    </row>
    <row r="96" spans="1:6">
      <c r="A96" s="59"/>
      <c r="B96" s="1"/>
      <c r="C96" s="1"/>
    </row>
    <row r="99" spans="1:6">
      <c r="A99" s="50" t="s">
        <v>130</v>
      </c>
    </row>
    <row r="100" spans="1:6">
      <c r="A100" s="45">
        <f ca="1">'Reporte Diario'!C5-7</f>
        <v>43404</v>
      </c>
      <c r="B100" s="1">
        <v>1</v>
      </c>
      <c r="C100" t="s">
        <v>80</v>
      </c>
      <c r="D100" t="str">
        <f ca="1">$A$100&amp;C100</f>
        <v>43404Google</v>
      </c>
      <c r="E100" s="2">
        <f ca="1">VLOOKUP(D100,$D$2:$F$97,3,)</f>
        <v>242415</v>
      </c>
    </row>
    <row r="101" spans="1:6">
      <c r="B101" s="1">
        <v>2</v>
      </c>
      <c r="C101" t="s">
        <v>85</v>
      </c>
      <c r="D101" t="str">
        <f t="shared" ref="D101:D104" ca="1" si="21">$A$100&amp;C101</f>
        <v>43404Directo</v>
      </c>
      <c r="E101" s="2">
        <f ca="1">VLOOKUP(D101,$D$2:$F$97,3,)</f>
        <v>212655</v>
      </c>
    </row>
    <row r="102" spans="1:6">
      <c r="B102" s="1">
        <v>3</v>
      </c>
      <c r="C102" t="s">
        <v>81</v>
      </c>
      <c r="D102" t="str">
        <f t="shared" ca="1" si="21"/>
        <v>43404Facebook IA</v>
      </c>
      <c r="E102" s="2">
        <f ca="1">VLOOKUP(D102,$D$2:$F$97,3,)</f>
        <v>148528</v>
      </c>
    </row>
    <row r="103" spans="1:6">
      <c r="B103" s="1">
        <v>4</v>
      </c>
      <c r="C103" t="s">
        <v>82</v>
      </c>
      <c r="D103" t="str">
        <f t="shared" ca="1" si="21"/>
        <v>43404Twitter</v>
      </c>
      <c r="E103" s="2">
        <f ca="1">VLOOKUP(D103,$D$2:$F$97,3,)</f>
        <v>32114</v>
      </c>
    </row>
    <row r="104" spans="1:6">
      <c r="B104" s="1">
        <v>5</v>
      </c>
      <c r="C104" t="s">
        <v>83</v>
      </c>
      <c r="D104" t="str">
        <f t="shared" ca="1" si="21"/>
        <v>43404Google News</v>
      </c>
      <c r="E104" s="2">
        <f ca="1">VLOOKUP(D104,$D$2:$F$97,3,)</f>
        <v>7855</v>
      </c>
    </row>
    <row r="107" spans="1:6">
      <c r="A107" s="45">
        <f ca="1">'Reporte Diario'!C5</f>
        <v>43411</v>
      </c>
      <c r="B107" s="1">
        <v>1</v>
      </c>
      <c r="C107" t="s">
        <v>80</v>
      </c>
      <c r="D107" t="str">
        <f ca="1">$A$107&amp;C107</f>
        <v>43411Google</v>
      </c>
      <c r="E107" s="2">
        <f ca="1">VLOOKUP(D107,$D$2:$F$97,3,)</f>
        <v>206604</v>
      </c>
      <c r="F107" s="3">
        <f ca="1">(E107-E100)/E107</f>
        <v>-0.17333159086948946</v>
      </c>
    </row>
    <row r="108" spans="1:6">
      <c r="B108" s="1">
        <v>2</v>
      </c>
      <c r="C108" t="s">
        <v>85</v>
      </c>
      <c r="D108" t="str">
        <f ca="1">$A$107&amp;C108</f>
        <v>43411Directo</v>
      </c>
      <c r="E108" s="2">
        <f ca="1">VLOOKUP(D108,$D$2:$F$97,3,)</f>
        <v>146259</v>
      </c>
      <c r="F108" s="3">
        <f t="shared" ref="F108:F111" ca="1" si="22">(E108-E101)/E108</f>
        <v>-0.45396180747851417</v>
      </c>
    </row>
    <row r="109" spans="1:6">
      <c r="B109" s="1">
        <v>3</v>
      </c>
      <c r="C109" t="s">
        <v>81</v>
      </c>
      <c r="D109" t="str">
        <f ca="1">$A$107&amp;C109</f>
        <v>43411Facebook IA</v>
      </c>
      <c r="E109" s="2">
        <f ca="1">VLOOKUP(D109,$D$2:$F$97,3,)</f>
        <v>134955</v>
      </c>
      <c r="F109" s="3">
        <f t="shared" ca="1" si="22"/>
        <v>-0.10057426549590605</v>
      </c>
    </row>
    <row r="110" spans="1:6">
      <c r="B110" s="1">
        <v>4</v>
      </c>
      <c r="C110" t="s">
        <v>82</v>
      </c>
      <c r="D110" t="str">
        <f ca="1">$A$107&amp;C110</f>
        <v>43411Twitter</v>
      </c>
      <c r="E110" s="2">
        <f ca="1">VLOOKUP(D110,$D$2:$F$97,3,)</f>
        <v>32314</v>
      </c>
      <c r="F110" s="3">
        <f t="shared" ca="1" si="22"/>
        <v>6.1892678096181226E-3</v>
      </c>
    </row>
    <row r="111" spans="1:6">
      <c r="B111" s="1">
        <v>5</v>
      </c>
      <c r="C111" t="s">
        <v>83</v>
      </c>
      <c r="D111" t="str">
        <f ca="1">$A$107&amp;C111</f>
        <v>43411Google News</v>
      </c>
      <c r="E111" s="2">
        <f ca="1">VLOOKUP(D111,$D$2:$F$97,3,)</f>
        <v>2725</v>
      </c>
      <c r="F111" s="3">
        <f t="shared" ca="1" si="22"/>
        <v>-1.8825688073394495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"/>
  <sheetViews>
    <sheetView tabSelected="1" workbookViewId="0">
      <selection activeCell="C5" sqref="C5:E5"/>
    </sheetView>
  </sheetViews>
  <sheetFormatPr baseColWidth="10" defaultRowHeight="15" x14ac:dyDescent="0"/>
  <cols>
    <col min="1" max="1" width="6.5" customWidth="1"/>
    <col min="2" max="3" width="22.1640625" customWidth="1"/>
    <col min="4" max="4" width="12.33203125" customWidth="1"/>
    <col min="5" max="5" width="16.5" customWidth="1"/>
    <col min="6" max="6" width="13.1640625" customWidth="1"/>
    <col min="7" max="7" width="21.33203125" customWidth="1"/>
    <col min="10" max="10" width="28.6640625" bestFit="1" customWidth="1"/>
  </cols>
  <sheetData>
    <row r="1" spans="1:10">
      <c r="A1" s="16"/>
      <c r="B1" s="13"/>
      <c r="C1" s="13"/>
      <c r="D1" s="13"/>
      <c r="E1" s="13"/>
      <c r="F1" s="13"/>
      <c r="G1" s="13"/>
    </row>
    <row r="2" spans="1:10">
      <c r="A2" s="16"/>
      <c r="B2" s="13"/>
      <c r="C2" s="13"/>
      <c r="D2" s="13"/>
      <c r="E2" s="13"/>
      <c r="F2" s="13"/>
      <c r="G2" s="13"/>
    </row>
    <row r="3" spans="1:10" ht="25">
      <c r="A3" s="16"/>
      <c r="B3" s="13"/>
      <c r="C3" s="13"/>
      <c r="D3" s="13"/>
      <c r="F3" s="31" t="str">
        <f>'Reporte Diario'!F3</f>
        <v>Reporte diario</v>
      </c>
      <c r="G3" s="13"/>
    </row>
    <row r="4" spans="1:10">
      <c r="A4" s="16"/>
      <c r="B4" s="13"/>
      <c r="C4" s="13"/>
      <c r="D4" s="13"/>
      <c r="E4" s="13"/>
      <c r="F4" s="13"/>
      <c r="G4" s="13"/>
    </row>
    <row r="5" spans="1:10" ht="20">
      <c r="A5" s="16"/>
      <c r="B5" s="13"/>
      <c r="C5" s="71">
        <f ca="1">'Reporte Diario'!C5</f>
        <v>43411</v>
      </c>
      <c r="D5" s="71">
        <f>'Reporte Diario'!D5</f>
        <v>0</v>
      </c>
      <c r="E5" s="71">
        <f>'Reporte Diario'!E5</f>
        <v>0</v>
      </c>
      <c r="F5" s="13"/>
      <c r="G5" s="13"/>
      <c r="H5" s="73"/>
      <c r="I5" s="73"/>
      <c r="J5" s="74"/>
    </row>
    <row r="6" spans="1:10" ht="18">
      <c r="A6" s="16"/>
      <c r="B6" s="13"/>
      <c r="C6" s="17"/>
      <c r="D6" s="15"/>
      <c r="E6" s="14"/>
      <c r="F6" s="13"/>
      <c r="G6" s="13"/>
    </row>
    <row r="7" spans="1:10" ht="25" customHeight="1">
      <c r="A7" s="16"/>
      <c r="B7" s="72" t="str">
        <f>'Reporte Diario'!B7</f>
        <v xml:space="preserve">En conjunto, los pageviews y usuarios del día están </v>
      </c>
      <c r="C7" s="72">
        <f>'Reporte Diario'!C7</f>
        <v>0</v>
      </c>
      <c r="D7" s="72">
        <f>'Reporte Diario'!D7</f>
        <v>0</v>
      </c>
      <c r="E7" s="63" t="str">
        <f ca="1">'Reporte Diario'!E7</f>
        <v>por abajo del promedio</v>
      </c>
      <c r="F7" s="40"/>
      <c r="G7" s="13"/>
    </row>
    <row r="8" spans="1:10" ht="20" customHeight="1">
      <c r="A8" s="16"/>
      <c r="B8" s="67" t="str">
        <f ca="1">'Reporte Diario'!B8</f>
        <v>en comparación con los últimos cuatro miércoles</v>
      </c>
      <c r="C8" s="67">
        <f>'Reporte Diario'!C8</f>
        <v>0</v>
      </c>
      <c r="D8" s="67">
        <f>'Reporte Diario'!D8</f>
        <v>0</v>
      </c>
      <c r="E8" s="67">
        <f>'Reporte Diario'!E8</f>
        <v>0</v>
      </c>
      <c r="F8" s="67">
        <f>'Reporte Diario'!F8</f>
        <v>0</v>
      </c>
      <c r="G8" s="13"/>
    </row>
    <row r="9" spans="1:10" ht="20">
      <c r="A9" s="16"/>
      <c r="B9" s="41"/>
      <c r="C9" s="41"/>
      <c r="D9" s="41"/>
      <c r="E9" s="13"/>
      <c r="F9" s="40"/>
      <c r="G9" s="13"/>
    </row>
    <row r="10" spans="1:10" ht="18">
      <c r="A10" s="16"/>
      <c r="B10" s="13"/>
      <c r="C10" s="26" t="str">
        <f>'Reporte Diario'!C10</f>
        <v>pageviews</v>
      </c>
      <c r="D10" s="27"/>
      <c r="E10" s="26" t="str">
        <f>'Reporte Diario'!E10</f>
        <v>usuarios</v>
      </c>
      <c r="F10" s="13"/>
      <c r="G10" s="20"/>
    </row>
    <row r="11" spans="1:10" ht="28">
      <c r="A11" s="16"/>
      <c r="B11" s="18"/>
      <c r="C11" s="19">
        <f ca="1">'Reporte Diario'!C11</f>
        <v>1953721</v>
      </c>
      <c r="D11" s="19"/>
      <c r="E11" s="19">
        <f ca="1">'Reporte Diario'!E11</f>
        <v>577868</v>
      </c>
      <c r="F11" s="18"/>
      <c r="G11" s="20"/>
    </row>
    <row r="12" spans="1:10">
      <c r="A12" s="16"/>
      <c r="B12" s="13"/>
      <c r="C12" s="32">
        <f ca="1">'Reporte Diario'!C12</f>
        <v>5.03775871785173E-2</v>
      </c>
      <c r="D12" s="33"/>
      <c r="E12" s="32">
        <f ca="1">'Reporte Diario'!E12</f>
        <v>-0.14767429585995417</v>
      </c>
      <c r="F12" s="13"/>
      <c r="G12" s="20"/>
    </row>
    <row r="13" spans="1:10">
      <c r="A13" s="16"/>
      <c r="B13" s="13"/>
      <c r="C13" s="13"/>
      <c r="D13" s="13"/>
      <c r="E13" s="13"/>
      <c r="F13" s="13"/>
      <c r="G13" s="20"/>
    </row>
    <row r="14" spans="1:10" ht="18">
      <c r="A14" s="16"/>
      <c r="B14" s="21"/>
      <c r="C14" s="13"/>
      <c r="D14" s="13"/>
      <c r="E14" s="13"/>
      <c r="F14" s="13"/>
      <c r="G14" s="20"/>
    </row>
    <row r="15" spans="1:10" ht="20">
      <c r="A15" s="16"/>
      <c r="B15" s="28" t="str">
        <f>'Reporte Diario'!B15</f>
        <v>Las notas más leídas del día fueron:</v>
      </c>
      <c r="C15" s="13"/>
      <c r="D15" s="13"/>
      <c r="E15" s="13"/>
      <c r="F15" s="53" t="str">
        <f>'Reporte Diario'!F15</f>
        <v>Pageviews</v>
      </c>
      <c r="G15" s="36" t="str">
        <f>'Reporte Diario'!G15</f>
        <v>Fuente principal</v>
      </c>
    </row>
    <row r="16" spans="1:10" ht="20" customHeight="1">
      <c r="A16" s="16"/>
      <c r="B16" s="65" t="str">
        <f ca="1">'Reporte Diario'!B16</f>
        <v>Carambola deja al menos 9 muertos en la México-Toluca</v>
      </c>
      <c r="C16" s="65">
        <f>'Reporte Diario'!C16</f>
        <v>0</v>
      </c>
      <c r="D16" s="65">
        <f>'Reporte Diario'!D16</f>
        <v>0</v>
      </c>
      <c r="E16" s="65">
        <f>'Reporte Diario'!E16</f>
        <v>0</v>
      </c>
      <c r="F16" s="5">
        <f ca="1">'Reporte Diario'!F16</f>
        <v>35313</v>
      </c>
      <c r="G16" s="34" t="str">
        <f ca="1">'Reporte Diario'!G16</f>
        <v>Google</v>
      </c>
    </row>
    <row r="17" spans="1:7" ht="20">
      <c r="A17" s="16"/>
      <c r="B17" s="28"/>
      <c r="C17" s="12"/>
      <c r="D17" s="12"/>
      <c r="E17" s="12"/>
      <c r="F17" s="5"/>
      <c r="G17" s="34"/>
    </row>
    <row r="18" spans="1:7" ht="18" customHeight="1">
      <c r="A18" s="16"/>
      <c r="B18" s="64" t="str">
        <f ca="1">'Reporte Diario'!B18</f>
        <v>Miss BumBum acaba en pleito: concursantes pelean por el primer lugar</v>
      </c>
      <c r="C18" s="64">
        <f>'Reporte Diario'!C18</f>
        <v>0</v>
      </c>
      <c r="D18" s="64">
        <f>'Reporte Diario'!D18</f>
        <v>0</v>
      </c>
      <c r="E18" s="64">
        <f>'Reporte Diario'!E18</f>
        <v>0</v>
      </c>
      <c r="F18" s="35">
        <f ca="1">'Reporte Diario'!F18</f>
        <v>32745</v>
      </c>
      <c r="G18" s="34" t="str">
        <f ca="1">'Reporte Diario'!G18</f>
        <v>Google</v>
      </c>
    </row>
    <row r="19" spans="1:7" ht="18" customHeight="1">
      <c r="A19" s="16"/>
      <c r="B19" s="64" t="str">
        <f ca="1">'Reporte Diario'!B19</f>
        <v>El Chapo' pide que lo dejen abrazar a Emma Coronel</v>
      </c>
      <c r="C19" s="64">
        <f>'Reporte Diario'!C19</f>
        <v>0</v>
      </c>
      <c r="D19" s="64">
        <f>'Reporte Diario'!D19</f>
        <v>0</v>
      </c>
      <c r="E19" s="64">
        <f>'Reporte Diario'!E19</f>
        <v>0</v>
      </c>
      <c r="F19" s="35">
        <f ca="1">'Reporte Diario'!F19</f>
        <v>19491</v>
      </c>
      <c r="G19" s="34" t="str">
        <f ca="1">'Reporte Diario'!G19</f>
        <v>Facebook IA</v>
      </c>
    </row>
    <row r="20" spans="1:7" ht="18" customHeight="1">
      <c r="A20" s="16"/>
      <c r="B20" s="64" t="str">
        <f ca="1">'Reporte Diario'!B20</f>
        <v>Televisa ayudó a Calderón y Peña en elecciones: De la Reguera a Loret y Micha</v>
      </c>
      <c r="C20" s="64">
        <f>'Reporte Diario'!C20</f>
        <v>0</v>
      </c>
      <c r="D20" s="64">
        <f>'Reporte Diario'!D20</f>
        <v>0</v>
      </c>
      <c r="E20" s="64">
        <f>'Reporte Diario'!E20</f>
        <v>0</v>
      </c>
      <c r="F20" s="35">
        <f ca="1">'Reporte Diario'!F20</f>
        <v>15267</v>
      </c>
      <c r="G20" s="34" t="str">
        <f ca="1">'Reporte Diario'!G20</f>
        <v>Facebook IA</v>
      </c>
    </row>
    <row r="21" spans="1:7" ht="18" customHeight="1">
      <c r="A21" s="16"/>
      <c r="B21" s="64" t="str">
        <f ca="1">'Reporte Diario'!B21</f>
        <v>Chofer trabaja 12 horas con su esposa que tiene Alzheimer</v>
      </c>
      <c r="C21" s="64">
        <f>'Reporte Diario'!C21</f>
        <v>0</v>
      </c>
      <c r="D21" s="64">
        <f>'Reporte Diario'!D21</f>
        <v>0</v>
      </c>
      <c r="E21" s="64">
        <f>'Reporte Diario'!E21</f>
        <v>0</v>
      </c>
      <c r="F21" s="35">
        <f ca="1">'Reporte Diario'!F21</f>
        <v>14754</v>
      </c>
      <c r="G21" s="34" t="str">
        <f ca="1">'Reporte Diario'!G21</f>
        <v>Facebook IA</v>
      </c>
    </row>
    <row r="22" spans="1:7">
      <c r="A22" s="16"/>
      <c r="B22" s="23"/>
      <c r="C22" s="23"/>
      <c r="D22" s="23"/>
      <c r="E22" s="23"/>
      <c r="F22" s="13"/>
      <c r="G22" s="20"/>
    </row>
    <row r="23" spans="1:7">
      <c r="A23" s="16"/>
      <c r="B23" s="13"/>
      <c r="C23" s="13"/>
      <c r="D23" s="13"/>
      <c r="E23" s="13"/>
      <c r="F23" s="13"/>
      <c r="G23" s="16"/>
    </row>
    <row r="24" spans="1:7" ht="20">
      <c r="A24" s="16"/>
      <c r="B24" s="28" t="str">
        <f>'Reporte Diario'!B24</f>
        <v>Las firmas más leídas del día fueron:</v>
      </c>
      <c r="C24" s="13"/>
      <c r="D24" s="13"/>
      <c r="E24" s="13"/>
      <c r="F24" s="53" t="str">
        <f>'Reporte Diario'!F24</f>
        <v>Pageviews</v>
      </c>
      <c r="G24" s="36" t="str">
        <f>'Reporte Diario'!G24</f>
        <v>Fuente principal</v>
      </c>
    </row>
    <row r="25" spans="1:7" ht="20" customHeight="1">
      <c r="A25" s="16"/>
      <c r="B25" s="65" t="str">
        <f ca="1">'Reporte Diario'!B25</f>
        <v>Ni solo ni fracasado, el revire  /  Joaquín López-Dóriga</v>
      </c>
      <c r="C25" s="65">
        <f>'Reporte Diario'!C25</f>
        <v>0</v>
      </c>
      <c r="D25" s="65">
        <f>'Reporte Diario'!D25</f>
        <v>0</v>
      </c>
      <c r="E25" s="65">
        <f>'Reporte Diario'!E25</f>
        <v>0</v>
      </c>
      <c r="F25" s="5">
        <f ca="1">'Reporte Diario'!F25</f>
        <v>36993</v>
      </c>
      <c r="G25" s="34" t="str">
        <f ca="1">'Reporte Diario'!G25</f>
        <v>Google</v>
      </c>
    </row>
    <row r="26" spans="1:7" ht="20">
      <c r="A26" s="16"/>
      <c r="B26" s="28"/>
      <c r="C26" s="12"/>
      <c r="D26" s="12"/>
      <c r="E26" s="12"/>
      <c r="F26" s="5"/>
      <c r="G26" s="34"/>
    </row>
    <row r="27" spans="1:7" ht="18" customHeight="1">
      <c r="A27" s="16"/>
      <c r="B27" s="64" t="str">
        <f ca="1">'Reporte Diario'!B27</f>
        <v>Pasa todo, pero “no pasa nada”  /  Carlos Marín</v>
      </c>
      <c r="C27" s="64">
        <f>'Reporte Diario'!C27</f>
        <v>0</v>
      </c>
      <c r="D27" s="64">
        <f>'Reporte Diario'!D27</f>
        <v>0</v>
      </c>
      <c r="E27" s="64">
        <f>'Reporte Diario'!E27</f>
        <v>0</v>
      </c>
      <c r="F27" s="35">
        <f ca="1">'Reporte Diario'!F27</f>
        <v>27840</v>
      </c>
      <c r="G27" s="34" t="str">
        <f ca="1">'Reporte Diario'!G27</f>
        <v>Google</v>
      </c>
    </row>
    <row r="28" spans="1:7" ht="18" customHeight="1">
      <c r="A28" s="16"/>
      <c r="B28" s="64" t="str">
        <f ca="1">'Reporte Diario'!B28</f>
        <v>Maduro en México: la toxina  /  Héctor Aguilar Camín</v>
      </c>
      <c r="C28" s="64">
        <f>'Reporte Diario'!C28</f>
        <v>0</v>
      </c>
      <c r="D28" s="64">
        <f>'Reporte Diario'!D28</f>
        <v>0</v>
      </c>
      <c r="E28" s="64">
        <f>'Reporte Diario'!E28</f>
        <v>0</v>
      </c>
      <c r="F28" s="35">
        <f ca="1">'Reporte Diario'!F28</f>
        <v>16163</v>
      </c>
      <c r="G28" s="34" t="str">
        <f ca="1">'Reporte Diario'!G28</f>
        <v>Google</v>
      </c>
    </row>
    <row r="29" spans="1:7" ht="18" customHeight="1">
      <c r="A29" s="16"/>
      <c r="B29" s="64" t="str">
        <f ca="1">'Reporte Diario'!B29</f>
        <v>Cien universidades  /  Gil Gamés</v>
      </c>
      <c r="C29" s="64">
        <f>'Reporte Diario'!C29</f>
        <v>0</v>
      </c>
      <c r="D29" s="64">
        <f>'Reporte Diario'!D29</f>
        <v>0</v>
      </c>
      <c r="E29" s="64">
        <f>'Reporte Diario'!E29</f>
        <v>0</v>
      </c>
      <c r="F29" s="35">
        <f ca="1">'Reporte Diario'!F29</f>
        <v>10798</v>
      </c>
      <c r="G29" s="34" t="str">
        <f ca="1">'Reporte Diario'!G29</f>
        <v>Google</v>
      </c>
    </row>
    <row r="30" spans="1:7" ht="18" customHeight="1">
      <c r="A30" s="16"/>
      <c r="B30" s="64" t="str">
        <f ca="1">'Reporte Diario'!B30</f>
        <v>Cada uno su Cutzamala  /  Carlos Puig</v>
      </c>
      <c r="C30" s="64">
        <f>'Reporte Diario'!C30</f>
        <v>0</v>
      </c>
      <c r="D30" s="64">
        <f>'Reporte Diario'!D30</f>
        <v>0</v>
      </c>
      <c r="E30" s="64">
        <f>'Reporte Diario'!E30</f>
        <v>0</v>
      </c>
      <c r="F30" s="35">
        <f ca="1">'Reporte Diario'!F30</f>
        <v>10124</v>
      </c>
      <c r="G30" s="34" t="str">
        <f ca="1">'Reporte Diario'!G30</f>
        <v>Google</v>
      </c>
    </row>
    <row r="31" spans="1:7" ht="18">
      <c r="A31" s="16"/>
      <c r="B31" s="13"/>
      <c r="C31" s="13"/>
      <c r="D31" s="13"/>
      <c r="E31" s="13"/>
      <c r="F31" s="13"/>
      <c r="G31" s="55"/>
    </row>
    <row r="32" spans="1:7" ht="18">
      <c r="A32" s="16"/>
      <c r="B32" s="13"/>
      <c r="C32" s="13"/>
      <c r="D32" s="13"/>
      <c r="E32" s="13"/>
      <c r="F32" s="13"/>
      <c r="G32" s="29"/>
    </row>
    <row r="33" spans="1:7" ht="18">
      <c r="A33" s="16"/>
      <c r="B33" s="13"/>
      <c r="C33" s="13"/>
      <c r="D33" s="13"/>
      <c r="E33" s="53" t="str">
        <f>'Reporte Diario'!E33</f>
        <v>Usuarios</v>
      </c>
      <c r="F33" s="13"/>
      <c r="G33" s="29"/>
    </row>
    <row r="34" spans="1:7" ht="30">
      <c r="A34" s="16"/>
      <c r="B34" s="28" t="str">
        <f>'Reporte Diario'!B34</f>
        <v>La principal fuente de trafico fue:</v>
      </c>
      <c r="C34" s="13"/>
      <c r="D34" s="39" t="str">
        <f ca="1">'Reporte Diario'!D34</f>
        <v>Google</v>
      </c>
      <c r="E34" s="5">
        <f ca="1">'Reporte Diario'!E34</f>
        <v>206604</v>
      </c>
      <c r="F34" s="30">
        <f ca="1">'Reporte Diario'!F34</f>
        <v>-0.17333159086948946</v>
      </c>
      <c r="G34" s="54" t="str">
        <f ca="1">'Reporte Diario'!G34</f>
        <v>por abajo del mismo día de la semana anterior</v>
      </c>
    </row>
    <row r="35" spans="1:7" ht="18">
      <c r="A35" s="16"/>
      <c r="B35" s="22"/>
      <c r="C35" s="36"/>
      <c r="D35" s="37" t="str">
        <f ca="1">'Reporte Diario'!D35</f>
        <v>Directo</v>
      </c>
      <c r="E35" s="35">
        <f ca="1">'Reporte Diario'!E35</f>
        <v>146259</v>
      </c>
      <c r="F35" s="30">
        <f ca="1">'Reporte Diario'!F35</f>
        <v>-0.45396180747851417</v>
      </c>
      <c r="G35" s="13"/>
    </row>
    <row r="36" spans="1:7" ht="18">
      <c r="A36" s="16"/>
      <c r="B36" s="13"/>
      <c r="C36" s="38"/>
      <c r="D36" s="37" t="str">
        <f ca="1">'Reporte Diario'!D36</f>
        <v>Facebook IA</v>
      </c>
      <c r="E36" s="35">
        <f ca="1">'Reporte Diario'!E36</f>
        <v>134955</v>
      </c>
      <c r="F36" s="30">
        <f ca="1">'Reporte Diario'!F36</f>
        <v>-0.10057426549590605</v>
      </c>
      <c r="G36" s="13"/>
    </row>
    <row r="37" spans="1:7" ht="18">
      <c r="A37" s="16"/>
      <c r="B37" s="13"/>
      <c r="C37" s="38"/>
      <c r="D37" s="37" t="str">
        <f ca="1">'Reporte Diario'!D37</f>
        <v>Twitter</v>
      </c>
      <c r="E37" s="35">
        <f ca="1">'Reporte Diario'!E37</f>
        <v>32314</v>
      </c>
      <c r="F37" s="30">
        <f ca="1">'Reporte Diario'!F37</f>
        <v>6.1892678096181226E-3</v>
      </c>
      <c r="G37" s="13"/>
    </row>
    <row r="38" spans="1:7" ht="18">
      <c r="A38" s="16"/>
      <c r="B38" s="13"/>
      <c r="C38" s="38"/>
      <c r="D38" s="37" t="str">
        <f ca="1">'Reporte Diario'!D38</f>
        <v>Google News</v>
      </c>
      <c r="E38" s="35">
        <f ca="1">'Reporte Diario'!E38</f>
        <v>2725</v>
      </c>
      <c r="F38" s="30">
        <f ca="1">'Reporte Diario'!F38</f>
        <v>-1.8825688073394495</v>
      </c>
      <c r="G38" s="13"/>
    </row>
    <row r="39" spans="1:7">
      <c r="A39" s="16"/>
      <c r="B39" s="13"/>
      <c r="C39" s="13"/>
      <c r="D39" s="25"/>
      <c r="E39" s="13"/>
      <c r="F39" s="33"/>
      <c r="G39" s="13"/>
    </row>
    <row r="40" spans="1:7">
      <c r="A40" s="16"/>
      <c r="B40" s="16"/>
      <c r="C40" s="16"/>
      <c r="D40" s="16"/>
      <c r="E40" s="16"/>
      <c r="F40" s="16"/>
      <c r="G40" s="16"/>
    </row>
    <row r="41" spans="1:7">
      <c r="A41" s="16"/>
      <c r="B41" s="16"/>
      <c r="C41" s="16"/>
      <c r="D41" s="16"/>
      <c r="E41" s="16"/>
      <c r="F41" s="16"/>
      <c r="G41" s="16"/>
    </row>
    <row r="42" spans="1:7">
      <c r="A42" s="16"/>
      <c r="B42" s="16"/>
      <c r="C42" s="16"/>
      <c r="D42" s="16"/>
      <c r="E42" s="16"/>
      <c r="F42" s="16"/>
      <c r="G42" s="16"/>
    </row>
    <row r="43" spans="1:7">
      <c r="A43" s="16"/>
      <c r="B43" s="16"/>
      <c r="C43" s="16"/>
      <c r="D43" s="16"/>
      <c r="E43" s="16"/>
      <c r="F43" s="16"/>
      <c r="G43" s="16"/>
    </row>
    <row r="44" spans="1:7">
      <c r="A44" s="16"/>
      <c r="B44" s="16"/>
      <c r="C44" s="16"/>
      <c r="D44" s="16"/>
      <c r="E44" s="16"/>
      <c r="F44" s="16"/>
      <c r="G44" s="16"/>
    </row>
    <row r="45" spans="1:7">
      <c r="A45" s="16"/>
      <c r="B45" s="16"/>
      <c r="C45" s="16"/>
      <c r="D45" s="16"/>
      <c r="E45" s="16"/>
      <c r="F45" s="16"/>
      <c r="G45" s="16"/>
    </row>
    <row r="46" spans="1:7">
      <c r="A46" s="16"/>
      <c r="B46" s="16"/>
      <c r="C46" s="16"/>
      <c r="D46" s="16"/>
      <c r="E46" s="16"/>
      <c r="F46" s="16"/>
      <c r="G46" s="16"/>
    </row>
    <row r="47" spans="1:7">
      <c r="A47" s="16"/>
      <c r="B47" s="16"/>
      <c r="C47" s="16"/>
      <c r="D47" s="16"/>
      <c r="E47" s="16"/>
      <c r="F47" s="16"/>
      <c r="G47" s="16"/>
    </row>
    <row r="48" spans="1:7">
      <c r="A48" s="16"/>
      <c r="B48" s="16"/>
      <c r="C48" s="16"/>
      <c r="D48" s="16"/>
      <c r="E48" s="16"/>
      <c r="F48" s="16"/>
      <c r="G48" s="16"/>
    </row>
    <row r="49" spans="1:7">
      <c r="A49" s="16"/>
      <c r="B49" s="16"/>
      <c r="C49" s="16"/>
      <c r="D49" s="16"/>
      <c r="E49" s="16"/>
      <c r="F49" s="16"/>
      <c r="G49" s="16"/>
    </row>
    <row r="50" spans="1:7">
      <c r="A50" s="16"/>
      <c r="B50" s="16"/>
      <c r="C50" s="16"/>
      <c r="D50" s="16"/>
      <c r="E50" s="16"/>
      <c r="F50" s="16"/>
      <c r="G50" s="16"/>
    </row>
    <row r="51" spans="1:7">
      <c r="A51" s="16"/>
      <c r="B51" s="16"/>
      <c r="C51" s="16"/>
      <c r="D51" s="16"/>
      <c r="E51" s="16"/>
      <c r="F51" s="16"/>
      <c r="G51" s="16"/>
    </row>
  </sheetData>
  <mergeCells count="13">
    <mergeCell ref="B19:E19"/>
    <mergeCell ref="C5:E5"/>
    <mergeCell ref="B7:D7"/>
    <mergeCell ref="B8:F8"/>
    <mergeCell ref="B16:E16"/>
    <mergeCell ref="B18:E18"/>
    <mergeCell ref="B30:E30"/>
    <mergeCell ref="B20:E20"/>
    <mergeCell ref="B21:E21"/>
    <mergeCell ref="B25:E25"/>
    <mergeCell ref="B27:E27"/>
    <mergeCell ref="B28:E28"/>
    <mergeCell ref="B29:E29"/>
  </mergeCells>
  <phoneticPr fontId="20" type="noConversion"/>
  <conditionalFormatting sqref="E9">
    <cfRule type="containsText" dxfId="11" priority="1" operator="containsText" text="&quot;por arriba&quot;">
      <formula>NOT(ISERROR(SEARCH("""por arriba""",E9)))</formula>
    </cfRule>
    <cfRule type="containsText" dxfId="10" priority="2" operator="containsText" text="&quot;por abajo&quot;">
      <formula>NOT(ISERROR(SEARCH("""por abajo""",E9)))</formula>
    </cfRule>
  </conditionalFormatting>
  <conditionalFormatting sqref="E12">
    <cfRule type="cellIs" dxfId="9" priority="15" operator="lessThan">
      <formula>0</formula>
    </cfRule>
    <cfRule type="cellIs" dxfId="8" priority="16" operator="greaterThanOrEqual">
      <formula>0</formula>
    </cfRule>
  </conditionalFormatting>
  <conditionalFormatting sqref="C12">
    <cfRule type="cellIs" dxfId="7" priority="12" operator="lessThan">
      <formula>0</formula>
    </cfRule>
    <cfRule type="cellIs" dxfId="6" priority="13" operator="greaterThanOrEqual">
      <formula>0</formula>
    </cfRule>
  </conditionalFormatting>
  <conditionalFormatting sqref="F34">
    <cfRule type="cellIs" dxfId="5" priority="9" operator="lessThan">
      <formula>0</formula>
    </cfRule>
    <cfRule type="cellIs" dxfId="4" priority="10" operator="greaterThanOrEqual">
      <formula>0</formula>
    </cfRule>
  </conditionalFormatting>
  <conditionalFormatting sqref="F35:F38">
    <cfRule type="cellIs" dxfId="3" priority="6" operator="lessThan">
      <formula>0</formula>
    </cfRule>
    <cfRule type="cellIs" dxfId="2" priority="7" operator="greaterThanOrEqual">
      <formula>0</formula>
    </cfRule>
  </conditionalFormatting>
  <conditionalFormatting sqref="E7">
    <cfRule type="containsText" dxfId="1" priority="3" operator="containsText" text="por arriba">
      <formula>NOT(ISERROR(SEARCH("por arriba",E7)))</formula>
    </cfRule>
    <cfRule type="containsText" dxfId="0" priority="4" operator="containsText" text="por abajo">
      <formula>NOT(ISERROR(SEARCH("por abajo",E7)))</formula>
    </cfRule>
  </conditionalFormatting>
  <pageMargins left="0.75" right="0.75" top="1" bottom="1" header="0.5" footer="0.5"/>
  <pageSetup scale="57" orientation="portrait" horizontalDpi="4294967292" verticalDpi="4294967292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4" id="{7E7079C9-DA5E-9E4C-81B7-97409AA1DDE2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iangles" iconId="0"/>
              <x14:cfIcon iconSet="4RedToBlack" iconId="1"/>
              <x14:cfIcon iconSet="3Triangles" iconId="2"/>
            </x14:iconSet>
          </x14:cfRule>
          <xm:sqref>E12</xm:sqref>
        </x14:conditionalFormatting>
        <x14:conditionalFormatting xmlns:xm="http://schemas.microsoft.com/office/excel/2006/main">
          <x14:cfRule type="iconSet" priority="11" id="{ED85C23F-41E9-B64A-AEFA-1FD1E78D4417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iangles" iconId="0"/>
              <x14:cfIcon iconSet="4RedToBlack" iconId="1"/>
              <x14:cfIcon iconSet="3Triangles" iconId="2"/>
            </x14:iconSet>
          </x14:cfRule>
          <xm:sqref>C12</xm:sqref>
        </x14:conditionalFormatting>
        <x14:conditionalFormatting xmlns:xm="http://schemas.microsoft.com/office/excel/2006/main">
          <x14:cfRule type="iconSet" priority="8" id="{C1286E5E-39F1-0540-9AA0-8E16502F8F37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iangles" iconId="0"/>
              <x14:cfIcon iconSet="4RedToBlack" iconId="1"/>
              <x14:cfIcon iconSet="3Triangles" iconId="2"/>
            </x14:iconSet>
          </x14:cfRule>
          <xm:sqref>F34</xm:sqref>
        </x14:conditionalFormatting>
        <x14:conditionalFormatting xmlns:xm="http://schemas.microsoft.com/office/excel/2006/main">
          <x14:cfRule type="iconSet" priority="5" id="{D27B53C7-81CA-C64D-8B1D-073821F893AE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iangles" iconId="0"/>
              <x14:cfIcon iconSet="4RedToBlack" iconId="1"/>
              <x14:cfIcon iconSet="3Triangles" iconId="2"/>
            </x14:iconSet>
          </x14:cfRule>
          <xm:sqref>F35:F38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Reporte Diario</vt:lpstr>
      <vt:lpstr>Usuarios</vt:lpstr>
      <vt:lpstr>Contenidos</vt:lpstr>
      <vt:lpstr>Fuentes de tráfico</vt:lpstr>
      <vt:lpstr>Rep_diario</vt:lpstr>
    </vt:vector>
  </TitlesOfParts>
  <Company>Milenio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Mario Dominguez</dc:creator>
  <cp:keywords/>
  <cp:lastModifiedBy>Mario Dominguez</cp:lastModifiedBy>
  <cp:lastPrinted>2018-11-05T15:45:04Z</cp:lastPrinted>
  <dcterms:created xsi:type="dcterms:W3CDTF">2018-10-30T20:04:42Z</dcterms:created>
  <dcterms:modified xsi:type="dcterms:W3CDTF">2018-11-08T15:35:08Z</dcterms:modified>
</cp:coreProperties>
</file>