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4D/G1/"/>
    </mc:Choice>
  </mc:AlternateContent>
  <xr:revisionPtr revIDLastSave="759" documentId="8_{2EFDF332-31E9-4C74-A6B5-E695634C1C45}" xr6:coauthVersionLast="47" xr6:coauthVersionMax="47" xr10:uidLastSave="{F1444699-1E86-44A1-9725-30D4952F08A6}"/>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G52" i="1"/>
  <c r="E52" i="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J30" i="1"/>
  <c r="K30" i="1" s="1"/>
  <c r="H30" i="1"/>
  <c r="I30" i="1" s="1"/>
  <c r="F30" i="1"/>
  <c r="G30" i="1" s="1"/>
  <c r="D30" i="1"/>
  <c r="E30" i="1" s="1"/>
  <c r="C43" i="1" l="1"/>
  <c r="C44" i="1" s="1"/>
  <c r="C54" i="1"/>
  <c r="C55" i="1" s="1"/>
  <c r="E31" i="1"/>
  <c r="G31" i="1"/>
  <c r="I31" i="1"/>
  <c r="K31" i="1"/>
  <c r="E13" i="1"/>
  <c r="D14" i="1"/>
  <c r="E14" i="1" s="1"/>
  <c r="D15" i="1"/>
  <c r="E15" i="1" s="1"/>
  <c r="E16" i="1"/>
  <c r="E17" i="1"/>
  <c r="D18" i="1"/>
  <c r="E18" i="1" s="1"/>
  <c r="F19" i="1"/>
  <c r="G19" i="1" s="1"/>
  <c r="D19" i="1" l="1"/>
  <c r="E19" i="1" s="1"/>
  <c r="H19" i="1"/>
  <c r="I19" i="1" s="1"/>
  <c r="J19" i="1"/>
  <c r="K19" i="1" s="1"/>
  <c r="G16" i="1"/>
  <c r="H16" i="1"/>
  <c r="I16" i="1" s="1"/>
  <c r="J16" i="1"/>
  <c r="K16" i="1" s="1"/>
  <c r="C24" i="1"/>
  <c r="J18" i="1"/>
  <c r="K18" i="1" s="1"/>
  <c r="H18" i="1"/>
  <c r="I18" i="1" s="1"/>
  <c r="F18" i="1"/>
  <c r="G18" i="1" s="1"/>
  <c r="J17" i="1"/>
  <c r="K17" i="1" s="1"/>
  <c r="H17" i="1"/>
  <c r="I17" i="1" s="1"/>
  <c r="G17" i="1"/>
  <c r="J15" i="1"/>
  <c r="K15" i="1" s="1"/>
  <c r="H15" i="1"/>
  <c r="I15" i="1" s="1"/>
  <c r="F15" i="1"/>
  <c r="G15" i="1" s="1"/>
  <c r="J14" i="1"/>
  <c r="H14" i="1"/>
  <c r="I14" i="1" s="1"/>
  <c r="F14" i="1"/>
  <c r="G14" i="1" s="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<sst xmlns="http://schemas.openxmlformats.org/spreadsheetml/2006/main" count="143" uniqueCount="80">
  <si>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</si>
  <si>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</si>
  <si>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</si>
  <si>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</si>
  <si>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</si>
  <si>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</si>
  <si>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</si>
  <si>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</si>
  <si>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</si>
  <si>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</si>
  <si>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</si>
  <si>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</si>
  <si>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</si>
  <si>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</si>
  <si>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</si>
  <si>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</si>
  <si>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</si>
  <si>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</si>
  <si>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</si>
  <si>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</si>
  <si>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</si>
  <si>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</si>
  <si>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</si>
  <si>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</si>
  <si>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</si>
  <si>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</si>
  <si>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</si>
  <si>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</si>
  <si>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</si>
  <si>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</si>
  <si>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</si>
  <si>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</si>
  <si>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</si>
  <si>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</si>
  <si>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</si>
  <si>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</si>
  <si>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</si>
  <si>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</si>
  <si>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</si>
  <si>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</si>
  <si>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</si>
  <si>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</si>
  <si>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</si>
  <si>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</si>
  <si>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</si>
  <si>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</si>
  <si>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</si>
  <si>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</si>
  <si>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</si>
  <si>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</si>
  <si>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</si>
  <si>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</si>
  <si>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</si>
  <si>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</si>
  <si>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</si>
  <si>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</si>
  <si>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</si>
  <si>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</si>
  <si>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</si>
  <si>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</si>
  <si>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</si>
  <si>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</si>
  <si>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</si>
  <si>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</si>
  <si>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</si>
  <si>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</si>
  <si>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</si>
  <si>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</si>
  <si>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</si>
  <si>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</si>
  <si>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</si>
  <si>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</si>
  <si>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</si>
  <si>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</si>
  <si>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</si>
  <si>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</si>
  <si>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Karla Viedma</t>
  </si>
  <si>
    <t>Joaquin Oñate</t>
  </si>
  <si>
    <t>Victor Adasme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</si>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</sst>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53" sqref="F53"/>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6.2</v>
      </c>
      <c r="D4" s="5">
        <f>$C$32</f>
        <v>5.8</v>
      </c>
      <c r="E4" s="6">
        <f>C4*C$2+D4*D$2</f>
        <v>6.1000000000000005</v>
      </c>
      <c r="G4" s="1"/>
    </row>
    <row r="5" spans="1:11" ht="14.4" x14ac:dyDescent="0.3">
      <c r="A5" s="4">
        <v>2</v>
      </c>
      <c r="B5" s="28" t="s">
        <v>77</v>
      </c>
      <c r="C5" s="5">
        <f>EVALUACION1!$C$21</f>
        <v>6.2</v>
      </c>
      <c r="D5" s="5">
        <f>C44</f>
        <v>7</v>
      </c>
      <c r="E5" s="6">
        <f t="shared" ref="E5:E6" si="0">C5*C$2+D5*D$2</f>
        <v>6.4</v>
      </c>
      <c r="G5" s="1"/>
    </row>
    <row r="6" spans="1:11" ht="14.4" x14ac:dyDescent="0.3">
      <c r="A6" s="4">
        <v>3</v>
      </c>
      <c r="B6" s="28" t="s">
        <v>78</v>
      </c>
      <c r="C6" s="5">
        <f>EVALUACION1!$C$21</f>
        <v>6.2</v>
      </c>
      <c r="D6" s="5">
        <f>C55</f>
        <v>5.8</v>
      </c>
      <c r="E6" s="6">
        <f t="shared" si="0"/>
        <v>6.1000000000000005</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c r="E13" s="17" t="str">
        <f>IF(D13="X",100*0.1,"")</f>
        <v/>
      </c>
      <c r="F13" s="17" t="s">
        <v>79</v>
      </c>
      <c r="G13" s="17">
        <f>IF(F13="X",60*0.1,"")</f>
        <v>6</v>
      </c>
      <c r="H13" s="17" t="str">
        <f t="shared" ref="H13:H16" si="1">IF($C13=ML,"X","")</f>
        <v/>
      </c>
      <c r="I13" s="17" t="str">
        <f>IF(H13="X",30*0.1,"")</f>
        <v/>
      </c>
      <c r="J13" s="17" t="str">
        <f t="shared" ref="J13:J16" si="2">IF($C13=NL,"X","")</f>
        <v/>
      </c>
      <c r="K13" s="17" t="str">
        <f t="shared" ref="K13:K16" si="3">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3:D16" si="4">IF($C14=CL,"X","")</f>
        <v>X</v>
      </c>
      <c r="E14" s="17">
        <f>IF(D14="X",100*0.2,"")</f>
        <v>20</v>
      </c>
      <c r="F14" s="17" t="str">
        <f t="shared" ref="F13:F16" si="5">IF($C14=L,"X","")</f>
        <v/>
      </c>
      <c r="G14" s="17" t="str">
        <f>IF(F14="X",60*0.2,"")</f>
        <v/>
      </c>
      <c r="H14" s="17" t="str">
        <f t="shared" si="1"/>
        <v/>
      </c>
      <c r="I14" s="17" t="str">
        <f>IF(H14="X",30*0.2,"")</f>
        <v/>
      </c>
      <c r="J14" s="17" t="str">
        <f t="shared" si="2"/>
        <v/>
      </c>
      <c r="K14" s="17" t="str">
        <f t="shared" si="3"/>
        <v/>
      </c>
    </row>
    <row r="15" spans="1:11" ht="14.4" outlineLevel="1" x14ac:dyDescent="0.3">
      <c r="A15" s="70"/>
      <c r="B15" s="31" t="str">
        <f>RUBRICA!A7</f>
        <v>4. Relaciona el Proyecto APT con las competencias del perfil de egreso de su Plan de Estudio.</v>
      </c>
      <c r="C15" s="29" t="s">
        <v>5</v>
      </c>
      <c r="D15" s="17" t="str">
        <f t="shared" si="4"/>
        <v>X</v>
      </c>
      <c r="E15" s="17">
        <f>IF(D15="X",100*0.05,"")</f>
        <v>5</v>
      </c>
      <c r="F15" s="17" t="str">
        <f t="shared" si="5"/>
        <v/>
      </c>
      <c r="G15" s="17" t="str">
        <f>IF(F15="X",60*0.05,"")</f>
        <v/>
      </c>
      <c r="H15" s="17" t="str">
        <f t="shared" si="1"/>
        <v/>
      </c>
      <c r="I15" s="17" t="str">
        <f>IF(H15="X",30*0.05,"")</f>
        <v/>
      </c>
      <c r="J15" s="17" t="str">
        <f t="shared" si="2"/>
        <v/>
      </c>
      <c r="K15" s="17" t="str">
        <f t="shared" si="3"/>
        <v/>
      </c>
    </row>
    <row r="16" spans="1:11" ht="24" outlineLevel="1" x14ac:dyDescent="0.3">
      <c r="A16" s="70"/>
      <c r="B16" s="31" t="str">
        <f>RUBRICA!A8</f>
        <v>5. Utiliza de manera precisa el lenguaje técnico en los entregables de acuerdo con lo requerido por la disciplina.</v>
      </c>
      <c r="C16" s="29" t="s">
        <v>5</v>
      </c>
      <c r="D16" s="17"/>
      <c r="E16" s="17" t="str">
        <f>IF(D16="X",100*0.05,"")</f>
        <v/>
      </c>
      <c r="F16" s="17" t="s">
        <v>79</v>
      </c>
      <c r="G16" s="17">
        <f>IF(F16="X",60*0.05,"")</f>
        <v>3</v>
      </c>
      <c r="H16" s="17" t="str">
        <f t="shared" si="1"/>
        <v/>
      </c>
      <c r="I16" s="17" t="str">
        <f>IF(H16="X",30*0.05,"")</f>
        <v/>
      </c>
      <c r="J16" s="17" t="str">
        <f t="shared" si="2"/>
        <v/>
      </c>
      <c r="K16" s="17" t="str">
        <f t="shared" si="3"/>
        <v/>
      </c>
    </row>
    <row r="17" spans="1:11" ht="24" outlineLevel="1" x14ac:dyDescent="0.3">
      <c r="A17" s="70"/>
      <c r="B17" s="31" t="str">
        <f>RUBRICA!A9</f>
        <v xml:space="preserve">6. Utiliza correctamente las reglas de redacción, ortografía (literal, puntual, acentual) y las normas para citas y referencias. </v>
      </c>
      <c r="C17" s="29" t="s">
        <v>5</v>
      </c>
      <c r="D17" s="17"/>
      <c r="E17" s="17" t="str">
        <f>IF(D17="X",100*0.05,"")</f>
        <v/>
      </c>
      <c r="F17" s="17" t="s">
        <v>79</v>
      </c>
      <c r="G17" s="17">
        <f>IF(F17="X",60*0.05,"")</f>
        <v>3</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67</v>
      </c>
      <c r="D20" s="20"/>
      <c r="E20" s="20">
        <f>SUM(E13:E19)</f>
        <v>55</v>
      </c>
      <c r="F20" s="20"/>
      <c r="G20" s="20">
        <f>SUM(G13:G19)</f>
        <v>12</v>
      </c>
      <c r="H20" s="20"/>
      <c r="I20" s="20">
        <f>SUM(I13:I19)</f>
        <v>0</v>
      </c>
      <c r="J20" s="20"/>
      <c r="K20" s="20">
        <f>SUM(K13:K19)</f>
        <v>0</v>
      </c>
    </row>
    <row r="21" spans="1:11" ht="15.75" customHeight="1" outlineLevel="1" x14ac:dyDescent="0.35">
      <c r="A21" s="54"/>
      <c r="B21" s="33" t="s">
        <v>13</v>
      </c>
      <c r="C21" s="21">
        <f>VLOOKUP(C20,ESCALA_IEP!A1:B152,2,FALSE)</f>
        <v>6.2</v>
      </c>
    </row>
    <row r="22" spans="1:11" ht="15.75" customHeight="1" x14ac:dyDescent="0.3"/>
    <row r="23" spans="1:11" ht="15.75" customHeight="1" x14ac:dyDescent="0.3"/>
    <row r="24" spans="1:11" ht="15.75" customHeight="1" x14ac:dyDescent="0.3">
      <c r="A24" s="66" t="s">
        <v>15</v>
      </c>
      <c r="B24" s="53" t="s">
        <v>16</v>
      </c>
      <c r="C24" s="55" t="str">
        <f>$B$4</f>
        <v>Karla Viedma</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c r="E29" s="17" t="str">
        <f>IF(D29="X",100*0.1,"")</f>
        <v/>
      </c>
      <c r="F29" s="17" t="s">
        <v>79</v>
      </c>
      <c r="G29" s="17">
        <f>IF(F29="X",60*0.1,"")</f>
        <v>6</v>
      </c>
      <c r="H29" s="17" t="str">
        <f t="shared" si="9"/>
        <v/>
      </c>
      <c r="I29" s="17" t="str">
        <f>IF(H29="X",30*0.1,"")</f>
        <v/>
      </c>
      <c r="J29" s="17" t="str">
        <f t="shared" si="10"/>
        <v/>
      </c>
      <c r="K29" s="17" t="str">
        <f t="shared" si="11"/>
        <v/>
      </c>
    </row>
    <row r="30" spans="1:11"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21</v>
      </c>
      <c r="D31" s="20"/>
      <c r="E31" s="20">
        <f>SUM(E28:E30)</f>
        <v>15</v>
      </c>
      <c r="F31" s="20"/>
      <c r="G31" s="20">
        <f>SUM(G28:G30)</f>
        <v>6</v>
      </c>
      <c r="H31" s="20"/>
      <c r="I31" s="20">
        <f>SUM(I28:I30)</f>
        <v>0</v>
      </c>
      <c r="J31" s="20"/>
      <c r="K31" s="20">
        <f>SUM(K29:K30)</f>
        <v>0</v>
      </c>
    </row>
    <row r="32" spans="1:11" ht="15.75" customHeight="1" x14ac:dyDescent="0.35">
      <c r="A32" s="54"/>
      <c r="B32" s="18" t="s">
        <v>13</v>
      </c>
      <c r="C32" s="21">
        <f>VLOOKUP(C31,ESCALA_TRAB_EQUIP!A1:B52,2,FALSE)</f>
        <v>5.8</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Joaquin Oñate</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t="str">
        <f>B6</f>
        <v>Victor Adasme</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c r="E52" s="17" t="str">
        <f>IF(D52="X",100*0.1,"")</f>
        <v/>
      </c>
      <c r="F52" s="17" t="s">
        <v>79</v>
      </c>
      <c r="G52" s="17">
        <f>IF(F52="X",60*0.1,"")</f>
        <v>6</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21</v>
      </c>
      <c r="D54" s="20"/>
      <c r="E54" s="20">
        <f>SUM(E51:E53)</f>
        <v>15</v>
      </c>
      <c r="F54" s="20"/>
      <c r="G54" s="20">
        <f>SUM(G51:G53)</f>
        <v>6</v>
      </c>
      <c r="H54" s="20"/>
      <c r="I54" s="20">
        <f>SUM(I51:I53)</f>
        <v>0</v>
      </c>
      <c r="J54" s="20"/>
      <c r="K54" s="20">
        <f>SUM(K52:K53)</f>
        <v>0</v>
      </c>
    </row>
    <row r="55" spans="1:11" ht="15.75" customHeight="1" x14ac:dyDescent="0.35">
      <c r="A55" s="54"/>
      <c r="B55" s="18" t="s">
        <v>13</v>
      </c>
      <c r="C55" s="21">
        <f>VLOOKUP(C54,ESCALA_TRAB_EQUIP!A1:B52,2,FALSE)</f>
        <v>5.8</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2024-11-30T01:23:18Z</dcterms:modified>
</cp:coreProperties>
</file>