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1B24F5AB-647A-4D3A-89A2-37C458BC909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1" l="1"/>
  <c r="Q12" i="1"/>
  <c r="P12" i="1"/>
  <c r="O12" i="1"/>
  <c r="O16" i="1" s="1"/>
  <c r="O17" i="1" s="1"/>
  <c r="N12" i="1"/>
  <c r="N16" i="1" s="1"/>
  <c r="N17" i="1" s="1"/>
  <c r="M12" i="1"/>
  <c r="L12" i="1"/>
  <c r="K12" i="1"/>
  <c r="K16" i="1" s="1"/>
  <c r="K17" i="1" s="1"/>
  <c r="J12" i="1"/>
  <c r="J16" i="1" s="1"/>
  <c r="J17" i="1" s="1"/>
  <c r="I12" i="1"/>
  <c r="H12" i="1"/>
  <c r="C8" i="1"/>
  <c r="Q4" i="1"/>
  <c r="Q9" i="1" s="1"/>
  <c r="G4" i="1"/>
  <c r="C4" i="1"/>
  <c r="H3" i="1"/>
  <c r="I3" i="1" s="1"/>
  <c r="H2" i="1"/>
  <c r="I2" i="1" s="1"/>
  <c r="J2" i="1" s="1"/>
  <c r="K2" i="1" s="1"/>
  <c r="L2" i="1" s="1"/>
  <c r="M2" i="1" s="1"/>
  <c r="N2" i="1" s="1"/>
  <c r="O2" i="1" s="1"/>
  <c r="P2" i="1" s="1"/>
  <c r="Q2" i="1" s="1"/>
  <c r="I4" i="1" l="1"/>
  <c r="I9" i="1" s="1"/>
  <c r="J3" i="1"/>
  <c r="M18" i="1"/>
  <c r="M21" i="1" s="1"/>
  <c r="H16" i="1"/>
  <c r="H17" i="1" s="1"/>
  <c r="H18" i="1" s="1"/>
  <c r="H21" i="1" s="1"/>
  <c r="L16" i="1"/>
  <c r="L17" i="1" s="1"/>
  <c r="L18" i="1" s="1"/>
  <c r="L21" i="1" s="1"/>
  <c r="P16" i="1"/>
  <c r="P17" i="1" s="1"/>
  <c r="P18" i="1" s="1"/>
  <c r="P21" i="1" s="1"/>
  <c r="J18" i="1"/>
  <c r="J21" i="1" s="1"/>
  <c r="N18" i="1"/>
  <c r="N21" i="1" s="1"/>
  <c r="H4" i="1"/>
  <c r="I16" i="1"/>
  <c r="I17" i="1" s="1"/>
  <c r="I18" i="1" s="1"/>
  <c r="I21" i="1" s="1"/>
  <c r="M16" i="1"/>
  <c r="M17" i="1" s="1"/>
  <c r="Q16" i="1"/>
  <c r="Q17" i="1" s="1"/>
  <c r="Q18" i="1" s="1"/>
  <c r="Q21" i="1" s="1"/>
  <c r="K18" i="1"/>
  <c r="K21" i="1" s="1"/>
  <c r="O18" i="1"/>
  <c r="O21" i="1" s="1"/>
  <c r="H22" i="1" l="1"/>
  <c r="H23" i="1" s="1"/>
  <c r="H20" i="1"/>
  <c r="Q20" i="1"/>
  <c r="Q22" i="1"/>
  <c r="Q23" i="1" s="1"/>
  <c r="P22" i="1"/>
  <c r="P23" i="1" s="1"/>
  <c r="P20" i="1"/>
  <c r="I20" i="1"/>
  <c r="I22" i="1"/>
  <c r="I23" i="1" s="1"/>
  <c r="L22" i="1"/>
  <c r="L23" i="1" s="1"/>
  <c r="L20" i="1"/>
  <c r="M20" i="1"/>
  <c r="M22" i="1"/>
  <c r="M23" i="1" s="1"/>
  <c r="N20" i="1"/>
  <c r="N22" i="1"/>
  <c r="N23" i="1" s="1"/>
  <c r="K22" i="1"/>
  <c r="K23" i="1" s="1"/>
  <c r="K20" i="1"/>
  <c r="G12" i="1"/>
  <c r="H9" i="1"/>
  <c r="H10" i="1" s="1"/>
  <c r="H13" i="1" s="1"/>
  <c r="J20" i="1"/>
  <c r="J22" i="1"/>
  <c r="J23" i="1" s="1"/>
  <c r="J4" i="1"/>
  <c r="J9" i="1" s="1"/>
  <c r="K3" i="1"/>
  <c r="O22" i="1"/>
  <c r="O23" i="1" s="1"/>
  <c r="O20" i="1"/>
  <c r="I10" i="1"/>
  <c r="I13" i="1" s="1"/>
  <c r="L3" i="1" l="1"/>
  <c r="K4" i="1"/>
  <c r="K9" i="1" s="1"/>
  <c r="J10" i="1" s="1"/>
  <c r="J13" i="1" s="1"/>
  <c r="G16" i="1"/>
  <c r="G17" i="1" s="1"/>
  <c r="G18" i="1" s="1"/>
  <c r="G21" i="1" s="1"/>
  <c r="G13" i="1"/>
  <c r="G9" i="1"/>
  <c r="G10" i="1" s="1"/>
  <c r="G22" i="1" l="1"/>
  <c r="G23" i="1" s="1"/>
  <c r="G20" i="1"/>
  <c r="M3" i="1"/>
  <c r="L4" i="1"/>
  <c r="L9" i="1" s="1"/>
  <c r="K10" i="1" s="1"/>
  <c r="K13" i="1" s="1"/>
  <c r="M4" i="1" l="1"/>
  <c r="M9" i="1" s="1"/>
  <c r="N3" i="1"/>
  <c r="L10" i="1"/>
  <c r="L13" i="1" s="1"/>
  <c r="N4" i="1" l="1"/>
  <c r="N9" i="1" s="1"/>
  <c r="O3" i="1"/>
  <c r="M10" i="1"/>
  <c r="M13" i="1" s="1"/>
  <c r="P3" i="1" l="1"/>
  <c r="P4" i="1" s="1"/>
  <c r="P9" i="1" s="1"/>
  <c r="P10" i="1" s="1"/>
  <c r="P13" i="1" s="1"/>
  <c r="O4" i="1"/>
  <c r="O9" i="1" s="1"/>
  <c r="O10" i="1" s="1"/>
  <c r="O13" i="1" s="1"/>
  <c r="N10" i="1" l="1"/>
  <c r="N13" i="1" s="1"/>
</calcChain>
</file>

<file path=xl/sharedStrings.xml><?xml version="1.0" encoding="utf-8"?>
<sst xmlns="http://schemas.openxmlformats.org/spreadsheetml/2006/main" count="31" uniqueCount="25">
  <si>
    <t>N</t>
  </si>
  <si>
    <t>x</t>
  </si>
  <si>
    <t>L</t>
  </si>
  <si>
    <t>R</t>
  </si>
  <si>
    <t>dx</t>
  </si>
  <si>
    <t>A</t>
  </si>
  <si>
    <t>U</t>
  </si>
  <si>
    <t>k</t>
  </si>
  <si>
    <t>p</t>
  </si>
  <si>
    <t>ro</t>
  </si>
  <si>
    <t>Cp</t>
  </si>
  <si>
    <t>G</t>
  </si>
  <si>
    <t>p*</t>
  </si>
  <si>
    <t>dp</t>
  </si>
  <si>
    <t>T*</t>
  </si>
  <si>
    <t>n</t>
  </si>
  <si>
    <t>T</t>
  </si>
  <si>
    <t>c</t>
  </si>
  <si>
    <t>M</t>
  </si>
  <si>
    <t>tau_lam</t>
  </si>
  <si>
    <t>lamda</t>
  </si>
  <si>
    <t>pi_lamda</t>
  </si>
  <si>
    <t>U_3d</t>
  </si>
  <si>
    <t>p_3d</t>
  </si>
  <si>
    <t>G_3d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</si>
</sst>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3" borderId="1" xfId="0" applyFill="1" applyBorder="1"/>
    <xf numFmtId="1" fontId="0" fillId="3" borderId="1" xfId="0" applyNumberFormat="1" applyFill="1" applyBorder="1" applyAlignment="1">
      <alignment horizontal="center"/>
    </xf>
    <xf numFmtId="0" fontId="0" fillId="4" borderId="1" xfId="0" applyFill="1" applyBorder="1"/>
    <xf numFmtId="164" fontId="0" fillId="3" borderId="1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5" borderId="1" xfId="0" applyFill="1" applyBorder="1"/>
    <xf numFmtId="166" fontId="0" fillId="0" borderId="1" xfId="0" applyNumberFormat="1" applyBorder="1" applyAlignment="1">
      <alignment horizontal="center"/>
    </xf>
    <xf numFmtId="166" fontId="0" fillId="5" borderId="1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0" fillId="6" borderId="1" xfId="0" applyFill="1" applyBorder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'[1]ro=const'!$G$2:$Q$2</c:f>
              <c:numCache>
                <c:formatCode>0.00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</c:numCache>
            </c:numRef>
          </c:xVal>
          <c:yVal>
            <c:numRef>
              <c:f>'[1]ro=const'!$G$3:$Q$3</c:f>
              <c:numCache>
                <c:formatCode>0.000</c:formatCode>
                <c:ptCount val="11"/>
                <c:pt idx="0" formatCode="0.00">
                  <c:v>0.08</c:v>
                </c:pt>
                <c:pt idx="1">
                  <c:v>7.5999999999999998E-2</c:v>
                </c:pt>
                <c:pt idx="2">
                  <c:v>7.1999999999999995E-2</c:v>
                </c:pt>
                <c:pt idx="3">
                  <c:v>6.7999999999999991E-2</c:v>
                </c:pt>
                <c:pt idx="4">
                  <c:v>6.3999999999999987E-2</c:v>
                </c:pt>
                <c:pt idx="5">
                  <c:v>5.9999999999999984E-2</c:v>
                </c:pt>
                <c:pt idx="6">
                  <c:v>5.599999999999998E-2</c:v>
                </c:pt>
                <c:pt idx="7">
                  <c:v>5.1999999999999977E-2</c:v>
                </c:pt>
                <c:pt idx="8">
                  <c:v>4.7999999999999973E-2</c:v>
                </c:pt>
                <c:pt idx="9">
                  <c:v>4.399999999999997E-2</c:v>
                </c:pt>
                <c:pt idx="10" formatCode="0.00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44-4E6B-A595-C21C59FBB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37807"/>
        <c:axId val="208235727"/>
      </c:scatterChart>
      <c:valAx>
        <c:axId val="208237807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x, </a:t>
                </a:r>
                <a:r>
                  <a:rPr lang="ru-RU" sz="1200">
                    <a:solidFill>
                      <a:schemeClr val="tx1"/>
                    </a:solidFill>
                  </a:rPr>
                  <a:t>м</a:t>
                </a:r>
              </a:p>
            </c:rich>
          </c:tx>
          <c:layout>
            <c:manualLayout>
              <c:xMode val="edge"/>
              <c:yMode val="edge"/>
              <c:x val="0.90567429463929927"/>
              <c:y val="0.86009615384615401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8235727"/>
        <c:crosses val="autoZero"/>
        <c:crossBetween val="midCat"/>
        <c:majorUnit val="1.0000000000000002E-2"/>
      </c:valAx>
      <c:valAx>
        <c:axId val="20823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+mn-lt"/>
                    <a:cs typeface="Times New Roman" panose="02020603050405020304" pitchFamily="18" charset="0"/>
                  </a:rPr>
                  <a:t>R, </a:t>
                </a:r>
                <a:r>
                  <a:rPr lang="ru-RU" sz="1200">
                    <a:solidFill>
                      <a:schemeClr val="tx1"/>
                    </a:solidFill>
                    <a:latin typeface="+mn-lt"/>
                    <a:cs typeface="Times New Roman" panose="02020603050405020304" pitchFamily="18" charset="0"/>
                  </a:rPr>
                  <a:t>м</a:t>
                </a:r>
              </a:p>
            </c:rich>
          </c:tx>
          <c:layout>
            <c:manualLayout>
              <c:xMode val="edge"/>
              <c:yMode val="edge"/>
              <c:x val="9.1699937227060685E-2"/>
              <c:y val="1.259085402786188E-2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823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'[1]ro=const'!$G$2:$Q$2</c:f>
              <c:numCache>
                <c:formatCode>0.00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</c:numCache>
            </c:numRef>
          </c:xVal>
          <c:yVal>
            <c:numRef>
              <c:f>'[1]ro=const'!$G$9:$Q$9</c:f>
              <c:numCache>
                <c:formatCode>0.000</c:formatCode>
                <c:ptCount val="11"/>
                <c:pt idx="0">
                  <c:v>1.3666963331192272</c:v>
                </c:pt>
                <c:pt idx="1">
                  <c:v>1.3667003714783417</c:v>
                </c:pt>
                <c:pt idx="2">
                  <c:v>1.3669251884098725</c:v>
                </c:pt>
                <c:pt idx="3">
                  <c:v>1.3671817912822168</c:v>
                </c:pt>
                <c:pt idx="4">
                  <c:v>1.3674478827502272</c:v>
                </c:pt>
                <c:pt idx="5">
                  <c:v>1.36770026588791</c:v>
                </c:pt>
                <c:pt idx="6">
                  <c:v>1.3679171440280218</c:v>
                </c:pt>
                <c:pt idx="7">
                  <c:v>1.3680814635648844</c:v>
                </c:pt>
                <c:pt idx="8">
                  <c:v>1.3681850539064733</c:v>
                </c:pt>
                <c:pt idx="9">
                  <c:v>1.3682325297172326</c:v>
                </c:pt>
                <c:pt idx="10">
                  <c:v>1.3682425610246536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62-4D8B-B449-93FC50765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37807"/>
        <c:axId val="208235727"/>
      </c:scatterChart>
      <c:valAx>
        <c:axId val="208237807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x, </a:t>
                </a:r>
                <a:r>
                  <a:rPr lang="ru-RU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</a:t>
                </a:r>
              </a:p>
            </c:rich>
          </c:tx>
          <c:layout>
            <c:manualLayout>
              <c:xMode val="edge"/>
              <c:yMode val="edge"/>
              <c:x val="0.90234354538659112"/>
              <c:y val="0.85048076923076921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8235727"/>
        <c:crosses val="autoZero"/>
        <c:crossBetween val="midCat"/>
        <c:majorUnit val="1.0000000000000002E-2"/>
      </c:valAx>
      <c:valAx>
        <c:axId val="20823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G, </a:t>
                </a:r>
                <a:r>
                  <a:rPr lang="ru-RU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кг</a:t>
                </a: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/c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0849393290506781"/>
              <c:y val="2.2206238643246494E-2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823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p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'[1]ro=const'!$G$2:$Q$2</c:f>
              <c:numCache>
                <c:formatCode>0.00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</c:numCache>
            </c:numRef>
          </c:xVal>
          <c:yVal>
            <c:numRef>
              <c:f>'[1]ro=const'!$G$6:$Q$6</c:f>
              <c:numCache>
                <c:formatCode>0</c:formatCode>
                <c:ptCount val="11"/>
                <c:pt idx="0">
                  <c:v>133050.45415058901</c:v>
                </c:pt>
                <c:pt idx="1">
                  <c:v>132583.67182289076</c:v>
                </c:pt>
                <c:pt idx="2">
                  <c:v>131973.45583551101</c:v>
                </c:pt>
                <c:pt idx="3">
                  <c:v>131164.70440047697</c:v>
                </c:pt>
                <c:pt idx="4">
                  <c:v>130074.84097772367</c:v>
                </c:pt>
                <c:pt idx="5">
                  <c:v>128578.34703624115</c:v>
                </c:pt>
                <c:pt idx="6">
                  <c:v>126479.21849325717</c:v>
                </c:pt>
                <c:pt idx="7">
                  <c:v>123461.82474043293</c:v>
                </c:pt>
                <c:pt idx="8">
                  <c:v>118999.59303076175</c:v>
                </c:pt>
                <c:pt idx="9">
                  <c:v>112177.19821167205</c:v>
                </c:pt>
                <c:pt idx="10">
                  <c:v>101325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BA-4808-BE85-3E531BECFFE7}"/>
            </c:ext>
          </c:extLst>
        </c:ser>
        <c:ser>
          <c:idx val="1"/>
          <c:order val="1"/>
          <c:tx>
            <c:v>p_3D</c:v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'[1]ro=const'!$Q$26:$U$26</c:f>
              <c:numCache>
                <c:formatCode>General</c:formatCode>
                <c:ptCount val="5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</c:numCache>
            </c:numRef>
          </c:xVal>
          <c:yVal>
            <c:numRef>
              <c:f>'[1]ro=const'!$Q$28:$U$28</c:f>
              <c:numCache>
                <c:formatCode>General</c:formatCode>
                <c:ptCount val="5"/>
                <c:pt idx="0">
                  <c:v>133165</c:v>
                </c:pt>
                <c:pt idx="1">
                  <c:v>132230</c:v>
                </c:pt>
                <c:pt idx="2">
                  <c:v>129765</c:v>
                </c:pt>
                <c:pt idx="3">
                  <c:v>123565</c:v>
                </c:pt>
                <c:pt idx="4">
                  <c:v>101336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BA-4808-BE85-3E531BECF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37807"/>
        <c:axId val="208235727"/>
      </c:scatterChart>
      <c:valAx>
        <c:axId val="208237807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x, </a:t>
                </a:r>
                <a:r>
                  <a:rPr lang="ru-RU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</a:t>
                </a:r>
              </a:p>
            </c:rich>
          </c:tx>
          <c:layout>
            <c:manualLayout>
              <c:xMode val="edge"/>
              <c:yMode val="edge"/>
              <c:x val="0.9067129137609925"/>
              <c:y val="0.77020042374221309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8235727"/>
        <c:crosses val="autoZero"/>
        <c:crossBetween val="midCat"/>
        <c:majorUnit val="1.0000000000000002E-2"/>
      </c:valAx>
      <c:valAx>
        <c:axId val="208235727"/>
        <c:scaling>
          <c:orientation val="minMax"/>
          <c:max val="140000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P, </a:t>
                </a:r>
                <a:r>
                  <a:rPr lang="ru-RU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Па</a:t>
                </a:r>
              </a:p>
            </c:rich>
          </c:tx>
          <c:layout>
            <c:manualLayout>
              <c:xMode val="edge"/>
              <c:yMode val="edge"/>
              <c:x val="0.1346842828022454"/>
              <c:y val="1.3223286848180122E-2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8237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U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'[1]ro=const'!$G$2:$Q$2</c:f>
              <c:numCache>
                <c:formatCode>0.00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</c:numCache>
            </c:numRef>
          </c:xVal>
          <c:yVal>
            <c:numRef>
              <c:f>'[1]ro=const'!$G$5:$Q$5</c:f>
              <c:numCache>
                <c:formatCode>0</c:formatCode>
                <c:ptCount val="11"/>
                <c:pt idx="0">
                  <c:v>57.361770732970903</c:v>
                </c:pt>
                <c:pt idx="1">
                  <c:v>63.55893647553463</c:v>
                </c:pt>
                <c:pt idx="2">
                  <c:v>70.828855833440514</c:v>
                </c:pt>
                <c:pt idx="3">
                  <c:v>79.421668839555522</c:v>
                </c:pt>
                <c:pt idx="4">
                  <c:v>89.677106167680876</c:v>
                </c:pt>
                <c:pt idx="5">
                  <c:v>102.05150505930324</c:v>
                </c:pt>
                <c:pt idx="6">
                  <c:v>117.16960557841188</c:v>
                </c:pt>
                <c:pt idx="7">
                  <c:v>135.90540256665204</c:v>
                </c:pt>
                <c:pt idx="8">
                  <c:v>159.51222826440323</c:v>
                </c:pt>
                <c:pt idx="9">
                  <c:v>189.8393627020636</c:v>
                </c:pt>
                <c:pt idx="10">
                  <c:v>229.70732955548328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EB-4CB4-A026-64D92AE738BC}"/>
            </c:ext>
          </c:extLst>
        </c:ser>
        <c:ser>
          <c:idx val="1"/>
          <c:order val="1"/>
          <c:tx>
            <c:v>U_3D</c:v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'[1]ro=const'!$Q$26:$U$26</c:f>
              <c:numCache>
                <c:formatCode>General</c:formatCode>
                <c:ptCount val="5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</c:numCache>
            </c:numRef>
          </c:xVal>
          <c:yVal>
            <c:numRef>
              <c:f>'[1]ro=const'!$Q$27:$U$27</c:f>
              <c:numCache>
                <c:formatCode>General</c:formatCode>
                <c:ptCount val="5"/>
                <c:pt idx="0">
                  <c:v>46.31</c:v>
                </c:pt>
                <c:pt idx="1">
                  <c:v>58.19</c:v>
                </c:pt>
                <c:pt idx="2">
                  <c:v>80.48</c:v>
                </c:pt>
                <c:pt idx="3">
                  <c:v>120.03</c:v>
                </c:pt>
                <c:pt idx="4">
                  <c:v>213.26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EB-4CB4-A026-64D92AE73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37807"/>
        <c:axId val="208235727"/>
      </c:scatterChart>
      <c:valAx>
        <c:axId val="208237807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x, </a:t>
                </a:r>
                <a:r>
                  <a:rPr lang="ru-RU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</a:t>
                </a:r>
              </a:p>
            </c:rich>
          </c:tx>
          <c:layout>
            <c:manualLayout>
              <c:xMode val="edge"/>
              <c:yMode val="edge"/>
              <c:x val="0.90068736054674092"/>
              <c:y val="0.77341327514783542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8235727"/>
        <c:crosses val="autoZero"/>
        <c:crossBetween val="midCat"/>
        <c:majorUnit val="1.0000000000000002E-2"/>
      </c:valAx>
      <c:valAx>
        <c:axId val="208235727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U, </a:t>
                </a:r>
                <a:r>
                  <a:rPr lang="ru-RU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</a:t>
                </a: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ru-RU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</a:t>
                </a:r>
              </a:p>
            </c:rich>
          </c:tx>
          <c:layout>
            <c:manualLayout>
              <c:xMode val="edge"/>
              <c:yMode val="edge"/>
              <c:x val="8.5653104925053528E-2"/>
              <c:y val="1.7472346077222284E-2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8237807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44439663457485379"/>
          <c:y val="0.93614419884261457"/>
          <c:w val="0.30535354386911484"/>
          <c:h val="5.421724694051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U, ro=const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'[1]ro=const'!$G$2:$Q$2</c:f>
              <c:numCache>
                <c:formatCode>0.00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</c:numCache>
            </c:numRef>
          </c:xVal>
          <c:yVal>
            <c:numRef>
              <c:f>'[1]ro=const'!$G$5:$Q$5</c:f>
              <c:numCache>
                <c:formatCode>0</c:formatCode>
                <c:ptCount val="11"/>
                <c:pt idx="0">
                  <c:v>57.361770732970903</c:v>
                </c:pt>
                <c:pt idx="1">
                  <c:v>63.55893647553463</c:v>
                </c:pt>
                <c:pt idx="2">
                  <c:v>70.828855833440514</c:v>
                </c:pt>
                <c:pt idx="3">
                  <c:v>79.421668839555522</c:v>
                </c:pt>
                <c:pt idx="4">
                  <c:v>89.677106167680876</c:v>
                </c:pt>
                <c:pt idx="5">
                  <c:v>102.05150505930324</c:v>
                </c:pt>
                <c:pt idx="6">
                  <c:v>117.16960557841188</c:v>
                </c:pt>
                <c:pt idx="7">
                  <c:v>135.90540256665204</c:v>
                </c:pt>
                <c:pt idx="8">
                  <c:v>159.51222826440323</c:v>
                </c:pt>
                <c:pt idx="9">
                  <c:v>189.8393627020636</c:v>
                </c:pt>
                <c:pt idx="10">
                  <c:v>229.70732955548328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CD-45F2-A477-1D679953B2B6}"/>
            </c:ext>
          </c:extLst>
        </c:ser>
        <c:ser>
          <c:idx val="1"/>
          <c:order val="1"/>
          <c:tx>
            <c:v>U_3D</c:v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'[1]ro=const'!$Q$26:$U$26</c:f>
              <c:numCache>
                <c:formatCode>General</c:formatCode>
                <c:ptCount val="5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</c:numCache>
            </c:numRef>
          </c:xVal>
          <c:yVal>
            <c:numRef>
              <c:f>'[1]ro=const'!$Q$27:$U$27</c:f>
              <c:numCache>
                <c:formatCode>General</c:formatCode>
                <c:ptCount val="5"/>
                <c:pt idx="0">
                  <c:v>46.31</c:v>
                </c:pt>
                <c:pt idx="1">
                  <c:v>58.19</c:v>
                </c:pt>
                <c:pt idx="2">
                  <c:v>80.48</c:v>
                </c:pt>
                <c:pt idx="3">
                  <c:v>120.03</c:v>
                </c:pt>
                <c:pt idx="4">
                  <c:v>213.26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CD-45F2-A477-1D679953B2B6}"/>
            </c:ext>
          </c:extLst>
        </c:ser>
        <c:ser>
          <c:idx val="2"/>
          <c:order val="2"/>
          <c:tx>
            <c:v>U, ro=var</c:v>
          </c:tx>
          <c:spPr>
            <a:ln>
              <a:solidFill>
                <a:schemeClr val="accent3">
                  <a:lumMod val="75000"/>
                </a:schemeClr>
              </a:solidFill>
              <a:prstDash val="lgDashDot"/>
            </a:ln>
          </c:spPr>
          <c:marker>
            <c:symbol val="none"/>
          </c:marker>
          <c:xVal>
            <c:numRef>
              <c:f>'[1]ro=const'!$G$2:$Q$2</c:f>
              <c:numCache>
                <c:formatCode>0.00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</c:numCache>
            </c:numRef>
          </c:xVal>
          <c:yVal>
            <c:numRef>
              <c:f>'[1]ro=var'!$G$5:$Q$5</c:f>
              <c:numCache>
                <c:formatCode>0</c:formatCode>
                <c:ptCount val="11"/>
                <c:pt idx="0">
                  <c:v>41.933062687226695</c:v>
                </c:pt>
                <c:pt idx="1">
                  <c:v>46.551386940871602</c:v>
                </c:pt>
                <c:pt idx="2">
                  <c:v>51.991442662699896</c:v>
                </c:pt>
                <c:pt idx="3">
                  <c:v>58.486335177502596</c:v>
                </c:pt>
                <c:pt idx="4">
                  <c:v>66.342073094497692</c:v>
                </c:pt>
                <c:pt idx="5">
                  <c:v>75.99585506347006</c:v>
                </c:pt>
                <c:pt idx="6">
                  <c:v>88.101272594774684</c:v>
                </c:pt>
                <c:pt idx="7">
                  <c:v>103.70025337999361</c:v>
                </c:pt>
                <c:pt idx="8">
                  <c:v>124.62615939424906</c:v>
                </c:pt>
                <c:pt idx="9">
                  <c:v>154.71264266962615</c:v>
                </c:pt>
                <c:pt idx="10">
                  <c:v>205.86865898669578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CD-45F2-A477-1D679953B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37807"/>
        <c:axId val="208235727"/>
      </c:scatterChart>
      <c:valAx>
        <c:axId val="208237807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x, </a:t>
                </a:r>
                <a:r>
                  <a:rPr lang="ru-RU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</a:t>
                </a:r>
              </a:p>
            </c:rich>
          </c:tx>
          <c:layout>
            <c:manualLayout>
              <c:xMode val="edge"/>
              <c:yMode val="edge"/>
              <c:x val="0.91716973821476377"/>
              <c:y val="0.81465265254380848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8235727"/>
        <c:crosses val="autoZero"/>
        <c:crossBetween val="midCat"/>
        <c:majorUnit val="1.0000000000000002E-2"/>
      </c:valAx>
      <c:valAx>
        <c:axId val="208235727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U, </a:t>
                </a:r>
                <a:r>
                  <a:rPr lang="ru-RU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</a:t>
                </a: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ru-RU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</a:t>
                </a:r>
              </a:p>
            </c:rich>
          </c:tx>
          <c:layout>
            <c:manualLayout>
              <c:xMode val="edge"/>
              <c:yMode val="edge"/>
              <c:x val="6.9401133616484784E-2"/>
              <c:y val="1.1641607511218314E-2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8237807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223155</xdr:colOff>
      <xdr:row>23</xdr:row>
      <xdr:rowOff>137432</xdr:rowOff>
    </xdr:from>
    <xdr:to>
      <xdr:col>7</xdr:col>
      <xdr:colOff>232680</xdr:colOff>
      <xdr:row>44</xdr:row>
      <xdr:rowOff>99332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748464D-07E7-4359-A2B8-B2C363BF1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435429</xdr:colOff>
      <xdr:row>23</xdr:row>
      <xdr:rowOff>122463</xdr:rowOff>
    </xdr:from>
    <xdr:to>
      <xdr:col>14</xdr:col>
      <xdr:colOff>597354</xdr:colOff>
      <xdr:row>44</xdr:row>
      <xdr:rowOff>84363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6036A1F-A7E5-4724-8F8C-8066E2FC7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201385</xdr:colOff>
      <xdr:row>45</xdr:row>
      <xdr:rowOff>87086</xdr:rowOff>
    </xdr:from>
    <xdr:to>
      <xdr:col>7</xdr:col>
      <xdr:colOff>210910</xdr:colOff>
      <xdr:row>66</xdr:row>
      <xdr:rowOff>39461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A18046C-A535-487D-916F-CE4E05B63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435429</xdr:colOff>
      <xdr:row>45</xdr:row>
      <xdr:rowOff>76200</xdr:rowOff>
    </xdr:from>
    <xdr:to>
      <xdr:col>14</xdr:col>
      <xdr:colOff>594632</xdr:colOff>
      <xdr:row>66</xdr:row>
      <xdr:rowOff>28575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8263F2A-1122-4570-B3DA-009A844B9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473528</xdr:colOff>
      <xdr:row>30</xdr:row>
      <xdr:rowOff>130628</xdr:rowOff>
    </xdr:from>
    <xdr:to>
      <xdr:col>25</xdr:col>
      <xdr:colOff>23131</xdr:colOff>
      <xdr:row>55</xdr:row>
      <xdr:rowOff>131989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D19A232-C558-473F-A342-90084EF83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SS_DZ_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=const"/>
      <sheetName val="ro=var"/>
    </sheetNames>
    <sheetDataSet>
      <sheetData sheetId="0">
        <row r="2">
          <cell r="G2">
            <v>0</v>
          </cell>
          <cell r="H2">
            <v>0.01</v>
          </cell>
          <cell r="I2">
            <v>0.02</v>
          </cell>
          <cell r="J2">
            <v>0.03</v>
          </cell>
          <cell r="K2">
            <v>0.04</v>
          </cell>
          <cell r="L2">
            <v>0.05</v>
          </cell>
          <cell r="M2">
            <v>6.0000000000000005E-2</v>
          </cell>
          <cell r="N2">
            <v>7.0000000000000007E-2</v>
          </cell>
          <cell r="O2">
            <v>0.08</v>
          </cell>
          <cell r="P2">
            <v>0.09</v>
          </cell>
          <cell r="Q2">
            <v>9.9999999999999992E-2</v>
          </cell>
        </row>
        <row r="3">
          <cell r="G3">
            <v>0.08</v>
          </cell>
          <cell r="H3">
            <v>7.5999999999999998E-2</v>
          </cell>
          <cell r="I3">
            <v>7.1999999999999995E-2</v>
          </cell>
          <cell r="J3">
            <v>6.7999999999999991E-2</v>
          </cell>
          <cell r="K3">
            <v>6.3999999999999987E-2</v>
          </cell>
          <cell r="L3">
            <v>5.9999999999999984E-2</v>
          </cell>
          <cell r="M3">
            <v>5.599999999999998E-2</v>
          </cell>
          <cell r="N3">
            <v>5.1999999999999977E-2</v>
          </cell>
          <cell r="O3">
            <v>4.7999999999999973E-2</v>
          </cell>
          <cell r="P3">
            <v>4.399999999999997E-2</v>
          </cell>
          <cell r="Q3">
            <v>0.04</v>
          </cell>
        </row>
        <row r="5">
          <cell r="G5">
            <v>57.361770732970903</v>
          </cell>
          <cell r="H5">
            <v>63.55893647553463</v>
          </cell>
          <cell r="I5">
            <v>70.828855833440514</v>
          </cell>
          <cell r="J5">
            <v>79.421668839555522</v>
          </cell>
          <cell r="K5">
            <v>89.677106167680876</v>
          </cell>
          <cell r="L5">
            <v>102.05150505930324</v>
          </cell>
          <cell r="M5">
            <v>117.16960557841188</v>
          </cell>
          <cell r="N5">
            <v>135.90540256665204</v>
          </cell>
          <cell r="O5">
            <v>159.51222826440323</v>
          </cell>
          <cell r="P5">
            <v>189.8393627020636</v>
          </cell>
          <cell r="Q5">
            <v>229.70732955548328</v>
          </cell>
        </row>
        <row r="6">
          <cell r="G6">
            <v>133050.45415058901</v>
          </cell>
          <cell r="H6">
            <v>132583.67182289076</v>
          </cell>
          <cell r="I6">
            <v>131973.45583551101</v>
          </cell>
          <cell r="J6">
            <v>131164.70440047697</v>
          </cell>
          <cell r="K6">
            <v>130074.84097772367</v>
          </cell>
          <cell r="L6">
            <v>128578.34703624115</v>
          </cell>
          <cell r="M6">
            <v>126479.21849325717</v>
          </cell>
          <cell r="N6">
            <v>123461.82474043293</v>
          </cell>
          <cell r="O6">
            <v>118999.59303076175</v>
          </cell>
          <cell r="P6">
            <v>112177.19821167205</v>
          </cell>
          <cell r="Q6">
            <v>101325</v>
          </cell>
        </row>
        <row r="9">
          <cell r="G9">
            <v>1.3666963331192272</v>
          </cell>
          <cell r="H9">
            <v>1.3667003714783417</v>
          </cell>
          <cell r="I9">
            <v>1.3669251884098725</v>
          </cell>
          <cell r="J9">
            <v>1.3671817912822168</v>
          </cell>
          <cell r="K9">
            <v>1.3674478827502272</v>
          </cell>
          <cell r="L9">
            <v>1.36770026588791</v>
          </cell>
          <cell r="M9">
            <v>1.3679171440280218</v>
          </cell>
          <cell r="N9">
            <v>1.3680814635648844</v>
          </cell>
          <cell r="O9">
            <v>1.3681850539064733</v>
          </cell>
          <cell r="P9">
            <v>1.3682325297172326</v>
          </cell>
          <cell r="Q9">
            <v>1.3682425610246536</v>
          </cell>
        </row>
        <row r="26">
          <cell r="Q26">
            <v>0</v>
          </cell>
          <cell r="R26">
            <v>2.5000000000000001E-2</v>
          </cell>
          <cell r="S26">
            <v>0.05</v>
          </cell>
          <cell r="T26">
            <v>7.4999999999999997E-2</v>
          </cell>
          <cell r="U26">
            <v>0.1</v>
          </cell>
        </row>
        <row r="27">
          <cell r="Q27">
            <v>46.31</v>
          </cell>
          <cell r="R27">
            <v>58.19</v>
          </cell>
          <cell r="S27">
            <v>80.48</v>
          </cell>
          <cell r="T27">
            <v>120.03</v>
          </cell>
          <cell r="U27">
            <v>213.26</v>
          </cell>
        </row>
        <row r="28">
          <cell r="Q28">
            <v>133165</v>
          </cell>
          <cell r="R28">
            <v>132230</v>
          </cell>
          <cell r="S28">
            <v>129765</v>
          </cell>
          <cell r="T28">
            <v>123565</v>
          </cell>
          <cell r="U28">
            <v>101336</v>
          </cell>
        </row>
      </sheetData>
      <sheetData sheetId="1">
        <row r="5">
          <cell r="G5">
            <v>41.933062687226695</v>
          </cell>
          <cell r="H5">
            <v>46.551386940871602</v>
          </cell>
          <cell r="I5">
            <v>51.991442662699896</v>
          </cell>
          <cell r="J5">
            <v>58.486335177502596</v>
          </cell>
          <cell r="K5">
            <v>66.342073094497692</v>
          </cell>
          <cell r="L5">
            <v>75.99585506347006</v>
          </cell>
          <cell r="M5">
            <v>88.101272594774684</v>
          </cell>
          <cell r="N5">
            <v>103.70025337999361</v>
          </cell>
          <cell r="O5">
            <v>124.62615939424906</v>
          </cell>
          <cell r="P5">
            <v>154.71264266962615</v>
          </cell>
          <cell r="Q5">
            <v>205.86865898669578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29"/>
  <sheetViews>
    <sheetView tabSelected="1" workbookViewId="0">
      <selection activeCell="T12" sqref="T12"/>
    </sheetView>
  </sheetViews>
  <sheetFormatPr defaultRowHeight="14.4" x14ac:dyDescent="0.3"/>
  <sheetData>
    <row r="1" spans="2:17" x14ac:dyDescent="0.3">
      <c r="F1" s="1" t="s">
        <v>0</v>
      </c>
      <c r="G1" s="2">
        <v>1</v>
      </c>
      <c r="H1" s="2">
        <v>2</v>
      </c>
      <c r="I1" s="2">
        <v>3</v>
      </c>
      <c r="J1" s="2">
        <v>4</v>
      </c>
      <c r="K1" s="2">
        <v>5</v>
      </c>
      <c r="L1" s="2">
        <v>6</v>
      </c>
      <c r="M1" s="2">
        <v>7</v>
      </c>
      <c r="N1" s="2">
        <v>8</v>
      </c>
      <c r="O1" s="2">
        <v>9</v>
      </c>
      <c r="P1" s="2">
        <v>10</v>
      </c>
      <c r="Q1" s="2">
        <v>11</v>
      </c>
    </row>
    <row r="2" spans="2:17" x14ac:dyDescent="0.3">
      <c r="F2" s="1" t="s">
        <v>1</v>
      </c>
      <c r="G2" s="3">
        <v>0</v>
      </c>
      <c r="H2" s="3">
        <f>G2+$C$4</f>
        <v>0.01</v>
      </c>
      <c r="I2" s="3">
        <f t="shared" ref="I2:Q2" si="0">H2+$C$4</f>
        <v>0.02</v>
      </c>
      <c r="J2" s="3">
        <f t="shared" si="0"/>
        <v>0.03</v>
      </c>
      <c r="K2" s="3">
        <f t="shared" si="0"/>
        <v>0.04</v>
      </c>
      <c r="L2" s="3">
        <f t="shared" si="0"/>
        <v>0.05</v>
      </c>
      <c r="M2" s="3">
        <f t="shared" si="0"/>
        <v>6.0000000000000005E-2</v>
      </c>
      <c r="N2" s="3">
        <f t="shared" si="0"/>
        <v>7.0000000000000007E-2</v>
      </c>
      <c r="O2" s="3">
        <f t="shared" si="0"/>
        <v>0.08</v>
      </c>
      <c r="P2" s="3">
        <f t="shared" si="0"/>
        <v>0.09</v>
      </c>
      <c r="Q2" s="3">
        <f t="shared" si="0"/>
        <v>9.9999999999999992E-2</v>
      </c>
    </row>
    <row r="3" spans="2:17" x14ac:dyDescent="0.3">
      <c r="B3" s="1" t="s">
        <v>2</v>
      </c>
      <c r="C3" s="1">
        <v>0.1</v>
      </c>
      <c r="F3" s="1" t="s">
        <v>3</v>
      </c>
      <c r="G3" s="4">
        <v>0.08</v>
      </c>
      <c r="H3" s="5">
        <f>G3+($Q$3-$G$3)/10</f>
        <v>7.5999999999999998E-2</v>
      </c>
      <c r="I3" s="5">
        <f t="shared" ref="I3:P3" si="1">H3+($Q$3-$G$3)/10</f>
        <v>7.1999999999999995E-2</v>
      </c>
      <c r="J3" s="5">
        <f t="shared" si="1"/>
        <v>6.7999999999999991E-2</v>
      </c>
      <c r="K3" s="5">
        <f t="shared" si="1"/>
        <v>6.3999999999999987E-2</v>
      </c>
      <c r="L3" s="5">
        <f t="shared" si="1"/>
        <v>5.9999999999999984E-2</v>
      </c>
      <c r="M3" s="5">
        <f t="shared" si="1"/>
        <v>5.599999999999998E-2</v>
      </c>
      <c r="N3" s="5">
        <f t="shared" si="1"/>
        <v>5.1999999999999977E-2</v>
      </c>
      <c r="O3" s="5">
        <f t="shared" si="1"/>
        <v>4.7999999999999973E-2</v>
      </c>
      <c r="P3" s="5">
        <f t="shared" si="1"/>
        <v>4.399999999999997E-2</v>
      </c>
      <c r="Q3" s="4">
        <v>0.04</v>
      </c>
    </row>
    <row r="4" spans="2:17" x14ac:dyDescent="0.3">
      <c r="B4" s="1" t="s">
        <v>4</v>
      </c>
      <c r="C4" s="1">
        <f>C3/10</f>
        <v>0.01</v>
      </c>
      <c r="F4" s="1" t="s">
        <v>5</v>
      </c>
      <c r="G4" s="6">
        <f>(PI()*(2*G3)^2)/4</f>
        <v>2.0106192982974676E-2</v>
      </c>
      <c r="H4" s="6">
        <f t="shared" ref="H4:Q4" si="2">(PI()*(2*H3)^2)/4</f>
        <v>1.8145839167134643E-2</v>
      </c>
      <c r="I4" s="6">
        <f t="shared" si="2"/>
        <v>1.6286016316209486E-2</v>
      </c>
      <c r="J4" s="6">
        <f t="shared" si="2"/>
        <v>1.4526724430199199E-2</v>
      </c>
      <c r="K4" s="6">
        <f t="shared" si="2"/>
        <v>1.2867963509103787E-2</v>
      </c>
      <c r="L4" s="6">
        <f t="shared" si="2"/>
        <v>1.1309733552923249E-2</v>
      </c>
      <c r="M4" s="6">
        <f t="shared" si="2"/>
        <v>9.8520345616575841E-3</v>
      </c>
      <c r="N4" s="6">
        <f t="shared" si="2"/>
        <v>8.4948665353067939E-3</v>
      </c>
      <c r="O4" s="6">
        <f t="shared" si="2"/>
        <v>7.2382294738708754E-3</v>
      </c>
      <c r="P4" s="6">
        <f t="shared" si="2"/>
        <v>6.0821233773498311E-3</v>
      </c>
      <c r="Q4" s="6">
        <f t="shared" si="2"/>
        <v>5.0265482457436689E-3</v>
      </c>
    </row>
    <row r="5" spans="2:17" x14ac:dyDescent="0.3">
      <c r="F5" s="7" t="s">
        <v>6</v>
      </c>
      <c r="G5" s="8">
        <v>57.361770732970903</v>
      </c>
      <c r="H5" s="8">
        <v>63.55893647553463</v>
      </c>
      <c r="I5" s="8">
        <v>70.828855833440514</v>
      </c>
      <c r="J5" s="8">
        <v>79.421668839555522</v>
      </c>
      <c r="K5" s="8">
        <v>89.677106167680876</v>
      </c>
      <c r="L5" s="8">
        <v>102.05150505930324</v>
      </c>
      <c r="M5" s="8">
        <v>117.16960557841188</v>
      </c>
      <c r="N5" s="8">
        <v>135.90540256665204</v>
      </c>
      <c r="O5" s="8">
        <v>159.51222826440323</v>
      </c>
      <c r="P5" s="8">
        <v>189.8393627020636</v>
      </c>
      <c r="Q5" s="8">
        <v>229.70732955548328</v>
      </c>
    </row>
    <row r="6" spans="2:17" x14ac:dyDescent="0.3">
      <c r="B6" s="9" t="s">
        <v>7</v>
      </c>
      <c r="C6" s="9">
        <v>1.4</v>
      </c>
      <c r="F6" s="7" t="s">
        <v>8</v>
      </c>
      <c r="G6" s="8">
        <v>133050.45415058901</v>
      </c>
      <c r="H6" s="8">
        <v>132583.67182289076</v>
      </c>
      <c r="I6" s="8">
        <v>131973.45583551101</v>
      </c>
      <c r="J6" s="8">
        <v>131164.70440047697</v>
      </c>
      <c r="K6" s="8">
        <v>130074.84097772367</v>
      </c>
      <c r="L6" s="8">
        <v>128578.34703624115</v>
      </c>
      <c r="M6" s="8">
        <v>126479.21849325717</v>
      </c>
      <c r="N6" s="8">
        <v>123461.82474043293</v>
      </c>
      <c r="O6" s="8">
        <v>118999.59303076175</v>
      </c>
      <c r="P6" s="8">
        <v>112177.19821167205</v>
      </c>
      <c r="Q6" s="8">
        <v>101325</v>
      </c>
    </row>
    <row r="7" spans="2:17" x14ac:dyDescent="0.3">
      <c r="B7" s="9" t="s">
        <v>3</v>
      </c>
      <c r="C7" s="9">
        <v>286.97199999999998</v>
      </c>
      <c r="F7" s="7" t="s">
        <v>9</v>
      </c>
      <c r="G7" s="10">
        <v>1.1850000000000001</v>
      </c>
      <c r="H7" s="10">
        <v>1.1850000000000001</v>
      </c>
      <c r="I7" s="10">
        <v>1.1850000000000001</v>
      </c>
      <c r="J7" s="10">
        <v>1.1850000000000001</v>
      </c>
      <c r="K7" s="10">
        <v>1.1850000000000001</v>
      </c>
      <c r="L7" s="10">
        <v>1.1850000000000001</v>
      </c>
      <c r="M7" s="10">
        <v>1.1850000000000001</v>
      </c>
      <c r="N7" s="10">
        <v>1.1850000000000001</v>
      </c>
      <c r="O7" s="10">
        <v>1.1850000000000001</v>
      </c>
      <c r="P7" s="10">
        <v>1.1850000000000001</v>
      </c>
      <c r="Q7" s="10">
        <v>1.1850000000000001</v>
      </c>
    </row>
    <row r="8" spans="2:17" x14ac:dyDescent="0.3">
      <c r="B8" s="9" t="s">
        <v>10</v>
      </c>
      <c r="C8" s="9">
        <f>C7*(C6/(C6-1))</f>
        <v>1004.402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2:17" x14ac:dyDescent="0.3">
      <c r="F9" s="1" t="s">
        <v>11</v>
      </c>
      <c r="G9" s="5">
        <f>G4*G7*G12</f>
        <v>1.3666963331192272</v>
      </c>
      <c r="H9" s="5">
        <f>H4*H7*H12</f>
        <v>1.3667003714783417</v>
      </c>
      <c r="I9" s="5">
        <f t="shared" ref="I9:Q9" si="3">I4*I7*I12</f>
        <v>1.3669251884098725</v>
      </c>
      <c r="J9" s="5">
        <f t="shared" si="3"/>
        <v>1.3671817912822168</v>
      </c>
      <c r="K9" s="5">
        <f t="shared" si="3"/>
        <v>1.3674478827502272</v>
      </c>
      <c r="L9" s="5">
        <f t="shared" si="3"/>
        <v>1.36770026588791</v>
      </c>
      <c r="M9" s="5">
        <f t="shared" si="3"/>
        <v>1.3679171440280218</v>
      </c>
      <c r="N9" s="5">
        <f t="shared" si="3"/>
        <v>1.3680814635648844</v>
      </c>
      <c r="O9" s="5">
        <f t="shared" si="3"/>
        <v>1.3681850539064733</v>
      </c>
      <c r="P9" s="5">
        <f t="shared" si="3"/>
        <v>1.3682325297172326</v>
      </c>
      <c r="Q9" s="5">
        <f t="shared" si="3"/>
        <v>1.3682425610246536</v>
      </c>
    </row>
    <row r="10" spans="2:17" x14ac:dyDescent="0.3">
      <c r="B10" s="12" t="s">
        <v>12</v>
      </c>
      <c r="C10" s="12">
        <v>135000</v>
      </c>
      <c r="F10" s="1" t="s">
        <v>13</v>
      </c>
      <c r="G10" s="13">
        <f>(G12)*(G9-H9)</f>
        <v>-2.3164811390438144E-4</v>
      </c>
      <c r="H10" s="13">
        <f>(H12)*(H9-I9)</f>
        <v>-1.4289167291770162E-2</v>
      </c>
      <c r="I10" s="13">
        <f t="shared" ref="I10:P10" si="4">(I12)*(I9-J9)</f>
        <v>-1.817494243035182E-2</v>
      </c>
      <c r="J10" s="13">
        <f t="shared" si="4"/>
        <v>-2.1133487274772357E-2</v>
      </c>
      <c r="K10" s="13">
        <f t="shared" si="4"/>
        <v>-2.2633042942868973E-2</v>
      </c>
      <c r="L10" s="13">
        <f t="shared" si="4"/>
        <v>-2.2132781049266841E-2</v>
      </c>
      <c r="M10" s="13">
        <f t="shared" si="4"/>
        <v>-1.9253279596606658E-2</v>
      </c>
      <c r="N10" s="13">
        <f t="shared" si="4"/>
        <v>-1.4078497674358457E-2</v>
      </c>
      <c r="O10" s="13">
        <f t="shared" si="4"/>
        <v>-7.5729751918951213E-3</v>
      </c>
      <c r="P10" s="13">
        <f t="shared" si="4"/>
        <v>-1.9043373072512412E-3</v>
      </c>
      <c r="Q10" s="14">
        <v>0</v>
      </c>
    </row>
    <row r="11" spans="2:17" x14ac:dyDescent="0.3">
      <c r="B11" s="12" t="s">
        <v>14</v>
      </c>
      <c r="C11" s="12">
        <v>288.16000000000003</v>
      </c>
    </row>
    <row r="12" spans="2:17" x14ac:dyDescent="0.3">
      <c r="B12" s="12" t="s">
        <v>8</v>
      </c>
      <c r="C12" s="12">
        <v>101325</v>
      </c>
      <c r="F12" s="1" t="s">
        <v>6</v>
      </c>
      <c r="G12" s="15">
        <f>(H4*H5*H7)/(G4*G7)</f>
        <v>57.361940169170005</v>
      </c>
      <c r="H12" s="3">
        <f>((G6-H6)/H7+G5*H5)^0.5</f>
        <v>63.559124281563086</v>
      </c>
      <c r="I12" s="3">
        <f t="shared" ref="I12:Q12" si="5">((H6-I6)/I7+H5*I5)^0.5</f>
        <v>70.82906853032101</v>
      </c>
      <c r="J12" s="3">
        <f t="shared" si="5"/>
        <v>79.421889896703618</v>
      </c>
      <c r="K12" s="3">
        <f t="shared" si="5"/>
        <v>89.677318186414354</v>
      </c>
      <c r="L12" s="3">
        <f t="shared" si="5"/>
        <v>102.0516915068732</v>
      </c>
      <c r="M12" s="3">
        <f t="shared" si="5"/>
        <v>117.16975330029275</v>
      </c>
      <c r="N12" s="3">
        <f t="shared" si="5"/>
        <v>135.90550488025008</v>
      </c>
      <c r="O12" s="3">
        <f t="shared" si="5"/>
        <v>159.51228785283837</v>
      </c>
      <c r="P12" s="3">
        <f t="shared" si="5"/>
        <v>189.83939254770934</v>
      </c>
      <c r="Q12" s="3">
        <f t="shared" si="5"/>
        <v>229.70734908838384</v>
      </c>
    </row>
    <row r="13" spans="2:17" x14ac:dyDescent="0.3">
      <c r="F13" s="1" t="s">
        <v>8</v>
      </c>
      <c r="G13" s="16">
        <f>C10-(G7*G12^2)/2</f>
        <v>133050.44263336691</v>
      </c>
      <c r="H13" s="2">
        <f>H6+H10</f>
        <v>132583.65753372345</v>
      </c>
      <c r="I13" s="2">
        <f t="shared" ref="I13:P13" si="6">I6+I10</f>
        <v>131973.43766056857</v>
      </c>
      <c r="J13" s="2">
        <f t="shared" si="6"/>
        <v>131164.68326698968</v>
      </c>
      <c r="K13" s="2">
        <f t="shared" si="6"/>
        <v>130074.81834468072</v>
      </c>
      <c r="L13" s="2">
        <f t="shared" si="6"/>
        <v>128578.3249034601</v>
      </c>
      <c r="M13" s="2">
        <f t="shared" si="6"/>
        <v>126479.19923997758</v>
      </c>
      <c r="N13" s="2">
        <f t="shared" si="6"/>
        <v>123461.81066193526</v>
      </c>
      <c r="O13" s="2">
        <f t="shared" si="6"/>
        <v>118999.58545778655</v>
      </c>
      <c r="P13" s="2">
        <f t="shared" si="6"/>
        <v>112177.19630733474</v>
      </c>
      <c r="Q13" s="16">
        <f>Q6+Q10</f>
        <v>101325</v>
      </c>
    </row>
    <row r="14" spans="2:17" x14ac:dyDescent="0.3">
      <c r="B14" s="17" t="s">
        <v>15</v>
      </c>
      <c r="C14" s="17">
        <v>2100</v>
      </c>
      <c r="D14">
        <v>2101</v>
      </c>
      <c r="F14" s="1" t="s">
        <v>9</v>
      </c>
      <c r="G14" s="5">
        <v>1.1850000000000001</v>
      </c>
      <c r="H14" s="5">
        <v>1.1850000000000001</v>
      </c>
      <c r="I14" s="5">
        <v>1.1850000000000001</v>
      </c>
      <c r="J14" s="5">
        <v>1.1850000000000001</v>
      </c>
      <c r="K14" s="5">
        <v>1.1850000000000001</v>
      </c>
      <c r="L14" s="5">
        <v>1.1850000000000001</v>
      </c>
      <c r="M14" s="5">
        <v>1.1850000000000001</v>
      </c>
      <c r="N14" s="5">
        <v>1.1850000000000001</v>
      </c>
      <c r="O14" s="5">
        <v>1.1850000000000001</v>
      </c>
      <c r="P14" s="5">
        <v>1.1850000000000001</v>
      </c>
      <c r="Q14" s="5">
        <v>1.1850000000000001</v>
      </c>
    </row>
    <row r="16" spans="2:17" x14ac:dyDescent="0.3">
      <c r="F16" s="1" t="s">
        <v>16</v>
      </c>
      <c r="G16" s="1">
        <f>$C$11-(G12^2)/(2*$C$8)</f>
        <v>286.52201432296459</v>
      </c>
      <c r="H16" s="1">
        <f t="shared" ref="H16:Q16" si="7">$C$11-(H12^2)/(2*$C$8)</f>
        <v>286.14897140814179</v>
      </c>
      <c r="I16" s="1">
        <f t="shared" si="7"/>
        <v>285.66261501427073</v>
      </c>
      <c r="J16" s="1">
        <f t="shared" si="7"/>
        <v>285.01990440343405</v>
      </c>
      <c r="K16" s="1">
        <f t="shared" si="7"/>
        <v>284.15661221447817</v>
      </c>
      <c r="L16" s="1">
        <f t="shared" si="7"/>
        <v>282.97554808761134</v>
      </c>
      <c r="M16" s="1">
        <f t="shared" si="7"/>
        <v>281.32570900473547</v>
      </c>
      <c r="N16" s="1">
        <f t="shared" si="7"/>
        <v>278.96532184486114</v>
      </c>
      <c r="O16" s="1">
        <f t="shared" si="7"/>
        <v>275.49367218700945</v>
      </c>
      <c r="P16" s="1">
        <f t="shared" si="7"/>
        <v>270.21947670211568</v>
      </c>
      <c r="Q16" s="1">
        <f t="shared" si="7"/>
        <v>261.89289468499038</v>
      </c>
    </row>
    <row r="17" spans="6:22" x14ac:dyDescent="0.3">
      <c r="F17" s="1" t="s">
        <v>17</v>
      </c>
      <c r="G17" s="1">
        <f>SQRT($C$6*$C$7*G16)</f>
        <v>339.28352994509726</v>
      </c>
      <c r="H17" s="1">
        <f t="shared" ref="H17:Q17" si="8">SQRT($C$6*$C$7*H16)</f>
        <v>339.06258960863283</v>
      </c>
      <c r="I17" s="1">
        <f t="shared" si="8"/>
        <v>338.77432124974496</v>
      </c>
      <c r="J17" s="1">
        <f t="shared" si="8"/>
        <v>338.39300348713948</v>
      </c>
      <c r="K17" s="1">
        <f t="shared" si="8"/>
        <v>337.88013828660974</v>
      </c>
      <c r="L17" s="1">
        <f t="shared" si="8"/>
        <v>337.17722725610815</v>
      </c>
      <c r="M17" s="1">
        <f t="shared" si="8"/>
        <v>336.19286415733114</v>
      </c>
      <c r="N17" s="1">
        <f t="shared" si="8"/>
        <v>334.77952577278211</v>
      </c>
      <c r="O17" s="1">
        <f t="shared" si="8"/>
        <v>332.68988282301382</v>
      </c>
      <c r="P17" s="1">
        <f t="shared" si="8"/>
        <v>329.48989838145775</v>
      </c>
      <c r="Q17" s="1">
        <f t="shared" si="8"/>
        <v>324.37370251448789</v>
      </c>
    </row>
    <row r="18" spans="6:22" x14ac:dyDescent="0.3">
      <c r="F18" s="1" t="s">
        <v>18</v>
      </c>
      <c r="G18" s="1">
        <f>G12/G17</f>
        <v>0.16906785949336325</v>
      </c>
      <c r="H18" s="1">
        <f t="shared" ref="H18:Q18" si="9">H12/H17</f>
        <v>0.18745543221069297</v>
      </c>
      <c r="I18" s="1">
        <f t="shared" si="9"/>
        <v>0.20907449026547001</v>
      </c>
      <c r="J18" s="1">
        <f t="shared" si="9"/>
        <v>0.23470310874711103</v>
      </c>
      <c r="K18" s="1">
        <f t="shared" si="9"/>
        <v>0.26541162981987654</v>
      </c>
      <c r="L18" s="1">
        <f t="shared" si="9"/>
        <v>0.30266483990438142</v>
      </c>
      <c r="M18" s="1">
        <f t="shared" si="9"/>
        <v>0.34851945354039338</v>
      </c>
      <c r="N18" s="1">
        <f t="shared" si="9"/>
        <v>0.40595524641638442</v>
      </c>
      <c r="O18" s="1">
        <f t="shared" si="9"/>
        <v>0.47946239452582506</v>
      </c>
      <c r="P18" s="1">
        <f t="shared" si="9"/>
        <v>0.57616149533036087</v>
      </c>
      <c r="Q18" s="1">
        <f t="shared" si="9"/>
        <v>0.7081565099381758</v>
      </c>
    </row>
    <row r="20" spans="6:22" x14ac:dyDescent="0.3">
      <c r="F20" s="1" t="s">
        <v>19</v>
      </c>
      <c r="G20" s="1">
        <f>1-((($C$6-1)/($C$6+1))*G21^2)</f>
        <v>0.99459235536867718</v>
      </c>
      <c r="H20" s="1">
        <f t="shared" ref="H20:Q20" si="10">1-((($C$6-1)/($C$6+1))*H21^2)</f>
        <v>0.9934335745165318</v>
      </c>
      <c r="I20" s="1">
        <f t="shared" si="10"/>
        <v>0.99196042555157893</v>
      </c>
      <c r="J20" s="1">
        <f t="shared" si="10"/>
        <v>0.99007620549130937</v>
      </c>
      <c r="K20" s="1">
        <f t="shared" si="10"/>
        <v>0.98765112516205777</v>
      </c>
      <c r="L20" s="1">
        <f t="shared" si="10"/>
        <v>0.98451570733030835</v>
      </c>
      <c r="M20" s="1">
        <f t="shared" si="10"/>
        <v>0.9804549489867217</v>
      </c>
      <c r="N20" s="1">
        <f t="shared" si="10"/>
        <v>0.97521062787936008</v>
      </c>
      <c r="O20" s="1">
        <f t="shared" si="10"/>
        <v>0.96850401863499058</v>
      </c>
      <c r="P20" s="1">
        <f t="shared" si="10"/>
        <v>0.96009889378496471</v>
      </c>
      <c r="Q20" s="1">
        <f t="shared" si="10"/>
        <v>0.94992582806459369</v>
      </c>
    </row>
    <row r="21" spans="6:22" x14ac:dyDescent="0.3">
      <c r="F21" s="1" t="s">
        <v>20</v>
      </c>
      <c r="G21" s="1">
        <f>SQRT(((($C$6+1)/2)*G18^2)/(1+2*G18^2))</f>
        <v>0.18012736546104449</v>
      </c>
      <c r="H21" s="1">
        <f t="shared" ref="H21:Q21" si="11">SQRT(((($C$6+1)/2)*H18^2)/(1+2*H18^2))</f>
        <v>0.19849068718911952</v>
      </c>
      <c r="I21" s="1">
        <f t="shared" si="11"/>
        <v>0.21963024994414249</v>
      </c>
      <c r="J21" s="1">
        <f t="shared" si="11"/>
        <v>0.24401386651611354</v>
      </c>
      <c r="K21" s="1">
        <f t="shared" si="11"/>
        <v>0.27220075133557836</v>
      </c>
      <c r="L21" s="1">
        <f t="shared" si="11"/>
        <v>0.30480445537778816</v>
      </c>
      <c r="M21" s="1">
        <f t="shared" si="11"/>
        <v>0.3424475231034233</v>
      </c>
      <c r="N21" s="1">
        <f t="shared" si="11"/>
        <v>0.38566336710120586</v>
      </c>
      <c r="O21" s="1">
        <f t="shared" si="11"/>
        <v>0.43471357028514379</v>
      </c>
      <c r="P21" s="1">
        <f t="shared" si="11"/>
        <v>0.48929197550155235</v>
      </c>
      <c r="Q21" s="1">
        <f t="shared" si="11"/>
        <v>0.54812866337424626</v>
      </c>
    </row>
    <row r="22" spans="6:22" x14ac:dyDescent="0.3">
      <c r="F22" s="1" t="s">
        <v>21</v>
      </c>
      <c r="G22" s="1">
        <f>(1-((($C$6-1)/($C$6+1))*G21^2))^($C$6/($C$6-1))</f>
        <v>0.98120083457136054</v>
      </c>
      <c r="H22" s="1">
        <f t="shared" ref="H22:Q22" si="12">(1-((($C$6-1)/($C$6+1))*H21^2))^($C$6/($C$6-1))</f>
        <v>0.97720553297139401</v>
      </c>
      <c r="I22" s="1">
        <f t="shared" si="12"/>
        <v>0.97214313093338578</v>
      </c>
      <c r="J22" s="1">
        <f t="shared" si="12"/>
        <v>0.96569544143026032</v>
      </c>
      <c r="K22" s="1">
        <f t="shared" si="12"/>
        <v>0.95744198942442293</v>
      </c>
      <c r="L22" s="1">
        <f t="shared" si="12"/>
        <v>0.94684583468535755</v>
      </c>
      <c r="M22" s="1">
        <f t="shared" si="12"/>
        <v>0.93324731817462836</v>
      </c>
      <c r="N22" s="1">
        <f t="shared" si="12"/>
        <v>0.91589247229469972</v>
      </c>
      <c r="O22" s="1">
        <f t="shared" si="12"/>
        <v>0.89403597527738221</v>
      </c>
      <c r="P22" s="1">
        <f t="shared" si="12"/>
        <v>0.86717328992627773</v>
      </c>
      <c r="Q22" s="1">
        <f t="shared" si="12"/>
        <v>0.83543744419327803</v>
      </c>
    </row>
    <row r="23" spans="6:22" x14ac:dyDescent="0.3">
      <c r="F23" s="1" t="s">
        <v>12</v>
      </c>
      <c r="G23" s="1">
        <f>G14/G22</f>
        <v>1.2077038239757201</v>
      </c>
      <c r="H23" s="1">
        <f t="shared" ref="H23:Q23" si="13">H14/H22</f>
        <v>1.2126415170785663</v>
      </c>
      <c r="I23" s="1">
        <f t="shared" si="13"/>
        <v>1.2189563062203028</v>
      </c>
      <c r="J23" s="1">
        <f t="shared" si="13"/>
        <v>1.2270949506036135</v>
      </c>
      <c r="K23" s="1">
        <f t="shared" si="13"/>
        <v>1.237672896205833</v>
      </c>
      <c r="L23" s="1">
        <f t="shared" si="13"/>
        <v>1.2515236975127872</v>
      </c>
      <c r="M23" s="1">
        <f t="shared" si="13"/>
        <v>1.2697598770685821</v>
      </c>
      <c r="N23" s="1">
        <f t="shared" si="13"/>
        <v>1.293820001633021</v>
      </c>
      <c r="O23" s="1">
        <f t="shared" si="13"/>
        <v>1.325450018532357</v>
      </c>
      <c r="P23" s="1">
        <f t="shared" si="13"/>
        <v>1.3665088786357134</v>
      </c>
      <c r="Q23" s="1">
        <f t="shared" si="13"/>
        <v>1.418418588053914</v>
      </c>
    </row>
    <row r="26" spans="6:22" x14ac:dyDescent="0.3">
      <c r="P26" s="1"/>
      <c r="Q26" s="1">
        <v>0</v>
      </c>
      <c r="R26" s="1">
        <v>2.5000000000000001E-2</v>
      </c>
      <c r="S26" s="1">
        <v>0.05</v>
      </c>
      <c r="T26" s="1">
        <v>7.4999999999999997E-2</v>
      </c>
      <c r="U26" s="1">
        <v>0.1</v>
      </c>
      <c r="V26" s="18"/>
    </row>
    <row r="27" spans="6:22" x14ac:dyDescent="0.3">
      <c r="P27" s="1" t="s">
        <v>22</v>
      </c>
      <c r="Q27" s="1">
        <v>46.31</v>
      </c>
      <c r="R27" s="1">
        <v>58.19</v>
      </c>
      <c r="S27" s="1">
        <v>80.48</v>
      </c>
      <c r="T27" s="1">
        <v>120.03</v>
      </c>
      <c r="U27" s="1">
        <v>213.26</v>
      </c>
      <c r="V27" s="18"/>
    </row>
    <row r="28" spans="6:22" x14ac:dyDescent="0.3">
      <c r="P28" s="1" t="s">
        <v>23</v>
      </c>
      <c r="Q28" s="1">
        <v>133165</v>
      </c>
      <c r="R28" s="1">
        <v>132230</v>
      </c>
      <c r="S28" s="1">
        <v>129765</v>
      </c>
      <c r="T28" s="1">
        <v>123565</v>
      </c>
      <c r="U28" s="1">
        <v>101336</v>
      </c>
      <c r="V28" s="18"/>
    </row>
    <row r="29" spans="6:22" x14ac:dyDescent="0.3">
      <c r="P29" s="1" t="s">
        <v>24</v>
      </c>
      <c r="Q29" s="1">
        <v>1.387</v>
      </c>
      <c r="R29" s="1"/>
      <c r="S29" s="1"/>
      <c r="T29" s="1"/>
      <c r="U29" s="1"/>
      <c r="V29" s="1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Igorek</dc:creator>
  <cp:lastModifiedBy>Игорь</cp:lastModifiedBy>
  <dcterms:created xsi:type="dcterms:W3CDTF">2015-06-05T18:19:34Z</dcterms:created>
  <dcterms:modified xsi:type="dcterms:W3CDTF">2021-05-24T17:19:00Z</dcterms:modified>
</cp:coreProperties>
</file>