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llnumber1/Documents/Лабораторные/Physics/"/>
    </mc:Choice>
  </mc:AlternateContent>
  <xr:revisionPtr revIDLastSave="0" documentId="13_ncr:1_{67F984EB-892B-824D-91E1-52A3EE2ACA0B}" xr6:coauthVersionLast="45" xr6:coauthVersionMax="45" xr10:uidLastSave="{00000000-0000-0000-0000-000000000000}"/>
  <bookViews>
    <workbookView xWindow="14400" yWindow="460" windowWidth="14400" windowHeight="16120" activeTab="1" xr2:uid="{C86664B5-DF59-3846-A7A4-C044BBC02EED}"/>
  </bookViews>
  <sheets>
    <sheet name="Задание 1" sheetId="1" r:id="rId1"/>
    <sheet name="Задание 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6" i="2"/>
  <c r="S36" i="2" s="1"/>
  <c r="N5" i="2"/>
  <c r="N4" i="2"/>
  <c r="N3" i="2"/>
  <c r="O3" i="2"/>
  <c r="V4" i="2" s="1"/>
  <c r="Q7" i="2"/>
  <c r="W24" i="2" s="1"/>
  <c r="Q6" i="2"/>
  <c r="W22" i="2" s="1"/>
  <c r="Q5" i="2"/>
  <c r="Q4" i="2"/>
  <c r="Q3" i="2"/>
  <c r="W5" i="2" s="1"/>
  <c r="O7" i="2"/>
  <c r="V23" i="2" s="1"/>
  <c r="O6" i="2"/>
  <c r="V22" i="2" s="1"/>
  <c r="O5" i="2"/>
  <c r="V16" i="2" s="1"/>
  <c r="O4" i="2"/>
  <c r="V10" i="2" s="1"/>
  <c r="V18" i="2" l="1"/>
  <c r="W3" i="2"/>
  <c r="V3" i="2"/>
  <c r="S37" i="2"/>
  <c r="S35" i="2"/>
  <c r="S34" i="2"/>
  <c r="T33" i="2"/>
  <c r="S33" i="2"/>
  <c r="S5" i="2"/>
  <c r="Q35" i="2" s="1"/>
  <c r="W17" i="2"/>
  <c r="W16" i="2"/>
  <c r="V26" i="2"/>
  <c r="V25" i="2"/>
  <c r="V24" i="2"/>
  <c r="S4" i="2"/>
  <c r="Q34" i="2" s="1"/>
  <c r="W13" i="2"/>
  <c r="V8" i="2"/>
  <c r="V15" i="2"/>
  <c r="V27" i="2"/>
  <c r="W9" i="2"/>
  <c r="W21" i="2"/>
  <c r="V12" i="2"/>
  <c r="V14" i="2"/>
  <c r="W20" i="2"/>
  <c r="V11" i="2"/>
  <c r="W19" i="2"/>
  <c r="V7" i="2"/>
  <c r="V9" i="2"/>
  <c r="V20" i="2"/>
  <c r="W8" i="2"/>
  <c r="W15" i="2"/>
  <c r="W27" i="2"/>
  <c r="S7" i="2"/>
  <c r="Q37" i="2" s="1"/>
  <c r="V6" i="2"/>
  <c r="V13" i="2"/>
  <c r="V19" i="2"/>
  <c r="W12" i="2"/>
  <c r="W14" i="2"/>
  <c r="W26" i="2"/>
  <c r="S6" i="2"/>
  <c r="Q36" i="2" s="1"/>
  <c r="V21" i="2"/>
  <c r="W23" i="2"/>
  <c r="V17" i="2"/>
  <c r="V5" i="2"/>
  <c r="W11" i="2"/>
  <c r="W18" i="2"/>
  <c r="W25" i="2"/>
  <c r="W10" i="2"/>
  <c r="W6" i="2"/>
  <c r="W4" i="2"/>
  <c r="W7" i="2"/>
  <c r="S3" i="2"/>
  <c r="Q33" i="2" s="1"/>
  <c r="R33" i="2" l="1"/>
  <c r="S38" i="2"/>
  <c r="V44" i="2" s="1"/>
  <c r="S8" i="2"/>
  <c r="U33" i="2" s="1"/>
  <c r="R5" i="2"/>
  <c r="P7" i="2"/>
  <c r="T7" i="2" s="1"/>
  <c r="R7" i="2"/>
  <c r="P3" i="2"/>
  <c r="T3" i="2" s="1"/>
  <c r="P5" i="2"/>
  <c r="T5" i="2" s="1"/>
  <c r="P4" i="2"/>
  <c r="T4" i="2" s="1"/>
  <c r="R6" i="2"/>
  <c r="P6" i="2"/>
  <c r="T6" i="2" s="1"/>
  <c r="R4" i="2"/>
  <c r="R3" i="2"/>
  <c r="V33" i="2" l="1"/>
  <c r="V41" i="2" l="1"/>
  <c r="P44" i="2" s="1"/>
  <c r="Q44" i="2" s="1"/>
  <c r="P40" i="2" l="1"/>
  <c r="Q40" i="2" s="1"/>
  <c r="P41" i="2"/>
  <c r="Q41" i="2" s="1"/>
  <c r="P42" i="2"/>
  <c r="Q42" i="2" s="1"/>
  <c r="P43" i="2"/>
  <c r="Q43" i="2" s="1"/>
  <c r="Q45" i="2" l="1"/>
  <c r="R40" i="2" s="1"/>
  <c r="B37" i="1" l="1"/>
  <c r="J13" i="1"/>
  <c r="J14" i="1"/>
  <c r="J15" i="1"/>
  <c r="J16" i="1"/>
  <c r="J12" i="1"/>
  <c r="I13" i="1"/>
  <c r="I14" i="1"/>
  <c r="I15" i="1"/>
  <c r="I16" i="1"/>
  <c r="I12" i="1"/>
  <c r="G13" i="1" l="1"/>
  <c r="C26" i="1" s="1"/>
  <c r="G14" i="1"/>
  <c r="C27" i="1" s="1"/>
  <c r="G15" i="1"/>
  <c r="C28" i="1" s="1"/>
  <c r="G16" i="1"/>
  <c r="C29" i="1" s="1"/>
  <c r="G12" i="1"/>
  <c r="C25" i="1" s="1"/>
  <c r="F13" i="1"/>
  <c r="B26" i="1" s="1"/>
  <c r="F14" i="1"/>
  <c r="B27" i="1" s="1"/>
  <c r="F15" i="1"/>
  <c r="B28" i="1" s="1"/>
  <c r="F16" i="1"/>
  <c r="B29" i="1" s="1"/>
  <c r="F12" i="1"/>
  <c r="B25" i="1" s="1"/>
  <c r="B35" i="1" l="1"/>
  <c r="D28" i="1"/>
  <c r="F28" i="1" s="1"/>
  <c r="D27" i="1"/>
  <c r="F27" i="1" s="1"/>
  <c r="B34" i="1"/>
  <c r="D26" i="1"/>
  <c r="F26" i="1" s="1"/>
  <c r="B33" i="1"/>
  <c r="C33" i="1" s="1"/>
  <c r="E33" i="1" s="1"/>
  <c r="I33" i="1" s="1"/>
  <c r="D25" i="1"/>
  <c r="D29" i="1"/>
  <c r="F29" i="1" s="1"/>
  <c r="B36" i="1"/>
  <c r="F25" i="1" l="1"/>
  <c r="E25" i="1"/>
  <c r="G25" i="1" s="1"/>
  <c r="I37" i="1" s="1"/>
</calcChain>
</file>

<file path=xl/sharedStrings.xml><?xml version="1.0" encoding="utf-8"?>
<sst xmlns="http://schemas.openxmlformats.org/spreadsheetml/2006/main" count="68" uniqueCount="61">
  <si>
    <t>Наименование</t>
  </si>
  <si>
    <t>Цена деления</t>
  </si>
  <si>
    <t>Линейка на рельсе</t>
  </si>
  <si>
    <t>Линейка на угольнике</t>
  </si>
  <si>
    <t>Таблица1</t>
  </si>
  <si>
    <t>Предел изм</t>
  </si>
  <si>
    <t>класс точности</t>
  </si>
  <si>
    <t>дельта</t>
  </si>
  <si>
    <t>1,3 м</t>
  </si>
  <si>
    <t>1 см/дел</t>
  </si>
  <si>
    <t>----</t>
  </si>
  <si>
    <t>250 мм</t>
  </si>
  <si>
    <t>1 мм/дел</t>
  </si>
  <si>
    <t>ПКЦ-3 в режиме секундомера</t>
  </si>
  <si>
    <t>100 с</t>
  </si>
  <si>
    <t>0,1 с</t>
  </si>
  <si>
    <t>х, м</t>
  </si>
  <si>
    <t>x', м</t>
  </si>
  <si>
    <t>h0, мм</t>
  </si>
  <si>
    <t>h0', мм</t>
  </si>
  <si>
    <t>№</t>
  </si>
  <si>
    <t>Измеренные величины</t>
  </si>
  <si>
    <t>x2, m</t>
  </si>
  <si>
    <t>t1, c</t>
  </si>
  <si>
    <t>t2, c</t>
  </si>
  <si>
    <t>Рассчитанные величины</t>
  </si>
  <si>
    <r>
      <rPr>
        <sz val="12"/>
        <color theme="1"/>
        <rFont val="Calibri (Body)"/>
      </rPr>
      <t>x1</t>
    </r>
    <r>
      <rPr>
        <sz val="12"/>
        <color theme="1"/>
        <rFont val="Calibri"/>
        <family val="2"/>
        <scheme val="minor"/>
      </rPr>
      <t>, m</t>
    </r>
  </si>
  <si>
    <t>Рассчёт погрешности</t>
  </si>
  <si>
    <t>дельта Y, м</t>
  </si>
  <si>
    <t>дельта Z, с^2</t>
  </si>
  <si>
    <t>мм</t>
  </si>
  <si>
    <t>с</t>
  </si>
  <si>
    <t>(Yi - a*Zi)^2, m^2</t>
  </si>
  <si>
    <t>число изм N</t>
  </si>
  <si>
    <t>среднее отклонение сигма, м/с^2</t>
  </si>
  <si>
    <t>Yi, m</t>
  </si>
  <si>
    <t>Zi, c^2</t>
  </si>
  <si>
    <t>Yi*Zi, m*c^2</t>
  </si>
  <si>
    <t>Сумм(Yi*Zi), m*c^2</t>
  </si>
  <si>
    <t>Zi^2, c^4</t>
  </si>
  <si>
    <t>a(МНК), м/с^2</t>
  </si>
  <si>
    <t>МНК</t>
  </si>
  <si>
    <t>Сумма</t>
  </si>
  <si>
    <t>Погрешность</t>
  </si>
  <si>
    <t>Абсолютная погрешность</t>
  </si>
  <si>
    <t xml:space="preserve"> Относительная погрешность</t>
  </si>
  <si>
    <r>
      <t>N</t>
    </r>
    <r>
      <rPr>
        <vertAlign val="subscript"/>
        <sz val="12"/>
        <color theme="1"/>
        <rFont val="Calibri"/>
        <family val="2"/>
        <scheme val="minor"/>
      </rPr>
      <t>пл</t>
    </r>
  </si>
  <si>
    <r>
      <t>N</t>
    </r>
    <r>
      <rPr>
        <vertAlign val="subscript"/>
        <sz val="12"/>
        <color theme="1"/>
        <rFont val="Calibri (Body)"/>
      </rPr>
      <t>пл</t>
    </r>
    <r>
      <rPr>
        <b/>
        <sz val="12"/>
        <color theme="1"/>
        <rFont val="Calibri (Body)"/>
      </rPr>
      <t xml:space="preserve"> - </t>
    </r>
    <r>
      <rPr>
        <sz val="12"/>
        <color theme="1"/>
        <rFont val="Calibri (Body)"/>
      </rPr>
      <t xml:space="preserve">количество пластин
    - высота на координате x = 0,22 м
     - высота на координате x' = 1,00 м
</t>
    </r>
  </si>
  <si>
    <t>Результаты рассчётов</t>
  </si>
  <si>
    <t xml:space="preserve">            - количество пластин
   </t>
  </si>
  <si>
    <t>дельта t1i^2, c^2</t>
  </si>
  <si>
    <t>дельта t2i^2, c^2</t>
  </si>
  <si>
    <t>Рассчёт Коэффициентов для СКО</t>
  </si>
  <si>
    <t>A</t>
  </si>
  <si>
    <t>D</t>
  </si>
  <si>
    <t xml:space="preserve"> d1</t>
  </si>
  <si>
    <t>d2</t>
  </si>
  <si>
    <t xml:space="preserve"> d3</t>
  </si>
  <si>
    <t xml:space="preserve"> d4</t>
  </si>
  <si>
    <t xml:space="preserve"> d5</t>
  </si>
  <si>
    <t>СКО для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</si>
</sst>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000"/>
    <numFmt numFmtId="171" formatCode="0.00000"/>
    <numFmt numFmtId="173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7" fontId="0" fillId="0" borderId="1" xfId="0" applyNumberFormat="1" applyBorder="1"/>
    <xf numFmtId="173" fontId="0" fillId="0" borderId="1" xfId="0" applyNumberFormat="1" applyBorder="1"/>
    <xf numFmtId="1" fontId="0" fillId="0" borderId="1" xfId="0" applyNumberFormat="1" applyBorder="1"/>
    <xf numFmtId="171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</a:t>
            </a:r>
            <a:r>
              <a:rPr lang="en-US"/>
              <a:t>Y </a:t>
            </a:r>
            <a:r>
              <a:rPr lang="az-Cyrl-AZ"/>
              <a:t>от </a:t>
            </a:r>
            <a:r>
              <a:rPr lang="en-US"/>
              <a:t>Z</a:t>
            </a:r>
          </a:p>
        </c:rich>
      </c:tx>
      <c:layout>
        <c:manualLayout>
          <c:xMode val="edge"/>
          <c:yMode val="edge"/>
          <c:x val="0.34688662156667038"/>
          <c:y val="5.5136637332098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25"/>
            <c:intercept val="0"/>
            <c:dispRSqr val="1"/>
            <c:dispEq val="1"/>
            <c:trendlineLbl>
              <c:layout>
                <c:manualLayout>
                  <c:x val="3.4982993989656617E-2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xVal>
            <c:numRef>
              <c:f>'Задание 1'!$F$12:$F$16</c:f>
              <c:numCache>
                <c:formatCode>General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xVal>
          <c:yVal>
            <c:numRef>
              <c:f>'Задание 1'!$G$12:$G$16</c:f>
              <c:numCache>
                <c:formatCode>General</c:formatCode>
                <c:ptCount val="5"/>
                <c:pt idx="0">
                  <c:v>2.0349999999999997</c:v>
                </c:pt>
                <c:pt idx="1">
                  <c:v>2.5350000000000001</c:v>
                </c:pt>
                <c:pt idx="2">
                  <c:v>4.5999999999999988</c:v>
                </c:pt>
                <c:pt idx="3">
                  <c:v>6.0000000000000009</c:v>
                </c:pt>
                <c:pt idx="4">
                  <c:v>7.5599999999999987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A-764B-8087-D4A3DE3C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25560"/>
        <c:axId val="1458038040"/>
      </c:scatterChart>
      <c:valAx>
        <c:axId val="145802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m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58038040"/>
        <c:crosses val="autoZero"/>
        <c:crossBetween val="midCat"/>
      </c:valAx>
      <c:valAx>
        <c:axId val="14580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58025560"/>
        <c:crosses val="autoZero"/>
        <c:crossBetween val="midCat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21" Type="http://schemas.openxmlformats.org/officeDocument/2006/relationships/image" Target="../media/image23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127000</xdr:colOff>
      <xdr:row>10</xdr:row>
      <xdr:rowOff>127000</xdr:rowOff>
    </xdr:from>
    <xdr:to>
      <xdr:col>6</xdr:col>
      <xdr:colOff>863600</xdr:colOff>
      <xdr:row>10</xdr:row>
      <xdr:rowOff>505823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1139C-633B-584F-9438-B9229E26D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3100" y="2159000"/>
          <a:ext cx="736600" cy="378823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10</xdr:row>
      <xdr:rowOff>139700</xdr:rowOff>
    </xdr:from>
    <xdr:to>
      <xdr:col>5</xdr:col>
      <xdr:colOff>974725</xdr:colOff>
      <xdr:row>10</xdr:row>
      <xdr:rowOff>431800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3A4EEA-A1D7-4B4D-B409-3C67FCF31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30900" y="2171700"/>
          <a:ext cx="949325" cy="292100"/>
        </a:xfrm>
        <a:prstGeom prst="rect">
          <a:avLst/>
        </a:prstGeom>
      </xdr:spPr>
    </xdr:pic>
    <xdr:clientData/>
  </xdr:twoCellAnchor>
  <xdr:twoCellAnchor>
    <xdr:from>
      <xdr:col>10</xdr:col>
      <xdr:colOff>317500</xdr:colOff>
      <xdr:row>9</xdr:row>
      <xdr:rowOff>0</xdr:rowOff>
    </xdr:from>
    <xdr:to>
      <xdr:col>16</xdr:col>
      <xdr:colOff>774700</xdr:colOff>
      <xdr:row>21</xdr:row>
      <xdr:rowOff>38100</xdr:rowOff>
    </xdr:to>
    <xdr:graphicFrame macro="">
      <xdr:nvGraphicFramePr>
        <xdr:cNvPr id="6" name="Диаграмма 1">
          <a:extLst>
            <a:ext uri="{FF2B5EF4-FFF2-40B4-BE49-F238E27FC236}">
              <a16:creationId xmlns:a16="http://schemas.microsoft.com/office/drawing/2014/main" id="{143C8CCA-6694-304C-BB2D-E03328BC7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1</xdr:row>
      <xdr:rowOff>25400</xdr:rowOff>
    </xdr:from>
    <xdr:to>
      <xdr:col>2</xdr:col>
      <xdr:colOff>571500</xdr:colOff>
      <xdr:row>1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0497BC-6931-E847-9ED3-15725A039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228600"/>
          <a:ext cx="508000" cy="2032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1</xdr:row>
      <xdr:rowOff>19190</xdr:rowOff>
    </xdr:from>
    <xdr:to>
      <xdr:col>3</xdr:col>
      <xdr:colOff>571500</xdr:colOff>
      <xdr:row>1</xdr:row>
      <xdr:rowOff>215899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25877-6B51-904A-9E92-7D57CE76F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7300" y="222390"/>
          <a:ext cx="520700" cy="196709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1</xdr:row>
      <xdr:rowOff>37548</xdr:rowOff>
    </xdr:from>
    <xdr:to>
      <xdr:col>4</xdr:col>
      <xdr:colOff>292100</xdr:colOff>
      <xdr:row>1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558847-9C0E-D64C-81B8-D6BA4A4D8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52800" y="240748"/>
          <a:ext cx="241300" cy="178352"/>
        </a:xfrm>
        <a:prstGeom prst="rect">
          <a:avLst/>
        </a:prstGeom>
      </xdr:spPr>
    </xdr:pic>
    <xdr:clientData/>
  </xdr:twoCellAnchor>
  <xdr:twoCellAnchor editAs="oneCell">
    <xdr:from>
      <xdr:col>5</xdr:col>
      <xdr:colOff>622300</xdr:colOff>
      <xdr:row>1</xdr:row>
      <xdr:rowOff>23340</xdr:rowOff>
    </xdr:from>
    <xdr:to>
      <xdr:col>6</xdr:col>
      <xdr:colOff>215900</xdr:colOff>
      <xdr:row>1</xdr:row>
      <xdr:rowOff>215899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A71E1-CC57-5842-9FC1-863A0A637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32300" y="226540"/>
          <a:ext cx="419100" cy="192559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1</xdr:row>
      <xdr:rowOff>17504</xdr:rowOff>
    </xdr:from>
    <xdr:to>
      <xdr:col>8</xdr:col>
      <xdr:colOff>241300</xdr:colOff>
      <xdr:row>1</xdr:row>
      <xdr:rowOff>215899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2217D1-C432-F548-A42B-32C19FE7D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5800" y="220704"/>
          <a:ext cx="431800" cy="198395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28</xdr:row>
      <xdr:rowOff>38100</xdr:rowOff>
    </xdr:from>
    <xdr:to>
      <xdr:col>1</xdr:col>
      <xdr:colOff>177800</xdr:colOff>
      <xdr:row>29</xdr:row>
      <xdr:rowOff>12697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0DC382-0015-544E-BB6A-9A2CD8ACC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0900" y="5753100"/>
          <a:ext cx="1524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29</xdr:row>
      <xdr:rowOff>25400</xdr:rowOff>
    </xdr:from>
    <xdr:to>
      <xdr:col>1</xdr:col>
      <xdr:colOff>215900</xdr:colOff>
      <xdr:row>30</xdr:row>
      <xdr:rowOff>12701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833ADF-4E89-9C48-A144-CBD20239F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3600" y="5943600"/>
          <a:ext cx="177800" cy="19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47624</xdr:rowOff>
    </xdr:from>
    <xdr:to>
      <xdr:col>12</xdr:col>
      <xdr:colOff>406400</xdr:colOff>
      <xdr:row>1</xdr:row>
      <xdr:rowOff>253999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8F1F0D-16E7-2842-BB48-6211EBDE9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11640" y="240664"/>
          <a:ext cx="330200" cy="206375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1</xdr:row>
      <xdr:rowOff>38100</xdr:rowOff>
    </xdr:from>
    <xdr:to>
      <xdr:col>13</xdr:col>
      <xdr:colOff>660400</xdr:colOff>
      <xdr:row>1</xdr:row>
      <xdr:rowOff>228600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D1BCD96-B7C9-A145-A1FA-CC2334D9D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10482" y="232335"/>
          <a:ext cx="431800" cy="19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</xdr:colOff>
      <xdr:row>8</xdr:row>
      <xdr:rowOff>50801</xdr:rowOff>
    </xdr:from>
    <xdr:to>
      <xdr:col>12</xdr:col>
      <xdr:colOff>355600</xdr:colOff>
      <xdr:row>9</xdr:row>
      <xdr:rowOff>37159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147B759-1387-1841-B4BE-7FD273F1F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309100" y="1562101"/>
          <a:ext cx="304800" cy="1905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865286</xdr:colOff>
      <xdr:row>8</xdr:row>
      <xdr:rowOff>56951</xdr:rowOff>
    </xdr:from>
    <xdr:to>
      <xdr:col>17</xdr:col>
      <xdr:colOff>818840</xdr:colOff>
      <xdr:row>9</xdr:row>
      <xdr:rowOff>146731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FE262C-6C60-6C41-A162-B4B7AD6CE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25766" y="1570791"/>
          <a:ext cx="867954" cy="293922"/>
        </a:xfrm>
        <a:prstGeom prst="rect">
          <a:avLst/>
        </a:prstGeom>
      </xdr:spPr>
    </xdr:pic>
    <xdr:clientData/>
  </xdr:twoCellAnchor>
  <xdr:twoCellAnchor editAs="oneCell">
    <xdr:from>
      <xdr:col>15</xdr:col>
      <xdr:colOff>172531</xdr:colOff>
      <xdr:row>1</xdr:row>
      <xdr:rowOff>36494</xdr:rowOff>
    </xdr:from>
    <xdr:to>
      <xdr:col>15</xdr:col>
      <xdr:colOff>788276</xdr:colOff>
      <xdr:row>2</xdr:row>
      <xdr:rowOff>795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C7BF1AA-7B5B-594A-BDDD-C47F0E139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653623" y="226264"/>
          <a:ext cx="615745" cy="264483"/>
        </a:xfrm>
        <a:prstGeom prst="rect">
          <a:avLst/>
        </a:prstGeom>
      </xdr:spPr>
    </xdr:pic>
    <xdr:clientData/>
  </xdr:twoCellAnchor>
  <xdr:twoCellAnchor editAs="oneCell">
    <xdr:from>
      <xdr:col>14</xdr:col>
      <xdr:colOff>306687</xdr:colOff>
      <xdr:row>1</xdr:row>
      <xdr:rowOff>19557</xdr:rowOff>
    </xdr:from>
    <xdr:to>
      <xdr:col>14</xdr:col>
      <xdr:colOff>589965</xdr:colOff>
      <xdr:row>1</xdr:row>
      <xdr:rowOff>285165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3B31A6C-66EF-FA44-8575-5C98F3CF6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40481" y="208706"/>
          <a:ext cx="283278" cy="265608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317501</xdr:colOff>
      <xdr:row>1</xdr:row>
      <xdr:rowOff>13805</xdr:rowOff>
    </xdr:from>
    <xdr:to>
      <xdr:col>16</xdr:col>
      <xdr:colOff>583112</xdr:colOff>
      <xdr:row>1</xdr:row>
      <xdr:rowOff>296335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613B318-9FDD-CB4C-8416-CC404425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88901" y="208538"/>
          <a:ext cx="265611" cy="282530"/>
        </a:xfrm>
        <a:prstGeom prst="rect">
          <a:avLst/>
        </a:prstGeom>
      </xdr:spPr>
    </xdr:pic>
    <xdr:clientData/>
  </xdr:twoCellAnchor>
  <xdr:twoCellAnchor editAs="oneCell">
    <xdr:from>
      <xdr:col>17</xdr:col>
      <xdr:colOff>82826</xdr:colOff>
      <xdr:row>1</xdr:row>
      <xdr:rowOff>20706</xdr:rowOff>
    </xdr:from>
    <xdr:to>
      <xdr:col>17</xdr:col>
      <xdr:colOff>814457</xdr:colOff>
      <xdr:row>2</xdr:row>
      <xdr:rowOff>220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E00B150-8FDD-8440-8EE7-C87CCA220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431630" y="213967"/>
          <a:ext cx="731631" cy="278338"/>
        </a:xfrm>
        <a:prstGeom prst="rect">
          <a:avLst/>
        </a:prstGeom>
      </xdr:spPr>
    </xdr:pic>
    <xdr:clientData/>
  </xdr:twoCellAnchor>
  <xdr:twoCellAnchor editAs="oneCell">
    <xdr:from>
      <xdr:col>18</xdr:col>
      <xdr:colOff>372718</xdr:colOff>
      <xdr:row>1</xdr:row>
      <xdr:rowOff>20707</xdr:rowOff>
    </xdr:from>
    <xdr:to>
      <xdr:col>18</xdr:col>
      <xdr:colOff>613734</xdr:colOff>
      <xdr:row>1</xdr:row>
      <xdr:rowOff>282989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8226611-E3BF-4F44-ACB2-11122C34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632609" y="213968"/>
          <a:ext cx="241016" cy="262282"/>
        </a:xfrm>
        <a:prstGeom prst="rect">
          <a:avLst/>
        </a:prstGeom>
      </xdr:spPr>
    </xdr:pic>
    <xdr:clientData/>
  </xdr:twoCellAnchor>
  <xdr:twoCellAnchor editAs="oneCell">
    <xdr:from>
      <xdr:col>19</xdr:col>
      <xdr:colOff>220869</xdr:colOff>
      <xdr:row>1</xdr:row>
      <xdr:rowOff>13805</xdr:rowOff>
    </xdr:from>
    <xdr:to>
      <xdr:col>19</xdr:col>
      <xdr:colOff>710924</xdr:colOff>
      <xdr:row>1</xdr:row>
      <xdr:rowOff>282328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3651EB9-8A62-3442-8388-9B6418940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391847" y="207066"/>
          <a:ext cx="490055" cy="268523"/>
        </a:xfrm>
        <a:prstGeom prst="rect">
          <a:avLst/>
        </a:prstGeom>
      </xdr:spPr>
    </xdr:pic>
    <xdr:clientData/>
  </xdr:twoCellAnchor>
  <xdr:oneCellAnchor>
    <xdr:from>
      <xdr:col>24</xdr:col>
      <xdr:colOff>228600</xdr:colOff>
      <xdr:row>1</xdr:row>
      <xdr:rowOff>38100</xdr:rowOff>
    </xdr:from>
    <xdr:ext cx="431800" cy="190500"/>
    <xdr:pic>
      <xdr:nvPicPr>
        <xdr:cNvPr id="26" name="Picture 25">
          <a:extLst>
            <a:ext uri="{FF2B5EF4-FFF2-40B4-BE49-F238E27FC236}">
              <a16:creationId xmlns:a16="http://schemas.microsoft.com/office/drawing/2014/main" id="{28B96284-C88A-C74F-B9DD-39E5D8418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90667" y="232833"/>
          <a:ext cx="431800" cy="190500"/>
        </a:xfrm>
        <a:prstGeom prst="rect">
          <a:avLst/>
        </a:prstGeom>
      </xdr:spPr>
    </xdr:pic>
    <xdr:clientData/>
  </xdr:oneCellAnchor>
  <xdr:twoCellAnchor editAs="oneCell">
    <xdr:from>
      <xdr:col>25</xdr:col>
      <xdr:colOff>321733</xdr:colOff>
      <xdr:row>1</xdr:row>
      <xdr:rowOff>33867</xdr:rowOff>
    </xdr:from>
    <xdr:to>
      <xdr:col>25</xdr:col>
      <xdr:colOff>562749</xdr:colOff>
      <xdr:row>2</xdr:row>
      <xdr:rowOff>9375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1C98BA-757F-B54D-B9CB-2CA3F4263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929600" y="220134"/>
          <a:ext cx="241016" cy="262282"/>
        </a:xfrm>
        <a:prstGeom prst="rect">
          <a:avLst/>
        </a:prstGeom>
      </xdr:spPr>
    </xdr:pic>
    <xdr:clientData/>
  </xdr:twoCellAnchor>
  <xdr:twoCellAnchor editAs="oneCell">
    <xdr:from>
      <xdr:col>16</xdr:col>
      <xdr:colOff>191265</xdr:colOff>
      <xdr:row>31</xdr:row>
      <xdr:rowOff>22951</xdr:rowOff>
    </xdr:from>
    <xdr:to>
      <xdr:col>16</xdr:col>
      <xdr:colOff>655351</xdr:colOff>
      <xdr:row>32</xdr:row>
      <xdr:rowOff>2239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A7447C7-8D07-EB42-8164-A7A9B8965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631145" y="6740180"/>
          <a:ext cx="464086" cy="175834"/>
        </a:xfrm>
        <a:prstGeom prst="rect">
          <a:avLst/>
        </a:prstGeom>
      </xdr:spPr>
    </xdr:pic>
    <xdr:clientData/>
  </xdr:twoCellAnchor>
  <xdr:twoCellAnchor editAs="oneCell">
    <xdr:from>
      <xdr:col>17</xdr:col>
      <xdr:colOff>296332</xdr:colOff>
      <xdr:row>31</xdr:row>
      <xdr:rowOff>25026</xdr:rowOff>
    </xdr:from>
    <xdr:to>
      <xdr:col>17</xdr:col>
      <xdr:colOff>601133</xdr:colOff>
      <xdr:row>31</xdr:row>
      <xdr:rowOff>192262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7AEB9F7-CE08-7846-A06E-A4A62118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82132" y="6874559"/>
          <a:ext cx="304801" cy="167236"/>
        </a:xfrm>
        <a:prstGeom prst="rect">
          <a:avLst/>
        </a:prstGeom>
      </xdr:spPr>
    </xdr:pic>
    <xdr:clientData/>
  </xdr:twoCellAnchor>
  <xdr:twoCellAnchor editAs="oneCell">
    <xdr:from>
      <xdr:col>18</xdr:col>
      <xdr:colOff>304800</xdr:colOff>
      <xdr:row>31</xdr:row>
      <xdr:rowOff>42333</xdr:rowOff>
    </xdr:from>
    <xdr:to>
      <xdr:col>18</xdr:col>
      <xdr:colOff>653143</xdr:colOff>
      <xdr:row>32</xdr:row>
      <xdr:rowOff>1005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D7A5823-5836-EA40-8672-38AAFDD89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605000" y="6891866"/>
          <a:ext cx="348343" cy="1524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368966</xdr:colOff>
      <xdr:row>31</xdr:row>
      <xdr:rowOff>28656</xdr:rowOff>
    </xdr:from>
    <xdr:to>
      <xdr:col>19</xdr:col>
      <xdr:colOff>582326</xdr:colOff>
      <xdr:row>31</xdr:row>
      <xdr:rowOff>183596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3A30A11-4BC9-BB42-8F27-59E579E52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2655" y="6767054"/>
          <a:ext cx="213360" cy="154940"/>
        </a:xfrm>
        <a:prstGeom prst="rect">
          <a:avLst/>
        </a:prstGeom>
      </xdr:spPr>
    </xdr:pic>
    <xdr:clientData/>
  </xdr:twoCellAnchor>
  <xdr:twoCellAnchor editAs="oneCell">
    <xdr:from>
      <xdr:col>20</xdr:col>
      <xdr:colOff>255946</xdr:colOff>
      <xdr:row>31</xdr:row>
      <xdr:rowOff>10202</xdr:rowOff>
    </xdr:from>
    <xdr:to>
      <xdr:col>20</xdr:col>
      <xdr:colOff>406013</xdr:colOff>
      <xdr:row>31</xdr:row>
      <xdr:rowOff>188716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EEC94E9-B96C-6A42-B466-E05DEA87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6347713" y="6717230"/>
          <a:ext cx="150067" cy="178514"/>
        </a:xfrm>
        <a:prstGeom prst="rect">
          <a:avLst/>
        </a:prstGeom>
      </xdr:spPr>
    </xdr:pic>
    <xdr:clientData/>
  </xdr:twoCellAnchor>
  <xdr:twoCellAnchor editAs="oneCell">
    <xdr:from>
      <xdr:col>21</xdr:col>
      <xdr:colOff>494338</xdr:colOff>
      <xdr:row>31</xdr:row>
      <xdr:rowOff>16282</xdr:rowOff>
    </xdr:from>
    <xdr:to>
      <xdr:col>21</xdr:col>
      <xdr:colOff>618391</xdr:colOff>
      <xdr:row>31</xdr:row>
      <xdr:rowOff>179102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0C3D444-42A3-0444-A50D-AE7223856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26453" y="6846603"/>
          <a:ext cx="124053" cy="1628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llnumber1/Downloads/Telegram%20Desktop/Blank_IF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14">
          <cell r="O14" t="str">
            <v xml:space="preserve">⟨a⟩ </v>
          </cell>
          <cell r="Q14">
            <v>8.4015091991358953E-2</v>
          </cell>
        </row>
        <row r="15">
          <cell r="N15">
            <v>1.154E-2</v>
          </cell>
          <cell r="O15">
            <v>8.8549825999999998E-2</v>
          </cell>
          <cell r="Q15">
            <v>0.18765225624475976</v>
          </cell>
        </row>
        <row r="16">
          <cell r="N16">
            <v>2.436E-2</v>
          </cell>
          <cell r="O16">
            <v>0.17949190000000001</v>
          </cell>
          <cell r="Q16">
            <v>0.28094187211716576</v>
          </cell>
        </row>
        <row r="17">
          <cell r="N17">
            <v>3.5900000000000001E-2</v>
          </cell>
          <cell r="O17">
            <v>0.27526821000000001</v>
          </cell>
          <cell r="Q17">
            <v>0.36339889827821792</v>
          </cell>
        </row>
        <row r="18">
          <cell r="N18">
            <v>4.6100000000000002E-2</v>
          </cell>
          <cell r="O18">
            <v>0.37878787899999999</v>
          </cell>
          <cell r="Q18">
            <v>0.46768278430543087</v>
          </cell>
        </row>
        <row r="19">
          <cell r="N19">
            <v>5.8999999999999997E-2</v>
          </cell>
          <cell r="O19">
            <v>0.46159308799999998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DF71-289A-194E-8903-7F57F0AC7B35}">
  <dimension ref="A1:L37"/>
  <sheetViews>
    <sheetView topLeftCell="C21" zoomScale="132" zoomScaleNormal="81" workbookViewId="0">
      <selection activeCell="D9" sqref="D9"/>
    </sheetView>
  </sheetViews>
  <sheetFormatPr baseColWidth="10" defaultRowHeight="16" x14ac:dyDescent="0.2"/>
  <cols>
    <col min="1" max="1" width="17" customWidth="1"/>
    <col min="2" max="2" width="26.33203125" customWidth="1"/>
    <col min="3" max="3" width="13.1640625" customWidth="1"/>
    <col min="4" max="4" width="13.83203125" customWidth="1"/>
    <col min="5" max="5" width="19.33203125" customWidth="1"/>
    <col min="6" max="6" width="13.33203125" customWidth="1"/>
    <col min="7" max="7" width="14.1640625" customWidth="1"/>
    <col min="8" max="8" width="10.33203125" customWidth="1"/>
    <col min="9" max="9" width="11.1640625" customWidth="1"/>
    <col min="10" max="10" width="14.6640625" customWidth="1"/>
  </cols>
  <sheetData>
    <row r="1" spans="1:12" x14ac:dyDescent="0.2">
      <c r="A1" s="1" t="s">
        <v>4</v>
      </c>
      <c r="B1" s="1"/>
      <c r="C1" s="1"/>
      <c r="D1" s="1"/>
      <c r="E1" s="1"/>
      <c r="F1" s="1"/>
    </row>
    <row r="2" spans="1:12" x14ac:dyDescent="0.2">
      <c r="A2" s="1"/>
      <c r="B2" s="1" t="s">
        <v>0</v>
      </c>
      <c r="C2" s="1" t="s">
        <v>5</v>
      </c>
      <c r="D2" s="1" t="s">
        <v>1</v>
      </c>
      <c r="E2" s="1" t="s">
        <v>6</v>
      </c>
      <c r="F2" s="1" t="s">
        <v>7</v>
      </c>
    </row>
    <row r="3" spans="1:12" x14ac:dyDescent="0.2">
      <c r="A3" s="1"/>
      <c r="B3" s="1" t="s">
        <v>2</v>
      </c>
      <c r="C3" s="1" t="s">
        <v>8</v>
      </c>
      <c r="D3" s="1" t="s">
        <v>9</v>
      </c>
      <c r="E3" s="1" t="s">
        <v>10</v>
      </c>
      <c r="F3" s="1">
        <v>5</v>
      </c>
      <c r="G3" s="6" t="s">
        <v>30</v>
      </c>
    </row>
    <row r="4" spans="1:12" x14ac:dyDescent="0.2">
      <c r="A4" s="1"/>
      <c r="B4" s="1" t="s">
        <v>3</v>
      </c>
      <c r="C4" s="1" t="s">
        <v>11</v>
      </c>
      <c r="D4" s="1" t="s">
        <v>12</v>
      </c>
      <c r="E4" s="1" t="s">
        <v>10</v>
      </c>
      <c r="F4" s="1">
        <v>0.5</v>
      </c>
      <c r="G4" s="6" t="s">
        <v>30</v>
      </c>
    </row>
    <row r="5" spans="1:12" x14ac:dyDescent="0.2">
      <c r="A5" s="1"/>
      <c r="B5" s="1" t="s">
        <v>13</v>
      </c>
      <c r="C5" s="1" t="s">
        <v>14</v>
      </c>
      <c r="D5" s="1" t="s">
        <v>15</v>
      </c>
      <c r="E5" s="1" t="s">
        <v>10</v>
      </c>
      <c r="F5" s="1">
        <v>0.1</v>
      </c>
      <c r="G5" s="6" t="s">
        <v>31</v>
      </c>
    </row>
    <row r="7" spans="1:12" x14ac:dyDescent="0.2">
      <c r="A7" s="1" t="s">
        <v>16</v>
      </c>
      <c r="B7" s="1" t="s">
        <v>17</v>
      </c>
      <c r="C7" s="1" t="s">
        <v>18</v>
      </c>
      <c r="D7" s="1" t="s">
        <v>19</v>
      </c>
    </row>
    <row r="8" spans="1:12" x14ac:dyDescent="0.2">
      <c r="A8" s="1">
        <v>0.22</v>
      </c>
      <c r="B8" s="1">
        <v>1</v>
      </c>
      <c r="C8" s="1">
        <v>208</v>
      </c>
      <c r="D8" s="1">
        <v>208</v>
      </c>
    </row>
    <row r="10" spans="1:12" x14ac:dyDescent="0.2">
      <c r="A10" s="11" t="s">
        <v>20</v>
      </c>
      <c r="B10" s="10" t="s">
        <v>21</v>
      </c>
      <c r="C10" s="10"/>
      <c r="D10" s="10"/>
      <c r="E10" s="10"/>
      <c r="F10" s="10" t="s">
        <v>25</v>
      </c>
      <c r="G10" s="10"/>
      <c r="I10" s="10" t="s">
        <v>27</v>
      </c>
      <c r="J10" s="10"/>
      <c r="K10" s="2"/>
      <c r="L10" s="2"/>
    </row>
    <row r="11" spans="1:12" ht="42" customHeight="1" x14ac:dyDescent="0.2">
      <c r="A11" s="11"/>
      <c r="B11" s="1" t="s">
        <v>26</v>
      </c>
      <c r="C11" s="1" t="s">
        <v>22</v>
      </c>
      <c r="D11" s="1" t="s">
        <v>23</v>
      </c>
      <c r="E11" s="1" t="s">
        <v>24</v>
      </c>
      <c r="F11" s="4"/>
      <c r="G11" s="4"/>
      <c r="I11" s="1" t="s">
        <v>28</v>
      </c>
      <c r="J11" s="1" t="s">
        <v>29</v>
      </c>
    </row>
    <row r="12" spans="1:12" x14ac:dyDescent="0.2">
      <c r="A12" s="5">
        <v>1</v>
      </c>
      <c r="B12" s="5">
        <v>0.15</v>
      </c>
      <c r="C12" s="5">
        <v>0.4</v>
      </c>
      <c r="D12" s="5">
        <v>1.3</v>
      </c>
      <c r="E12" s="5">
        <v>2.4</v>
      </c>
      <c r="F12" s="5">
        <f>C12-B12</f>
        <v>0.25</v>
      </c>
      <c r="G12" s="5">
        <f>(E12-D12)*(E12+D12)/2</f>
        <v>2.0349999999999997</v>
      </c>
      <c r="I12" s="5">
        <f>SQRT($F$3*$F$3+$F$3*$F$3)</f>
        <v>7.0710678118654755</v>
      </c>
      <c r="J12" s="5">
        <f>SQRT(POWER($F$5*E12,2)+POWER($F$5*D12,2))</f>
        <v>0.27294688127912359</v>
      </c>
    </row>
    <row r="13" spans="1:12" x14ac:dyDescent="0.2">
      <c r="A13" s="5">
        <v>2</v>
      </c>
      <c r="B13" s="5">
        <v>0.15</v>
      </c>
      <c r="C13" s="5">
        <v>0.5</v>
      </c>
      <c r="D13" s="5">
        <v>1.3</v>
      </c>
      <c r="E13" s="5">
        <v>2.6</v>
      </c>
      <c r="F13" s="5">
        <f t="shared" ref="F13:F16" si="0">C13-B13</f>
        <v>0.35</v>
      </c>
      <c r="G13" s="5">
        <f t="shared" ref="G13:G16" si="1">(E13-D13)*(E13+D13)/2</f>
        <v>2.5350000000000001</v>
      </c>
      <c r="I13" s="5">
        <f t="shared" ref="I13:I16" si="2">SQRT($F$3*$F$3+$F$3*$F$3)</f>
        <v>7.0710678118654755</v>
      </c>
      <c r="J13" s="5">
        <f t="shared" ref="J13:J16" si="3">SQRT(POWER($F$5*E13,2)+POWER($F$5*D13,2))</f>
        <v>0.29068883707497267</v>
      </c>
    </row>
    <row r="14" spans="1:12" x14ac:dyDescent="0.2">
      <c r="A14" s="5">
        <v>3</v>
      </c>
      <c r="B14" s="5">
        <v>0.15</v>
      </c>
      <c r="C14" s="5">
        <v>0.7</v>
      </c>
      <c r="D14" s="5">
        <v>1.3</v>
      </c>
      <c r="E14" s="5">
        <v>3.3</v>
      </c>
      <c r="F14" s="5">
        <f t="shared" si="0"/>
        <v>0.54999999999999993</v>
      </c>
      <c r="G14" s="5">
        <f t="shared" si="1"/>
        <v>4.5999999999999988</v>
      </c>
      <c r="I14" s="5">
        <f t="shared" si="2"/>
        <v>7.0710678118654755</v>
      </c>
      <c r="J14" s="5">
        <f t="shared" si="3"/>
        <v>0.35468295701936403</v>
      </c>
    </row>
    <row r="15" spans="1:12" x14ac:dyDescent="0.2">
      <c r="A15" s="5">
        <v>4</v>
      </c>
      <c r="B15" s="5">
        <v>0.15</v>
      </c>
      <c r="C15" s="5">
        <v>0.9</v>
      </c>
      <c r="D15" s="5">
        <v>1.3</v>
      </c>
      <c r="E15" s="5">
        <v>3.7</v>
      </c>
      <c r="F15" s="5">
        <f t="shared" si="0"/>
        <v>0.75</v>
      </c>
      <c r="G15" s="5">
        <f t="shared" si="1"/>
        <v>6.0000000000000009</v>
      </c>
      <c r="I15" s="5">
        <f t="shared" si="2"/>
        <v>7.0710678118654755</v>
      </c>
      <c r="J15" s="5">
        <f t="shared" si="3"/>
        <v>0.39217343102255159</v>
      </c>
    </row>
    <row r="16" spans="1:12" x14ac:dyDescent="0.2">
      <c r="A16" s="5">
        <v>5</v>
      </c>
      <c r="B16" s="5">
        <v>0.15</v>
      </c>
      <c r="C16" s="5">
        <v>1.1000000000000001</v>
      </c>
      <c r="D16" s="5">
        <v>1.3</v>
      </c>
      <c r="E16" s="5">
        <v>4.0999999999999996</v>
      </c>
      <c r="F16" s="5">
        <f t="shared" si="0"/>
        <v>0.95000000000000007</v>
      </c>
      <c r="G16" s="5">
        <f t="shared" si="1"/>
        <v>7.5599999999999987</v>
      </c>
      <c r="I16" s="5">
        <f t="shared" si="2"/>
        <v>7.0710678118654755</v>
      </c>
      <c r="J16" s="5">
        <f t="shared" si="3"/>
        <v>0.43011626335213132</v>
      </c>
    </row>
    <row r="24" spans="1:10" x14ac:dyDescent="0.2">
      <c r="A24" s="2" t="s">
        <v>41</v>
      </c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G24" s="1" t="s">
        <v>40</v>
      </c>
    </row>
    <row r="25" spans="1:10" x14ac:dyDescent="0.2">
      <c r="B25" s="1">
        <f>F12</f>
        <v>0.25</v>
      </c>
      <c r="C25" s="1">
        <f>G12</f>
        <v>2.0349999999999997</v>
      </c>
      <c r="D25" s="1">
        <f>B25*C25</f>
        <v>0.50874999999999992</v>
      </c>
      <c r="E25" s="11">
        <f>SUM(D25:D29)</f>
        <v>15.608000000000001</v>
      </c>
      <c r="F25" s="1">
        <f>D25*D25</f>
        <v>0.25882656249999991</v>
      </c>
      <c r="G25" s="11">
        <f>E25/SUM(F25:F29)</f>
        <v>0.19687665647671565</v>
      </c>
    </row>
    <row r="26" spans="1:10" x14ac:dyDescent="0.2">
      <c r="B26" s="1">
        <f t="shared" ref="B26:B29" si="4">F13</f>
        <v>0.35</v>
      </c>
      <c r="C26" s="1">
        <f t="shared" ref="C26:C29" si="5">G13</f>
        <v>2.5350000000000001</v>
      </c>
      <c r="D26" s="1">
        <f t="shared" ref="D26:D29" si="6">B26*C26</f>
        <v>0.88724999999999998</v>
      </c>
      <c r="E26" s="11"/>
      <c r="F26" s="1">
        <f t="shared" ref="F26:F29" si="7">D26*D26</f>
        <v>0.78721256249999993</v>
      </c>
      <c r="G26" s="11"/>
    </row>
    <row r="27" spans="1:10" x14ac:dyDescent="0.2">
      <c r="B27" s="1">
        <f t="shared" si="4"/>
        <v>0.54999999999999993</v>
      </c>
      <c r="C27" s="1">
        <f t="shared" si="5"/>
        <v>4.5999999999999988</v>
      </c>
      <c r="D27" s="1">
        <f t="shared" si="6"/>
        <v>2.5299999999999989</v>
      </c>
      <c r="E27" s="11"/>
      <c r="F27" s="1">
        <f t="shared" si="7"/>
        <v>6.4008999999999947</v>
      </c>
      <c r="G27" s="11"/>
    </row>
    <row r="28" spans="1:10" x14ac:dyDescent="0.2">
      <c r="B28" s="1">
        <f t="shared" si="4"/>
        <v>0.75</v>
      </c>
      <c r="C28" s="1">
        <f t="shared" si="5"/>
        <v>6.0000000000000009</v>
      </c>
      <c r="D28" s="1">
        <f t="shared" si="6"/>
        <v>4.5000000000000009</v>
      </c>
      <c r="E28" s="11"/>
      <c r="F28" s="1">
        <f t="shared" si="7"/>
        <v>20.250000000000007</v>
      </c>
      <c r="G28" s="11"/>
    </row>
    <row r="29" spans="1:10" x14ac:dyDescent="0.2">
      <c r="B29" s="1">
        <f t="shared" si="4"/>
        <v>0.95000000000000007</v>
      </c>
      <c r="C29" s="1">
        <f t="shared" si="5"/>
        <v>7.5599999999999987</v>
      </c>
      <c r="D29" s="1">
        <f t="shared" si="6"/>
        <v>7.1819999999999995</v>
      </c>
      <c r="E29" s="11"/>
      <c r="F29" s="1">
        <f t="shared" si="7"/>
        <v>51.581123999999996</v>
      </c>
      <c r="G29" s="11"/>
    </row>
    <row r="32" spans="1:10" x14ac:dyDescent="0.2">
      <c r="A32" s="2" t="s">
        <v>43</v>
      </c>
      <c r="B32" s="1" t="s">
        <v>32</v>
      </c>
      <c r="C32" s="1" t="s">
        <v>42</v>
      </c>
      <c r="D32" s="1" t="s">
        <v>33</v>
      </c>
      <c r="E32" s="11" t="s">
        <v>34</v>
      </c>
      <c r="F32" s="11"/>
      <c r="G32" s="11"/>
      <c r="I32" s="10" t="s">
        <v>44</v>
      </c>
      <c r="J32" s="10"/>
    </row>
    <row r="33" spans="2:10" x14ac:dyDescent="0.2">
      <c r="B33" s="1">
        <f>POWER(B26-$G$22*C26, 2)</f>
        <v>0.12249999999999998</v>
      </c>
      <c r="C33" s="11">
        <f>SUM(B33:B37)</f>
        <v>1.8900000000000001</v>
      </c>
      <c r="D33" s="11">
        <v>5</v>
      </c>
      <c r="E33" s="11">
        <f>SQRT(C33/(D33 - 1)/SUM(F26:F30))</f>
        <v>7.7327592950106924E-2</v>
      </c>
      <c r="F33" s="11"/>
      <c r="G33" s="11"/>
      <c r="I33" s="10">
        <f>E33*2</f>
        <v>0.15465518590021385</v>
      </c>
      <c r="J33" s="10"/>
    </row>
    <row r="34" spans="2:10" x14ac:dyDescent="0.2">
      <c r="B34" s="1">
        <f t="shared" ref="B34:B37" si="8">POWER(B27-$G$22*C27, 2)</f>
        <v>0.30249999999999994</v>
      </c>
      <c r="C34" s="11"/>
      <c r="D34" s="11"/>
      <c r="E34" s="11"/>
      <c r="F34" s="11"/>
      <c r="G34" s="11"/>
    </row>
    <row r="35" spans="2:10" x14ac:dyDescent="0.2">
      <c r="B35" s="1">
        <f t="shared" si="8"/>
        <v>0.5625</v>
      </c>
      <c r="C35" s="11"/>
      <c r="D35" s="11"/>
      <c r="E35" s="11"/>
      <c r="F35" s="11"/>
      <c r="G35" s="11"/>
    </row>
    <row r="36" spans="2:10" x14ac:dyDescent="0.2">
      <c r="B36" s="1">
        <f t="shared" si="8"/>
        <v>0.90250000000000008</v>
      </c>
      <c r="C36" s="11"/>
      <c r="D36" s="11"/>
      <c r="E36" s="11"/>
      <c r="F36" s="11"/>
      <c r="G36" s="11"/>
      <c r="I36" s="10" t="s">
        <v>45</v>
      </c>
      <c r="J36" s="10"/>
    </row>
    <row r="37" spans="2:10" x14ac:dyDescent="0.2">
      <c r="B37" s="1">
        <f t="shared" si="8"/>
        <v>0</v>
      </c>
      <c r="C37" s="11"/>
      <c r="D37" s="11"/>
      <c r="E37" s="11"/>
      <c r="F37" s="11"/>
      <c r="G37" s="11"/>
      <c r="I37" s="10">
        <f>I33/G25</f>
        <v>0.78554354115874936</v>
      </c>
      <c r="J37" s="10"/>
    </row>
  </sheetData>
  <mergeCells count="14">
    <mergeCell ref="E32:G32"/>
    <mergeCell ref="C33:C37"/>
    <mergeCell ref="D33:D37"/>
    <mergeCell ref="E33:G37"/>
    <mergeCell ref="I32:J32"/>
    <mergeCell ref="I33:J33"/>
    <mergeCell ref="I36:J36"/>
    <mergeCell ref="I37:J37"/>
    <mergeCell ref="B10:E10"/>
    <mergeCell ref="A10:A11"/>
    <mergeCell ref="F10:G10"/>
    <mergeCell ref="I10:J10"/>
    <mergeCell ref="E25:E29"/>
    <mergeCell ref="G25:G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2B9A-1494-404D-BA28-19FD5E20349E}">
  <dimension ref="B1:Z45"/>
  <sheetViews>
    <sheetView tabSelected="1" topLeftCell="L1" zoomScaleNormal="90" workbookViewId="0">
      <selection activeCell="N25" sqref="N25"/>
    </sheetView>
  </sheetViews>
  <sheetFormatPr baseColWidth="10" defaultRowHeight="16" x14ac:dyDescent="0.2"/>
  <cols>
    <col min="2" max="2" width="6.5" customWidth="1"/>
    <col min="3" max="3" width="12.1640625" customWidth="1"/>
    <col min="4" max="4" width="12" customWidth="1"/>
    <col min="5" max="5" width="4.1640625" customWidth="1"/>
    <col min="13" max="13" width="6" customWidth="1"/>
    <col min="15" max="16" width="12.33203125" customWidth="1"/>
    <col min="17" max="19" width="12" customWidth="1"/>
    <col min="20" max="20" width="12.1640625" customWidth="1"/>
    <col min="21" max="21" width="7.6640625" customWidth="1"/>
    <col min="22" max="23" width="14.33203125" customWidth="1"/>
  </cols>
  <sheetData>
    <row r="1" spans="2:26" ht="15" customHeight="1" x14ac:dyDescent="0.2"/>
    <row r="2" spans="2:26" ht="24" customHeight="1" x14ac:dyDescent="0.25">
      <c r="B2" s="5" t="s">
        <v>46</v>
      </c>
      <c r="C2" s="5"/>
      <c r="D2" s="5"/>
      <c r="E2" s="5"/>
      <c r="F2" s="12"/>
      <c r="G2" s="12"/>
      <c r="H2" s="10"/>
      <c r="I2" s="10"/>
      <c r="K2" s="19" t="s">
        <v>48</v>
      </c>
      <c r="L2" s="19"/>
      <c r="M2" s="5"/>
      <c r="N2" s="9"/>
      <c r="O2" s="5"/>
      <c r="P2" s="5"/>
      <c r="Q2" s="5"/>
      <c r="R2" s="5"/>
      <c r="S2" s="5"/>
      <c r="T2" s="5"/>
      <c r="V2" s="8" t="s">
        <v>50</v>
      </c>
      <c r="W2" s="8" t="s">
        <v>51</v>
      </c>
      <c r="Y2" s="9"/>
      <c r="Z2" s="5"/>
    </row>
    <row r="3" spans="2:26" x14ac:dyDescent="0.2">
      <c r="B3" s="11">
        <v>1</v>
      </c>
      <c r="C3" s="13">
        <v>208</v>
      </c>
      <c r="D3" s="13">
        <v>208</v>
      </c>
      <c r="E3" s="4">
        <v>1</v>
      </c>
      <c r="F3" s="16">
        <v>1.2</v>
      </c>
      <c r="G3" s="17"/>
      <c r="H3" s="10">
        <v>4</v>
      </c>
      <c r="I3" s="10"/>
      <c r="M3" s="9">
        <v>1</v>
      </c>
      <c r="N3" s="5">
        <f>ABS(((O13-C3)-(P13-D3))/($N$13*1000-$M$13*1000))</f>
        <v>0</v>
      </c>
      <c r="O3" s="5">
        <f>AVERAGE(F3:G7)</f>
        <v>1.2799999999999998</v>
      </c>
      <c r="P3" s="5">
        <f>SQRT(POWER(2.015*SQRT(SUM(V3:V7)/4/5),2)+0.01)</f>
        <v>0.12523703525714747</v>
      </c>
      <c r="Q3" s="5">
        <f>AVERAGE(H3:I7)</f>
        <v>4.04</v>
      </c>
      <c r="R3" s="5">
        <f>SQRT(POWER(2.015*SQRT(SUM(W3:W7)/4/5),2)+0.01)</f>
        <v>0.12843815632435718</v>
      </c>
      <c r="S3" s="5">
        <f>2*($N$13-$M$13)/(Q3*Q3-O3*O3)</f>
        <v>0.10624387054593004</v>
      </c>
      <c r="T3" s="5">
        <f>S3*SQRT(0.005*0.005*2/POWER($N$13-$M$13,2)+4*(O3*P3*O3*P3+Q3*S3*Q3*S3)/POWER(Q3*Q3-O3*O3,2))</f>
        <v>6.7001745343192873E-3</v>
      </c>
      <c r="V3" s="5">
        <f>POWER($O$3-F3, 2)</f>
        <v>6.399999999999976E-3</v>
      </c>
      <c r="W3" s="5">
        <f>POWER($Q$3-H3, 2)</f>
        <v>1.6000000000000029E-3</v>
      </c>
      <c r="Y3" s="5">
        <v>1.2820512820512821E-3</v>
      </c>
      <c r="Z3" s="5">
        <v>0.10624387054593004</v>
      </c>
    </row>
    <row r="4" spans="2:26" x14ac:dyDescent="0.2">
      <c r="B4" s="11"/>
      <c r="C4" s="14"/>
      <c r="D4" s="14"/>
      <c r="E4" s="4">
        <v>2</v>
      </c>
      <c r="F4" s="16">
        <v>1.2</v>
      </c>
      <c r="G4" s="17"/>
      <c r="H4" s="10">
        <v>4</v>
      </c>
      <c r="I4" s="10"/>
      <c r="M4" s="9">
        <v>2</v>
      </c>
      <c r="N4" s="5">
        <f>ABS((($O$13-C8)-($P$13-D8))/($N$13*1000-$M$13*1000))</f>
        <v>2.1794871794871794E-2</v>
      </c>
      <c r="O4" s="5">
        <f>AVERAGE(F8:G12)</f>
        <v>1.26</v>
      </c>
      <c r="P4" s="5">
        <f>SQRT(POWER(2.015*SQRT(SUM(V8:V12)/4/5),2)+0.01)</f>
        <v>0.19182670564861404</v>
      </c>
      <c r="Q4" s="5">
        <f>AVERAGE(H8:I12)</f>
        <v>3.3400000000000007</v>
      </c>
      <c r="R4" s="5">
        <f>SQRT(POWER(2.015*SQRT(SUM(W8:W12)/4/5),2)+0.01)</f>
        <v>0.2213100991821205</v>
      </c>
      <c r="S4" s="5">
        <f>2*($N$13-$M$13)/(Q4*Q4-O4*O4)</f>
        <v>0.16304347826086948</v>
      </c>
      <c r="T4" s="5">
        <f>S4*SQRT(0.005*0.005*2/POWER($N$13-$M$13,2)+4*(O4*P4*O4*P4+Q4*S4*Q4*S4)/POWER(Q4*Q4-O4*O4,2))</f>
        <v>2.0358990432439779E-2</v>
      </c>
      <c r="V4" s="5">
        <f>POWER($O$3-F4, 2)</f>
        <v>6.399999999999976E-3</v>
      </c>
      <c r="W4" s="5">
        <f>POWER($Q$3-H4, 2)</f>
        <v>1.6000000000000029E-3</v>
      </c>
      <c r="Y4" s="5">
        <v>2.0512820512820513E-2</v>
      </c>
      <c r="Z4" s="5">
        <v>0.16304347826086948</v>
      </c>
    </row>
    <row r="5" spans="2:26" x14ac:dyDescent="0.2">
      <c r="B5" s="11"/>
      <c r="C5" s="14"/>
      <c r="D5" s="14"/>
      <c r="E5" s="4">
        <v>3</v>
      </c>
      <c r="F5" s="16">
        <v>1.4</v>
      </c>
      <c r="G5" s="17"/>
      <c r="H5" s="10">
        <v>4.2</v>
      </c>
      <c r="I5" s="10"/>
      <c r="M5" s="9">
        <v>3</v>
      </c>
      <c r="N5" s="5">
        <f>ABS((($O$13-C13)-($P$13-D13))/($N$13*1000-$M$13*1000))</f>
        <v>3.5897435897435895E-2</v>
      </c>
      <c r="O5" s="5">
        <f>AVERAGE(F13:G17)</f>
        <v>0.98000000000000009</v>
      </c>
      <c r="P5" s="5">
        <f>SQRT(POWER(2.015*SQRT(SUM(V13:V17)/4/5),2)+0.01)</f>
        <v>0.219467799460422</v>
      </c>
      <c r="Q5" s="5">
        <f>AVERAGE(H13:I17)</f>
        <v>2.74</v>
      </c>
      <c r="R5" s="5">
        <f>SQRT(POWER(2.015*SQRT(SUM(W13:W17)/4/5),2)+0.01)</f>
        <v>0.23030064046806298</v>
      </c>
      <c r="S5" s="5">
        <f>2*($N$13-$M$13)/(Q5*Q5-O5*O5)</f>
        <v>0.23826979472140761</v>
      </c>
      <c r="T5" s="5">
        <f>S5*SQRT(0.005*0.005*2/POWER($N$13-$M$13,2)+4*(O5*P5*O5*P5+Q5*S5*Q5*S5)/POWER(Q5*Q5-O5*O5,2))</f>
        <v>5.0077343255124973E-2</v>
      </c>
      <c r="V5" s="5">
        <f>POWER($O$3-F5, 2)</f>
        <v>1.4400000000000026E-2</v>
      </c>
      <c r="W5" s="5">
        <f>POWER($Q$3-H5, 2)</f>
        <v>2.5600000000000046E-2</v>
      </c>
      <c r="Y5" s="5">
        <v>3.4615384615384617E-2</v>
      </c>
      <c r="Z5" s="5">
        <v>0.23826979472140761</v>
      </c>
    </row>
    <row r="6" spans="2:26" x14ac:dyDescent="0.2">
      <c r="B6" s="11"/>
      <c r="C6" s="14"/>
      <c r="D6" s="14"/>
      <c r="E6" s="4">
        <v>4</v>
      </c>
      <c r="F6" s="16">
        <v>1.3</v>
      </c>
      <c r="G6" s="17"/>
      <c r="H6" s="10">
        <v>4</v>
      </c>
      <c r="I6" s="10"/>
      <c r="M6" s="9">
        <v>4</v>
      </c>
      <c r="N6" s="5">
        <f>ABS((($O$13-C18)-($P$13-D18))/($N$13*1000-$M$13*1000))</f>
        <v>4.6153846153846156E-2</v>
      </c>
      <c r="O6" s="5">
        <f>AVERAGE(F18:G22)</f>
        <v>0.72</v>
      </c>
      <c r="P6" s="5">
        <f>SQRT(POWER(2.015*SQRT(SUM(V18:V22)/4/5),2)+0.01)</f>
        <v>0.18205296619390746</v>
      </c>
      <c r="Q6" s="5">
        <f>AVERAGE(H18:I22)</f>
        <v>2.2600000000000002</v>
      </c>
      <c r="R6" s="5">
        <f>SQRT(POWER(2.015*SQRT(SUM(W18:W22)/4/5),2)+0.01)</f>
        <v>0.19182670564861395</v>
      </c>
      <c r="S6" s="5">
        <f>2*($N$13-$M$13)/(Q6*Q6-O6*O6)</f>
        <v>0.33992852784799082</v>
      </c>
      <c r="T6" s="5">
        <f>S6*SQRT(0.005*0.005*2/POWER($N$13-$M$13,2)+4*(O6*P6*O6*P6+Q6*S6*Q6*S6)/POWER(Q6*Q6-O6*O6,2))</f>
        <v>0.11549484302188043</v>
      </c>
      <c r="V6" s="5">
        <f>POWER($O$3-F6, 2)</f>
        <v>4.0000000000000961E-4</v>
      </c>
      <c r="W6" s="5">
        <f>POWER($Q$3-H6, 2)</f>
        <v>1.6000000000000029E-3</v>
      </c>
      <c r="Y6" s="5">
        <v>4.4871794871794872E-2</v>
      </c>
      <c r="Z6" s="5">
        <v>0.33992852784799082</v>
      </c>
    </row>
    <row r="7" spans="2:26" x14ac:dyDescent="0.2">
      <c r="B7" s="11"/>
      <c r="C7" s="15"/>
      <c r="D7" s="15"/>
      <c r="E7" s="4">
        <v>5</v>
      </c>
      <c r="F7" s="16">
        <v>1.3</v>
      </c>
      <c r="G7" s="17"/>
      <c r="H7" s="10">
        <v>4</v>
      </c>
      <c r="I7" s="10"/>
      <c r="M7" s="9">
        <v>5</v>
      </c>
      <c r="N7" s="23">
        <f>ABS((($O$13-C15)-($P$13-D15))/($N$13*1000-$M$13*1000))</f>
        <v>0</v>
      </c>
      <c r="O7" s="5">
        <f>AVERAGE(F23:G27)</f>
        <v>0.61999999999999988</v>
      </c>
      <c r="P7" s="5">
        <f>SQRT(POWER(2.015*SQRT(SUM(V23:V27)/4/5),2)+0.01)</f>
        <v>0.11510073848590197</v>
      </c>
      <c r="Q7" s="5">
        <f>AVERAGE(H23:I27)</f>
        <v>2.0200000000000005</v>
      </c>
      <c r="R7" s="5">
        <f>SQRT(POWER(2.015*SQRT(SUM(W23:W27)/4/5),2)+0.01)</f>
        <v>0.14051526607454443</v>
      </c>
      <c r="S7" s="5">
        <f>2*($N$13-$M$13)/(Q7*Q7-O7*O7)</f>
        <v>0.42207792207792189</v>
      </c>
      <c r="T7" s="5">
        <f>S7*SQRT(0.005*0.005*2/POWER($N$13-$M$13,2)+4*(O7*P7*O7*P7+Q7*S7*Q7*S7)/POWER(Q7*Q7-O7*O7,2))</f>
        <v>0.19544919205621814</v>
      </c>
      <c r="V7" s="5">
        <f>POWER($O$3-F7, 2)</f>
        <v>4.0000000000000961E-4</v>
      </c>
      <c r="W7" s="5">
        <f>POWER($Q$3-H7, 2)</f>
        <v>1.6000000000000029E-3</v>
      </c>
      <c r="Y7" s="5">
        <v>1.2820512820512821E-3</v>
      </c>
      <c r="Z7" s="5">
        <v>0.35635964912280693</v>
      </c>
    </row>
    <row r="8" spans="2:26" x14ac:dyDescent="0.2">
      <c r="B8" s="13">
        <v>2</v>
      </c>
      <c r="C8" s="13">
        <v>225</v>
      </c>
      <c r="D8" s="13">
        <v>208</v>
      </c>
      <c r="E8" s="4">
        <v>1</v>
      </c>
      <c r="F8" s="16">
        <v>1.2</v>
      </c>
      <c r="G8" s="17"/>
      <c r="H8" s="10">
        <v>3.3</v>
      </c>
      <c r="I8" s="10"/>
      <c r="M8" s="9"/>
      <c r="N8" s="5"/>
      <c r="O8" s="5"/>
      <c r="P8" s="5"/>
      <c r="Q8" s="5"/>
      <c r="R8" s="5"/>
      <c r="S8" s="5">
        <f>SUM(S3:S7)</f>
        <v>1.2695635934541198</v>
      </c>
      <c r="T8" s="5"/>
      <c r="V8" s="5">
        <f>POWER($O$4-F8, 2)</f>
        <v>3.6000000000000064E-3</v>
      </c>
      <c r="W8" s="5">
        <f>POWER($Q$4-H8, 2)</f>
        <v>1.6000000000000738E-3</v>
      </c>
    </row>
    <row r="9" spans="2:26" x14ac:dyDescent="0.2">
      <c r="B9" s="14"/>
      <c r="C9" s="14"/>
      <c r="D9" s="14"/>
      <c r="E9" s="4">
        <v>2</v>
      </c>
      <c r="F9" s="16">
        <v>1.5</v>
      </c>
      <c r="G9" s="17"/>
      <c r="H9" s="10">
        <v>3.6</v>
      </c>
      <c r="I9" s="10"/>
      <c r="M9" s="26" t="s">
        <v>49</v>
      </c>
      <c r="N9" s="27"/>
      <c r="O9" s="27"/>
      <c r="P9" s="27"/>
      <c r="Q9" s="27"/>
      <c r="R9" s="27"/>
      <c r="S9" s="27"/>
      <c r="T9" s="28"/>
      <c r="V9" s="5">
        <f>POWER($O$4-F9, 2)</f>
        <v>5.7599999999999998E-2</v>
      </c>
      <c r="W9" s="5">
        <f>POWER($Q$4-H9, 2)</f>
        <v>6.759999999999966E-2</v>
      </c>
    </row>
    <row r="10" spans="2:26" x14ac:dyDescent="0.2">
      <c r="B10" s="14"/>
      <c r="C10" s="14"/>
      <c r="D10" s="14"/>
      <c r="E10" s="4">
        <v>3</v>
      </c>
      <c r="F10" s="16">
        <v>1.3</v>
      </c>
      <c r="G10" s="17"/>
      <c r="H10" s="10">
        <v>3.4</v>
      </c>
      <c r="I10" s="10"/>
      <c r="M10" s="29"/>
      <c r="N10" s="30"/>
      <c r="O10" s="30"/>
      <c r="P10" s="30"/>
      <c r="Q10" s="30"/>
      <c r="R10" s="30"/>
      <c r="S10" s="30"/>
      <c r="T10" s="31"/>
      <c r="V10" s="5">
        <f>POWER($O$4-F10, 2)</f>
        <v>1.6000000000000029E-3</v>
      </c>
      <c r="W10" s="5">
        <f>POWER($Q$4-H10, 2)</f>
        <v>3.5999999999998997E-3</v>
      </c>
    </row>
    <row r="11" spans="2:26" x14ac:dyDescent="0.2">
      <c r="B11" s="14"/>
      <c r="C11" s="14"/>
      <c r="D11" s="14"/>
      <c r="E11" s="4">
        <v>4</v>
      </c>
      <c r="F11" s="16">
        <v>1.3</v>
      </c>
      <c r="G11" s="17"/>
      <c r="H11" s="10">
        <v>3.4</v>
      </c>
      <c r="I11" s="10"/>
      <c r="V11" s="5">
        <f>POWER($O$4-F11, 2)</f>
        <v>1.6000000000000029E-3</v>
      </c>
      <c r="W11" s="5">
        <f>POWER($Q$4-H11, 2)</f>
        <v>3.5999999999998997E-3</v>
      </c>
    </row>
    <row r="12" spans="2:26" x14ac:dyDescent="0.2">
      <c r="B12" s="15"/>
      <c r="C12" s="15"/>
      <c r="D12" s="15"/>
      <c r="E12" s="4">
        <v>5</v>
      </c>
      <c r="F12" s="16">
        <v>1</v>
      </c>
      <c r="G12" s="17"/>
      <c r="H12" s="10">
        <v>3</v>
      </c>
      <c r="I12" s="10"/>
      <c r="M12" s="3" t="s">
        <v>16</v>
      </c>
      <c r="N12" s="3" t="s">
        <v>17</v>
      </c>
      <c r="O12" s="3" t="s">
        <v>18</v>
      </c>
      <c r="P12" s="3" t="s">
        <v>19</v>
      </c>
      <c r="R12" s="20"/>
      <c r="S12" s="20"/>
      <c r="V12" s="5">
        <f>POWER($O$4-F12, 2)</f>
        <v>6.7600000000000007E-2</v>
      </c>
      <c r="W12" s="5">
        <f>POWER($Q$4-H12, 2)</f>
        <v>0.11560000000000051</v>
      </c>
    </row>
    <row r="13" spans="2:26" x14ac:dyDescent="0.2">
      <c r="B13" s="13">
        <v>3</v>
      </c>
      <c r="C13" s="13">
        <v>236</v>
      </c>
      <c r="D13" s="13">
        <v>208</v>
      </c>
      <c r="E13" s="7">
        <v>1</v>
      </c>
      <c r="F13" s="16">
        <v>1</v>
      </c>
      <c r="G13" s="17"/>
      <c r="H13" s="10">
        <v>2.8</v>
      </c>
      <c r="I13" s="10"/>
      <c r="M13" s="3">
        <v>0.22</v>
      </c>
      <c r="N13" s="3">
        <v>1</v>
      </c>
      <c r="O13" s="3">
        <v>208</v>
      </c>
      <c r="P13" s="3">
        <v>208</v>
      </c>
      <c r="R13" s="20"/>
      <c r="S13" s="20"/>
      <c r="V13" s="5">
        <f>POWER($O$5-F13, 2)</f>
        <v>3.9999999999999628E-4</v>
      </c>
      <c r="W13" s="5">
        <f>POWER($Q$5-H13, 2)</f>
        <v>3.5999999999999531E-3</v>
      </c>
    </row>
    <row r="14" spans="2:26" x14ac:dyDescent="0.2">
      <c r="B14" s="14"/>
      <c r="C14" s="14"/>
      <c r="D14" s="14"/>
      <c r="E14" s="7">
        <v>2</v>
      </c>
      <c r="F14" s="16">
        <v>1.3</v>
      </c>
      <c r="G14" s="17"/>
      <c r="H14" s="10">
        <v>3.1</v>
      </c>
      <c r="I14" s="10"/>
      <c r="V14" s="5">
        <f>POWER($O$5-F14, 2)</f>
        <v>0.10239999999999996</v>
      </c>
      <c r="W14" s="5">
        <f>POWER($Q$5-H14, 2)</f>
        <v>0.12959999999999991</v>
      </c>
    </row>
    <row r="15" spans="2:26" x14ac:dyDescent="0.2">
      <c r="B15" s="14"/>
      <c r="C15" s="14"/>
      <c r="D15" s="14"/>
      <c r="E15" s="7">
        <v>3</v>
      </c>
      <c r="F15" s="16">
        <v>1</v>
      </c>
      <c r="G15" s="17"/>
      <c r="H15" s="10">
        <v>2.7</v>
      </c>
      <c r="I15" s="10"/>
      <c r="V15" s="5">
        <f>POWER($O$5-F15, 2)</f>
        <v>3.9999999999999628E-4</v>
      </c>
      <c r="W15" s="5">
        <f>POWER($Q$5-H15, 2)</f>
        <v>1.6000000000000029E-3</v>
      </c>
    </row>
    <row r="16" spans="2:26" x14ac:dyDescent="0.2">
      <c r="B16" s="14"/>
      <c r="C16" s="14"/>
      <c r="D16" s="14"/>
      <c r="E16" s="7">
        <v>4</v>
      </c>
      <c r="F16" s="16">
        <v>0.9</v>
      </c>
      <c r="G16" s="17"/>
      <c r="H16" s="10">
        <v>2.6</v>
      </c>
      <c r="I16" s="10"/>
      <c r="V16" s="5">
        <f>POWER($O$5-F16, 2)</f>
        <v>6.4000000000000116E-3</v>
      </c>
      <c r="W16" s="5">
        <f>POWER($Q$5-H16, 2)</f>
        <v>1.9600000000000034E-2</v>
      </c>
    </row>
    <row r="17" spans="2:23" x14ac:dyDescent="0.2">
      <c r="B17" s="15"/>
      <c r="C17" s="15"/>
      <c r="D17" s="15"/>
      <c r="E17" s="7">
        <v>5</v>
      </c>
      <c r="F17" s="16">
        <v>0.7</v>
      </c>
      <c r="G17" s="17"/>
      <c r="H17" s="10">
        <v>2.5</v>
      </c>
      <c r="I17" s="10"/>
      <c r="V17" s="5">
        <f>POWER($O$5-F17, 2)</f>
        <v>7.8400000000000081E-2</v>
      </c>
      <c r="W17" s="5">
        <f>POWER($Q$5-H17, 2)</f>
        <v>5.7600000000000103E-2</v>
      </c>
    </row>
    <row r="18" spans="2:23" x14ac:dyDescent="0.2">
      <c r="B18" s="13">
        <v>4</v>
      </c>
      <c r="C18" s="13">
        <v>245</v>
      </c>
      <c r="D18" s="13">
        <v>209</v>
      </c>
      <c r="E18" s="7">
        <v>1</v>
      </c>
      <c r="F18" s="16">
        <v>1</v>
      </c>
      <c r="G18" s="17"/>
      <c r="H18" s="10">
        <v>2.5</v>
      </c>
      <c r="I18" s="10"/>
      <c r="V18" s="5">
        <f>POWER($O$6-F17, 2)</f>
        <v>4.0000000000000072E-4</v>
      </c>
      <c r="W18" s="5">
        <f>POWER($Q$6-H18, 2)</f>
        <v>5.7599999999999887E-2</v>
      </c>
    </row>
    <row r="19" spans="2:23" x14ac:dyDescent="0.2">
      <c r="B19" s="14"/>
      <c r="C19" s="14"/>
      <c r="D19" s="14"/>
      <c r="E19" s="7">
        <v>2</v>
      </c>
      <c r="F19" s="16">
        <v>0.6</v>
      </c>
      <c r="G19" s="17"/>
      <c r="H19" s="10">
        <v>2.2000000000000002</v>
      </c>
      <c r="I19" s="10"/>
      <c r="V19" s="5">
        <f>POWER($O$6-F18, 2)</f>
        <v>7.8400000000000011E-2</v>
      </c>
      <c r="W19" s="5">
        <f>POWER($Q$6-H19, 2)</f>
        <v>3.6000000000000064E-3</v>
      </c>
    </row>
    <row r="20" spans="2:23" x14ac:dyDescent="0.2">
      <c r="B20" s="14"/>
      <c r="C20" s="14"/>
      <c r="D20" s="14"/>
      <c r="E20" s="7">
        <v>3</v>
      </c>
      <c r="F20" s="16">
        <v>0.6</v>
      </c>
      <c r="G20" s="17"/>
      <c r="H20" s="10">
        <v>2.1</v>
      </c>
      <c r="I20" s="10"/>
      <c r="V20" s="5">
        <f>POWER($O$6-F19, 2)</f>
        <v>1.44E-2</v>
      </c>
      <c r="W20" s="5">
        <f>POWER($Q$6-H20, 2)</f>
        <v>2.5600000000000046E-2</v>
      </c>
    </row>
    <row r="21" spans="2:23" x14ac:dyDescent="0.2">
      <c r="B21" s="14"/>
      <c r="C21" s="14"/>
      <c r="D21" s="14"/>
      <c r="E21" s="7">
        <v>4</v>
      </c>
      <c r="F21" s="16">
        <v>0.8</v>
      </c>
      <c r="G21" s="17"/>
      <c r="H21" s="10">
        <v>2.4</v>
      </c>
      <c r="I21" s="10"/>
      <c r="V21" s="5">
        <f>POWER($O$6-F20, 2)</f>
        <v>1.44E-2</v>
      </c>
      <c r="W21" s="5">
        <f>POWER($Q$6-H21, 2)</f>
        <v>1.9599999999999909E-2</v>
      </c>
    </row>
    <row r="22" spans="2:23" x14ac:dyDescent="0.2">
      <c r="B22" s="15"/>
      <c r="C22" s="15"/>
      <c r="D22" s="15"/>
      <c r="E22" s="7">
        <v>5</v>
      </c>
      <c r="F22" s="16">
        <v>0.6</v>
      </c>
      <c r="G22" s="17"/>
      <c r="H22" s="10">
        <v>2.1</v>
      </c>
      <c r="I22" s="10"/>
      <c r="V22" s="5">
        <f>POWER($O$6-F21, 2)</f>
        <v>6.4000000000000116E-3</v>
      </c>
      <c r="W22" s="5">
        <f>POWER($Q$6-H22, 2)</f>
        <v>2.5600000000000046E-2</v>
      </c>
    </row>
    <row r="23" spans="2:23" x14ac:dyDescent="0.2">
      <c r="B23" s="13">
        <v>5</v>
      </c>
      <c r="C23" s="13">
        <v>254</v>
      </c>
      <c r="D23" s="13">
        <v>209</v>
      </c>
      <c r="E23" s="7">
        <v>1</v>
      </c>
      <c r="F23" s="16">
        <v>0.6</v>
      </c>
      <c r="G23" s="17"/>
      <c r="H23" s="10">
        <v>2</v>
      </c>
      <c r="I23" s="10"/>
      <c r="V23" s="5">
        <f>POWER($O$7-F22, 2)</f>
        <v>3.9999999999999628E-4</v>
      </c>
      <c r="W23" s="5">
        <f>POWER($Q$7-H23, 2)</f>
        <v>4.0000000000001845E-4</v>
      </c>
    </row>
    <row r="24" spans="2:23" x14ac:dyDescent="0.2">
      <c r="B24" s="14"/>
      <c r="C24" s="14"/>
      <c r="D24" s="14"/>
      <c r="E24" s="7">
        <v>2</v>
      </c>
      <c r="F24" s="16">
        <v>0.6</v>
      </c>
      <c r="G24" s="17"/>
      <c r="H24" s="10">
        <v>2</v>
      </c>
      <c r="I24" s="10"/>
      <c r="V24" s="5">
        <f>POWER($O$7-F23, 2)</f>
        <v>3.9999999999999628E-4</v>
      </c>
      <c r="W24" s="5">
        <f>POWER($Q$7-H24, 2)</f>
        <v>4.0000000000001845E-4</v>
      </c>
    </row>
    <row r="25" spans="2:23" x14ac:dyDescent="0.2">
      <c r="B25" s="14"/>
      <c r="C25" s="14"/>
      <c r="D25" s="14"/>
      <c r="E25" s="7">
        <v>3</v>
      </c>
      <c r="F25" s="16">
        <v>0.5</v>
      </c>
      <c r="G25" s="17"/>
      <c r="H25" s="10">
        <v>1.9</v>
      </c>
      <c r="I25" s="10"/>
      <c r="V25" s="5">
        <f>POWER($O$7-F24, 2)</f>
        <v>3.9999999999999628E-4</v>
      </c>
      <c r="W25" s="5">
        <f>POWER($Q$7-H25, 2)</f>
        <v>1.4400000000000131E-2</v>
      </c>
    </row>
    <row r="26" spans="2:23" x14ac:dyDescent="0.2">
      <c r="B26" s="14"/>
      <c r="C26" s="14"/>
      <c r="D26" s="14"/>
      <c r="E26" s="7">
        <v>4</v>
      </c>
      <c r="F26" s="16">
        <v>0.6</v>
      </c>
      <c r="G26" s="17"/>
      <c r="H26" s="10">
        <v>2</v>
      </c>
      <c r="I26" s="10"/>
      <c r="V26" s="5">
        <f>POWER($O$7-F25, 2)</f>
        <v>1.4399999999999972E-2</v>
      </c>
      <c r="W26" s="5">
        <f>POWER($Q$7-H26, 2)</f>
        <v>4.0000000000001845E-4</v>
      </c>
    </row>
    <row r="27" spans="2:23" x14ac:dyDescent="0.2">
      <c r="B27" s="15"/>
      <c r="C27" s="15"/>
      <c r="D27" s="15"/>
      <c r="E27" s="7">
        <v>5</v>
      </c>
      <c r="F27" s="16">
        <v>0.8</v>
      </c>
      <c r="G27" s="17"/>
      <c r="H27" s="10">
        <v>2.2000000000000002</v>
      </c>
      <c r="I27" s="10"/>
      <c r="V27" s="5">
        <f>POWER($O$7-F26, 2)</f>
        <v>3.9999999999999628E-4</v>
      </c>
      <c r="W27" s="5">
        <f>POWER($Q$7-H27, 2)</f>
        <v>3.2399999999999901E-2</v>
      </c>
    </row>
    <row r="28" spans="2:23" x14ac:dyDescent="0.2">
      <c r="B28" s="18" t="s">
        <v>47</v>
      </c>
      <c r="C28" s="18"/>
      <c r="D28" s="18"/>
      <c r="E28" s="18"/>
      <c r="F28" s="18"/>
      <c r="G28" s="18"/>
      <c r="H28" s="18"/>
      <c r="I28" s="18"/>
    </row>
    <row r="29" spans="2:23" x14ac:dyDescent="0.2">
      <c r="B29" s="18"/>
      <c r="C29" s="18"/>
      <c r="D29" s="18"/>
      <c r="E29" s="18"/>
      <c r="F29" s="18"/>
      <c r="G29" s="18"/>
      <c r="H29" s="18"/>
      <c r="I29" s="18"/>
    </row>
    <row r="30" spans="2:23" x14ac:dyDescent="0.2">
      <c r="B30" s="18"/>
      <c r="C30" s="18"/>
      <c r="D30" s="18"/>
      <c r="E30" s="18"/>
      <c r="F30" s="18"/>
      <c r="G30" s="18"/>
      <c r="H30" s="18"/>
      <c r="I30" s="18"/>
    </row>
    <row r="31" spans="2:23" ht="20" customHeight="1" x14ac:dyDescent="0.2"/>
    <row r="32" spans="2:23" x14ac:dyDescent="0.2">
      <c r="M32" s="25" t="s">
        <v>52</v>
      </c>
      <c r="N32" s="25"/>
      <c r="O32" s="25"/>
      <c r="P32" s="5"/>
      <c r="Q32" s="5"/>
      <c r="R32" s="5"/>
      <c r="S32" s="5"/>
      <c r="T32" s="5"/>
      <c r="U32" s="5"/>
      <c r="V32" s="5"/>
    </row>
    <row r="33" spans="13:22" x14ac:dyDescent="0.2">
      <c r="M33" s="25"/>
      <c r="N33" s="25"/>
      <c r="O33" s="25"/>
      <c r="P33" s="5">
        <v>1</v>
      </c>
      <c r="Q33" s="21">
        <f>N3*S3</f>
        <v>0</v>
      </c>
      <c r="R33" s="11">
        <f>SUM(Q33:Q37)</f>
        <v>2.7795795365592135E-2</v>
      </c>
      <c r="S33" s="5">
        <f>N3*N3</f>
        <v>0</v>
      </c>
      <c r="T33" s="11">
        <f>SUM(N3:N7)</f>
        <v>0.10384615384615384</v>
      </c>
      <c r="U33" s="11">
        <f>S8</f>
        <v>1.2695635934541198</v>
      </c>
      <c r="V33" s="24">
        <f>(R33-0.2*U33*T33)/(SUM(S33:S37)-0.2*T33*T33)*10</f>
        <v>8.2206314680166095</v>
      </c>
    </row>
    <row r="34" spans="13:22" x14ac:dyDescent="0.2">
      <c r="M34" s="25"/>
      <c r="N34" s="25"/>
      <c r="O34" s="25"/>
      <c r="P34" s="5">
        <v>2</v>
      </c>
      <c r="Q34" s="5">
        <f>N4*S4</f>
        <v>3.5535117056856168E-3</v>
      </c>
      <c r="R34" s="11"/>
      <c r="S34" s="5">
        <f>N4*N4</f>
        <v>4.7501643655489806E-4</v>
      </c>
      <c r="T34" s="11"/>
      <c r="U34" s="11"/>
      <c r="V34" s="24"/>
    </row>
    <row r="35" spans="13:22" x14ac:dyDescent="0.2">
      <c r="M35" s="25"/>
      <c r="N35" s="25"/>
      <c r="O35" s="25"/>
      <c r="P35" s="5">
        <v>3</v>
      </c>
      <c r="Q35" s="5">
        <f>N5*S5</f>
        <v>8.5532746823069397E-3</v>
      </c>
      <c r="R35" s="11"/>
      <c r="S35" s="5">
        <f>N5*N5</f>
        <v>1.2886259040105193E-3</v>
      </c>
      <c r="T35" s="11"/>
      <c r="U35" s="11"/>
      <c r="V35" s="24"/>
    </row>
    <row r="36" spans="13:22" x14ac:dyDescent="0.2">
      <c r="M36" s="25"/>
      <c r="N36" s="25"/>
      <c r="O36" s="25"/>
      <c r="P36" s="5">
        <v>4</v>
      </c>
      <c r="Q36" s="5">
        <f>N6*S6</f>
        <v>1.5689008977599578E-2</v>
      </c>
      <c r="R36" s="11"/>
      <c r="S36" s="5">
        <f>N6*N6</f>
        <v>2.1301775147928997E-3</v>
      </c>
      <c r="T36" s="11"/>
      <c r="U36" s="11"/>
      <c r="V36" s="24"/>
    </row>
    <row r="37" spans="13:22" x14ac:dyDescent="0.2">
      <c r="M37" s="25"/>
      <c r="N37" s="25"/>
      <c r="O37" s="25"/>
      <c r="P37" s="5">
        <v>5</v>
      </c>
      <c r="Q37" s="21">
        <f>N7*S7</f>
        <v>0</v>
      </c>
      <c r="R37" s="11"/>
      <c r="S37" s="5">
        <f>N7*N7</f>
        <v>0</v>
      </c>
      <c r="T37" s="11"/>
      <c r="U37" s="11"/>
      <c r="V37" s="24"/>
    </row>
    <row r="38" spans="13:22" x14ac:dyDescent="0.2">
      <c r="M38" s="25"/>
      <c r="N38" s="25"/>
      <c r="O38" s="25"/>
      <c r="P38" s="5"/>
      <c r="Q38" s="5"/>
      <c r="R38" s="5"/>
      <c r="S38" s="5">
        <f>SUM(S33:S37)</f>
        <v>3.8938198553583169E-3</v>
      </c>
      <c r="T38" s="5"/>
      <c r="U38" s="5"/>
      <c r="V38" s="5"/>
    </row>
    <row r="40" spans="13:22" x14ac:dyDescent="0.2">
      <c r="N40" t="s">
        <v>60</v>
      </c>
      <c r="O40" s="5" t="s">
        <v>55</v>
      </c>
      <c r="P40" s="5">
        <f>S3-($V$41+$V$33*Q33)</f>
        <v>2.306734388314334E-2</v>
      </c>
      <c r="Q40" s="5">
        <f>P40*P40</f>
        <v>5.3210235382319048E-4</v>
      </c>
      <c r="R40" s="11">
        <f>SQRT(Q45/V44/(5-2))</f>
        <v>5.2103315641073475</v>
      </c>
      <c r="V40" s="5" t="s">
        <v>53</v>
      </c>
    </row>
    <row r="41" spans="13:22" x14ac:dyDescent="0.2">
      <c r="O41" s="5" t="s">
        <v>56</v>
      </c>
      <c r="P41" s="5">
        <f>S4-($V$41+$V$33*Q34)</f>
        <v>5.0654841448358218E-2</v>
      </c>
      <c r="Q41" s="5">
        <f t="shared" ref="Q41:Q44" si="0">P41*P41</f>
        <v>2.5659129621583097E-3</v>
      </c>
      <c r="R41" s="11"/>
      <c r="V41" s="5">
        <f>0.2*(U33-V33*T33)</f>
        <v>8.3176526662786701E-2</v>
      </c>
    </row>
    <row r="42" spans="13:22" x14ac:dyDescent="0.2">
      <c r="O42" s="5" t="s">
        <v>57</v>
      </c>
      <c r="P42" s="5">
        <f>S5-($V$41+$V$33*Q35)</f>
        <v>8.4779949050658693E-2</v>
      </c>
      <c r="Q42" s="5">
        <f t="shared" si="0"/>
        <v>7.1876397610322841E-3</v>
      </c>
      <c r="R42" s="11"/>
    </row>
    <row r="43" spans="13:22" x14ac:dyDescent="0.2">
      <c r="O43" s="5" t="s">
        <v>58</v>
      </c>
      <c r="P43" s="5">
        <f>S6-($V$41+$V$33*Q36)</f>
        <v>0.12777844028195395</v>
      </c>
      <c r="Q43" s="5">
        <f t="shared" si="0"/>
        <v>1.6327329800888874E-2</v>
      </c>
      <c r="R43" s="11"/>
      <c r="V43" s="5" t="s">
        <v>54</v>
      </c>
    </row>
    <row r="44" spans="13:22" x14ac:dyDescent="0.2">
      <c r="O44" s="5" t="s">
        <v>59</v>
      </c>
      <c r="P44" s="5">
        <f>S7-($V$41+$V$33*Q37)</f>
        <v>0.3389013954151352</v>
      </c>
      <c r="Q44" s="5">
        <f t="shared" si="0"/>
        <v>0.11485415581432581</v>
      </c>
      <c r="R44" s="11"/>
      <c r="V44" s="22">
        <f>S38-0.2*T33*T33</f>
        <v>1.7370151216305066E-3</v>
      </c>
    </row>
    <row r="45" spans="13:22" x14ac:dyDescent="0.2">
      <c r="O45" s="5"/>
      <c r="P45" s="5"/>
      <c r="Q45" s="5">
        <f>SUM(Q40:Q44)</f>
        <v>0.14146714069222849</v>
      </c>
      <c r="R45" s="5"/>
    </row>
  </sheetData>
  <mergeCells count="75">
    <mergeCell ref="M9:T10"/>
    <mergeCell ref="R33:R37"/>
    <mergeCell ref="U33:U37"/>
    <mergeCell ref="T33:T37"/>
    <mergeCell ref="V33:V37"/>
    <mergeCell ref="R40:R44"/>
    <mergeCell ref="H26:I26"/>
    <mergeCell ref="H27:I27"/>
    <mergeCell ref="B28:I30"/>
    <mergeCell ref="K2:L2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H8:I8"/>
    <mergeCell ref="H9:I9"/>
    <mergeCell ref="H10:I10"/>
    <mergeCell ref="H11:I11"/>
    <mergeCell ref="H12:I12"/>
    <mergeCell ref="H13:I13"/>
    <mergeCell ref="F24:G24"/>
    <mergeCell ref="F25:G25"/>
    <mergeCell ref="F26:G26"/>
    <mergeCell ref="F27:G27"/>
    <mergeCell ref="H3:I3"/>
    <mergeCell ref="H4:I4"/>
    <mergeCell ref="H5:I5"/>
    <mergeCell ref="H6:I6"/>
    <mergeCell ref="H7:I7"/>
    <mergeCell ref="F18:G18"/>
    <mergeCell ref="F19:G19"/>
    <mergeCell ref="F20:G20"/>
    <mergeCell ref="F21:G21"/>
    <mergeCell ref="F22:G22"/>
    <mergeCell ref="F23:G23"/>
    <mergeCell ref="F12:G12"/>
    <mergeCell ref="D23:D27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D18:D22"/>
    <mergeCell ref="F13:G13"/>
    <mergeCell ref="F14:G14"/>
    <mergeCell ref="F15:G15"/>
    <mergeCell ref="F16:G16"/>
    <mergeCell ref="F17:G17"/>
    <mergeCell ref="B23:B27"/>
    <mergeCell ref="C3:C7"/>
    <mergeCell ref="C8:C12"/>
    <mergeCell ref="C13:C17"/>
    <mergeCell ref="C18:C22"/>
    <mergeCell ref="C23:C27"/>
    <mergeCell ref="B18:B22"/>
    <mergeCell ref="F2:G2"/>
    <mergeCell ref="H2:I2"/>
    <mergeCell ref="B3:B7"/>
    <mergeCell ref="B8:B12"/>
    <mergeCell ref="B13:B17"/>
    <mergeCell ref="D3:D7"/>
    <mergeCell ref="D8:D12"/>
    <mergeCell ref="D13:D17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Романов</dc:creator>
  <cp:lastModifiedBy>Артём Романов</cp:lastModifiedBy>
  <dcterms:created xsi:type="dcterms:W3CDTF">2020-10-12T05:40:18Z</dcterms:created>
  <dcterms:modified xsi:type="dcterms:W3CDTF">2020-11-07T09:20:08Z</dcterms:modified>
</cp:coreProperties>
</file>