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<sst xmlns="http://schemas.openxmlformats.org/spreadsheetml/2006/main" count="45" uniqueCount="44">
  <si>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Таблица 2</t>
  </si>
  <si>
    <t xml:space="preserve">Таблица 3</t>
  </si>
  <si>
    <t xml:space="preserve">Таблица 4</t>
  </si>
  <si>
    <t xml:space="preserve">Z*Y</t>
  </si>
  <si>
    <t xml:space="preserve">Z^2</t>
  </si>
  <si>
    <t xml:space="preserve">a</t>
  </si>
  <si>
    <t xml:space="preserve">(Y-aZ)^2</t>
  </si>
  <si>
    <t xml:space="preserve">CKO</t>
  </si>
  <si>
    <t xml:space="preserve">погр а</t>
  </si>
  <si>
    <t xml:space="preserve">отн. А</t>
  </si>
  <si>
    <t xml:space="preserve">х, м</t>
  </si>
  <si>
    <t xml:space="preserve">х', м</t>
  </si>
  <si>
    <t xml:space="preserve">h0, мм</t>
  </si>
  <si>
    <t xml:space="preserve">h0', мм</t>
  </si>
  <si>
    <t xml:space="preserve">№</t>
  </si>
  <si>
    <t xml:space="preserve">Измеренные величины</t>
  </si>
  <si>
    <t xml:space="preserve">Расчитанные величины</t>
  </si>
  <si>
    <t xml:space="preserve">Nпл</t>
  </si>
  <si>
    <t xml:space="preserve">h, мм</t>
  </si>
  <si>
    <t xml:space="preserve">h', мм</t>
  </si>
  <si>
    <t xml:space="preserve">t1,c</t>
  </si>
  <si>
    <t xml:space="preserve">t2, c</t>
  </si>
  <si>
    <t xml:space="preserve">х1, м</t>
  </si>
  <si>
    <t xml:space="preserve">х2, м</t>
  </si>
  <si>
    <t xml:space="preserve">t1, м</t>
  </si>
  <si>
    <t xml:space="preserve">t2, м</t>
  </si>
  <si>
    <t xml:space="preserve"> x2-x1, м</t>
  </si>
  <si>
    <t xml:space="preserve">(t2^2 - t1^2)/2, c^2</t>
  </si>
  <si>
    <t xml:space="preserve">sinalfa</t>
  </si>
  <si>
    <t xml:space="preserve">t1cp</t>
  </si>
  <si>
    <t xml:space="preserve">t2cp</t>
  </si>
  <si>
    <t xml:space="preserve">acp</t>
  </si>
  <si>
    <t xml:space="preserve">delta a</t>
  </si>
  <si>
    <t xml:space="preserve">asina</t>
  </si>
  <si>
    <t xml:space="preserve">sin^2a</t>
  </si>
  <si>
    <t xml:space="preserve">B</t>
  </si>
  <si>
    <t xml:space="preserve">A</t>
  </si>
  <si>
    <t xml:space="preserve">di^2</t>
  </si>
  <si>
    <t xml:space="preserve">D</t>
  </si>
  <si>
    <t xml:space="preserve">CKO g</t>
  </si>
  <si>
    <t xml:space="preserve">delta g</t>
  </si>
  <si>
    <t xml:space="preserve">Погр. 0,007</t>
  </si>
  <si>
    <t xml:space="preserve">погр</t>
  </si>
  <si>
    <t xml:space="preserve">sin(alfa^2)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</si>
</sst>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7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AD9" activeCellId="0" sqref="AD9"/>
    </sheetView>
  </sheetViews>
  <sheetFormatPr defaultColWidth="8.54296875" defaultRowHeight="15" zeroHeight="false" outlineLevelRow="0" outlineLevelCol="0"/>
  <cols>
    <col collapsed="false" customWidth="true" hidden="false" outlineLevel="0" max="7" min="7" style="0" width="9.28"/>
    <col collapsed="false" customWidth="true" hidden="false" outlineLevel="0" max="10" min="10" style="0" width="12"/>
    <col collapsed="false" customWidth="true" hidden="false" outlineLevel="0" max="11" min="11" style="0" width="17.28"/>
    <col collapsed="false" customWidth="true" hidden="false" outlineLevel="0" max="18" min="18" style="0" width="9.59"/>
    <col collapsed="false" customWidth="true" hidden="false" outlineLevel="0" max="24" min="24" style="0" width="10.25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2"/>
      <c r="K1" s="2"/>
      <c r="L1" s="3" t="s">
        <v>2</v>
      </c>
      <c r="M1" s="3"/>
      <c r="N1" s="3"/>
      <c r="O1" s="3"/>
      <c r="P1" s="3"/>
      <c r="Q1" s="3"/>
      <c r="R1" s="0" t="s">
        <v>3</v>
      </c>
      <c r="S1" s="0" t="s">
        <v>4</v>
      </c>
      <c r="T1" s="0" t="s">
        <v>5</v>
      </c>
      <c r="U1" s="0" t="s">
        <v>6</v>
      </c>
      <c r="V1" s="0" t="s">
        <v>7</v>
      </c>
      <c r="W1" s="0" t="s">
        <v>8</v>
      </c>
      <c r="X1" s="0" t="s">
        <v>9</v>
      </c>
    </row>
    <row r="2" customFormat="false" ht="13.8" hidden="false" customHeight="false" outlineLevel="0" collapsed="false">
      <c r="A2" s="4" t="s">
        <v>10</v>
      </c>
      <c r="B2" s="5" t="s">
        <v>11</v>
      </c>
      <c r="C2" s="5" t="s">
        <v>12</v>
      </c>
      <c r="D2" s="5" t="s">
        <v>13</v>
      </c>
      <c r="E2" s="6" t="s">
        <v>14</v>
      </c>
      <c r="F2" s="7" t="s">
        <v>15</v>
      </c>
      <c r="G2" s="7"/>
      <c r="H2" s="7"/>
      <c r="I2" s="7"/>
      <c r="J2" s="7" t="s">
        <v>16</v>
      </c>
      <c r="K2" s="7"/>
      <c r="L2" s="8" t="s">
        <v>17</v>
      </c>
      <c r="M2" s="9" t="s">
        <v>18</v>
      </c>
      <c r="N2" s="9" t="s">
        <v>19</v>
      </c>
      <c r="O2" s="9" t="s">
        <v>14</v>
      </c>
      <c r="P2" s="9" t="s">
        <v>20</v>
      </c>
      <c r="Q2" s="10" t="s">
        <v>21</v>
      </c>
      <c r="R2" s="0" t="n">
        <f aca="false">K4*J4</f>
        <v>0.45</v>
      </c>
      <c r="S2" s="0" t="n">
        <f aca="false">K4*K4</f>
        <v>3.24</v>
      </c>
      <c r="T2" s="0" t="n">
        <f aca="false">SUM(R2:R6)/SUM(S2:S6)</f>
        <v>0.0771184921168159</v>
      </c>
      <c r="U2" s="0" t="n">
        <f aca="false">POWER(J4-$T$2*K4,2)</f>
        <v>0.012362485412309</v>
      </c>
      <c r="V2" s="0" t="n">
        <f aca="false">SQRT(SUM(U2:U6)/(4*SUM(S2:S6)))</f>
        <v>0.00484605065717922</v>
      </c>
      <c r="W2" s="0" t="n">
        <f aca="false">2*V2</f>
        <v>0.00969210131435844</v>
      </c>
      <c r="X2" s="0" t="n">
        <f aca="false">(W2/T2)*100</f>
        <v>12.567804489327</v>
      </c>
    </row>
    <row r="3" customFormat="false" ht="13.8" hidden="false" customHeight="false" outlineLevel="0" collapsed="false">
      <c r="A3" s="11" t="n">
        <v>0.22</v>
      </c>
      <c r="B3" s="12" t="n">
        <v>1</v>
      </c>
      <c r="C3" s="12" t="n">
        <v>167</v>
      </c>
      <c r="D3" s="12" t="n">
        <v>165</v>
      </c>
      <c r="E3" s="6"/>
      <c r="F3" s="5" t="s">
        <v>22</v>
      </c>
      <c r="G3" s="5" t="s">
        <v>23</v>
      </c>
      <c r="H3" s="5" t="s">
        <v>24</v>
      </c>
      <c r="I3" s="13" t="s">
        <v>25</v>
      </c>
      <c r="J3" s="5" t="s">
        <v>26</v>
      </c>
      <c r="K3" s="5" t="s">
        <v>27</v>
      </c>
      <c r="L3" s="14" t="n">
        <v>1</v>
      </c>
      <c r="M3" s="15" t="n">
        <v>159</v>
      </c>
      <c r="N3" s="15" t="n">
        <v>165</v>
      </c>
      <c r="O3" s="16" t="n">
        <v>1</v>
      </c>
      <c r="P3" s="16" t="n">
        <v>1.1</v>
      </c>
      <c r="Q3" s="17" t="n">
        <v>4.7</v>
      </c>
      <c r="R3" s="0" t="n">
        <f aca="false">K5*J5</f>
        <v>1.288</v>
      </c>
      <c r="S3" s="0" t="n">
        <f aca="false">K5*K5</f>
        <v>13.5424</v>
      </c>
      <c r="U3" s="0" t="n">
        <f aca="false">POWER(J5-$T$2*K5,2)</f>
        <v>0.00438296286453423</v>
      </c>
    </row>
    <row r="4" customFormat="false" ht="13.8" hidden="false" customHeight="false" outlineLevel="0" collapsed="false">
      <c r="E4" s="18" t="n">
        <v>1</v>
      </c>
      <c r="F4" s="5" t="n">
        <v>0.15</v>
      </c>
      <c r="G4" s="5" t="n">
        <v>0.4</v>
      </c>
      <c r="H4" s="5" t="n">
        <v>0.9</v>
      </c>
      <c r="I4" s="13" t="n">
        <v>2.1</v>
      </c>
      <c r="J4" s="5" t="n">
        <f aca="false">G4-F4</f>
        <v>0.25</v>
      </c>
      <c r="K4" s="5" t="n">
        <f aca="false">(I4*I4-H4*H4)/2</f>
        <v>1.8</v>
      </c>
      <c r="L4" s="14"/>
      <c r="M4" s="15"/>
      <c r="N4" s="15"/>
      <c r="O4" s="5" t="n">
        <v>2</v>
      </c>
      <c r="P4" s="5" t="n">
        <v>1.6</v>
      </c>
      <c r="Q4" s="19" t="n">
        <v>5.1</v>
      </c>
      <c r="R4" s="0" t="n">
        <f aca="false">K6*J6</f>
        <v>3.509</v>
      </c>
      <c r="S4" s="0" t="n">
        <f aca="false">K6*K6</f>
        <v>40.7044</v>
      </c>
      <c r="U4" s="0" t="n">
        <f aca="false">POWER(J6-$T$2*K6,2)</f>
        <v>0.00336214660953788</v>
      </c>
    </row>
    <row r="5" customFormat="false" ht="13.8" hidden="false" customHeight="false" outlineLevel="0" collapsed="false">
      <c r="E5" s="4" t="n">
        <v>2</v>
      </c>
      <c r="F5" s="5" t="n">
        <v>0.15</v>
      </c>
      <c r="G5" s="5" t="n">
        <v>0.5</v>
      </c>
      <c r="H5" s="5" t="n">
        <v>1.5</v>
      </c>
      <c r="I5" s="20" t="n">
        <v>3.1</v>
      </c>
      <c r="J5" s="5" t="n">
        <f aca="false">G5-F5</f>
        <v>0.35</v>
      </c>
      <c r="K5" s="5" t="n">
        <f aca="false">(I5*I5-H5*H5)/2</f>
        <v>3.68</v>
      </c>
      <c r="L5" s="14"/>
      <c r="M5" s="15"/>
      <c r="N5" s="15"/>
      <c r="O5" s="5" t="n">
        <v>3</v>
      </c>
      <c r="P5" s="5" t="n">
        <v>1.4</v>
      </c>
      <c r="Q5" s="19" t="n">
        <v>4.9</v>
      </c>
      <c r="R5" s="0" t="n">
        <f aca="false">K7*J7</f>
        <v>8.25375</v>
      </c>
      <c r="S5" s="0" t="n">
        <f aca="false">K7*K7</f>
        <v>121.110025</v>
      </c>
      <c r="U5" s="0" t="n">
        <f aca="false">POWER(J7-$T$2*K7,2)</f>
        <v>0.00973951985504692</v>
      </c>
    </row>
    <row r="6" customFormat="false" ht="13.8" hidden="false" customHeight="false" outlineLevel="0" collapsed="false">
      <c r="E6" s="18" t="n">
        <v>3</v>
      </c>
      <c r="F6" s="5" t="n">
        <v>0.15</v>
      </c>
      <c r="G6" s="5" t="n">
        <v>0.7</v>
      </c>
      <c r="H6" s="5" t="n">
        <v>1.8</v>
      </c>
      <c r="I6" s="20" t="n">
        <v>4</v>
      </c>
      <c r="J6" s="5" t="n">
        <f aca="false">G6-F6</f>
        <v>0.55</v>
      </c>
      <c r="K6" s="5" t="n">
        <f aca="false">(I6*I6-H6*H6)/2</f>
        <v>6.38</v>
      </c>
      <c r="L6" s="14"/>
      <c r="M6" s="15"/>
      <c r="N6" s="15"/>
      <c r="O6" s="5" t="n">
        <v>4</v>
      </c>
      <c r="P6" s="5" t="n">
        <v>1.3</v>
      </c>
      <c r="Q6" s="19" t="n">
        <v>4.8</v>
      </c>
      <c r="R6" s="0" t="n">
        <f aca="false">K8*J8</f>
        <v>11.42375</v>
      </c>
      <c r="S6" s="0" t="n">
        <f aca="false">K8*K8</f>
        <v>144.600625</v>
      </c>
      <c r="U6" s="0" t="n">
        <f aca="false">POWER(J8-$T$2*K8,2)</f>
        <v>0.000513028492994099</v>
      </c>
    </row>
    <row r="7" customFormat="false" ht="15" hidden="false" customHeight="false" outlineLevel="0" collapsed="false">
      <c r="E7" s="4" t="n">
        <v>4</v>
      </c>
      <c r="F7" s="5" t="n">
        <v>0.15</v>
      </c>
      <c r="G7" s="5" t="n">
        <v>0.9</v>
      </c>
      <c r="H7" s="5" t="n">
        <v>2</v>
      </c>
      <c r="I7" s="20" t="n">
        <v>5.1</v>
      </c>
      <c r="J7" s="5" t="n">
        <f aca="false">G7-F7</f>
        <v>0.75</v>
      </c>
      <c r="K7" s="5" t="n">
        <f aca="false">(I7*I7-H7*H7)/2</f>
        <v>11.005</v>
      </c>
      <c r="L7" s="14"/>
      <c r="M7" s="15"/>
      <c r="N7" s="15"/>
      <c r="O7" s="21" t="n">
        <v>5</v>
      </c>
      <c r="P7" s="21" t="n">
        <v>1.5</v>
      </c>
      <c r="Q7" s="22" t="n">
        <v>5.1</v>
      </c>
      <c r="R7" s="0" t="s">
        <v>28</v>
      </c>
      <c r="S7" s="0" t="s">
        <v>29</v>
      </c>
      <c r="T7" s="0" t="s">
        <v>30</v>
      </c>
      <c r="U7" s="0" t="s">
        <v>31</v>
      </c>
      <c r="V7" s="0" t="s">
        <v>32</v>
      </c>
      <c r="W7" s="0" t="s">
        <v>33</v>
      </c>
      <c r="X7" s="0" t="s">
        <v>34</v>
      </c>
      <c r="Y7" s="0" t="s">
        <v>35</v>
      </c>
      <c r="Z7" s="0" t="s">
        <v>36</v>
      </c>
      <c r="AA7" s="0" t="s">
        <v>37</v>
      </c>
      <c r="AB7" s="0" t="s">
        <v>38</v>
      </c>
      <c r="AC7" s="0" t="s">
        <v>39</v>
      </c>
      <c r="AD7" s="0" t="s">
        <v>40</v>
      </c>
    </row>
    <row r="8" customFormat="false" ht="13.8" hidden="false" customHeight="false" outlineLevel="0" collapsed="false">
      <c r="E8" s="11" t="n">
        <v>5</v>
      </c>
      <c r="F8" s="12" t="n">
        <v>0.15</v>
      </c>
      <c r="G8" s="12" t="n">
        <v>1.1</v>
      </c>
      <c r="H8" s="12" t="n">
        <v>1.4</v>
      </c>
      <c r="I8" s="23" t="n">
        <v>5.1</v>
      </c>
      <c r="J8" s="12" t="n">
        <f aca="false">G8-F8</f>
        <v>0.95</v>
      </c>
      <c r="K8" s="12" t="n">
        <f aca="false">(I8*I8-H8*H8)/2</f>
        <v>12.025</v>
      </c>
      <c r="L8" s="14" t="n">
        <v>2</v>
      </c>
      <c r="M8" s="15" t="n">
        <v>150</v>
      </c>
      <c r="N8" s="15" t="n">
        <v>165</v>
      </c>
      <c r="O8" s="16" t="n">
        <v>1</v>
      </c>
      <c r="P8" s="16" t="n">
        <v>0.8</v>
      </c>
      <c r="Q8" s="17" t="n">
        <v>3.1</v>
      </c>
      <c r="R8" s="0" t="n">
        <f aca="false">(($C$3-M3)-($D$3-N3))/(($B$3-$A$3)*1000)</f>
        <v>0.0102564102564103</v>
      </c>
      <c r="S8" s="0" t="n">
        <f aca="false">SUM(P3:P7)/5</f>
        <v>1.38</v>
      </c>
      <c r="T8" s="0" t="n">
        <f aca="false">SUM(Q3:Q7)/5</f>
        <v>4.92</v>
      </c>
      <c r="U8" s="0" t="n">
        <f aca="false">(2*J$8)/(T8*T8-S8*S8)</f>
        <v>0.0851941529907632</v>
      </c>
      <c r="V8" s="0" t="n">
        <f aca="false">U8*SQRT(0.005*0.005*2/(J$8*J$8)+4*(POWER(S8*T$13,2)+POWER(T8*T$13,2))/POWER(T8*T8-S8*S8,2))</f>
        <v>0.0125087756006992</v>
      </c>
      <c r="W8" s="0" t="n">
        <f aca="false">U8*R8</f>
        <v>0.000873786184520651</v>
      </c>
      <c r="X8" s="0" t="n">
        <f aca="false">R8*R8</f>
        <v>0.000105193951347798</v>
      </c>
      <c r="Y8" s="0" t="n">
        <f aca="false">(SUM(W$8:W$12)-0.2*SUM(U$8:U$12)*SUM(R$8:R$12))/(SUM(R$15:R$19)-0.2*POWER(SUM(R$8:R$12),2))</f>
        <v>9.40129506468632</v>
      </c>
      <c r="Z8" s="0" t="n">
        <f aca="false">0.2*(SUM(U$8:U$12)-Y$8*SUM(R$8:R$12))</f>
        <v>-0.00778301758590305</v>
      </c>
      <c r="AA8" s="0" t="n">
        <f aca="false">POWER(U8-(Z$8+Y$8*R8),2)</f>
        <v>1.1877456170864E-005</v>
      </c>
      <c r="AB8" s="0" t="n">
        <f aca="false">SUM(R15:R19)-0.2*POWER(SUM(R8:R12),2)</f>
        <v>0.00124934892566259</v>
      </c>
      <c r="AC8" s="0" t="n">
        <f aca="false">SQRT(SUM(AA8:AA12)/(AB8*3))</f>
        <v>0.440608567054163</v>
      </c>
      <c r="AD8" s="0" t="n">
        <f aca="false">2*AC8</f>
        <v>0.881217134108325</v>
      </c>
    </row>
    <row r="9" customFormat="false" ht="13.8" hidden="false" customHeight="false" outlineLevel="0" collapsed="false">
      <c r="J9" s="0" t="s">
        <v>41</v>
      </c>
      <c r="K9" s="0" t="n">
        <f aca="false">SQRT(POWER(H4*0.1,2)+POWER(I4*0.1,2))</f>
        <v>0.228473193175917</v>
      </c>
      <c r="L9" s="14"/>
      <c r="M9" s="15"/>
      <c r="N9" s="15"/>
      <c r="O9" s="5" t="n">
        <v>2</v>
      </c>
      <c r="P9" s="5" t="n">
        <v>0.9</v>
      </c>
      <c r="Q9" s="19" t="n">
        <v>3.2</v>
      </c>
      <c r="R9" s="0" t="n">
        <f aca="false">(($C$3-M8)-($D$3-N8))/(($B$3-$A$3)*1000)</f>
        <v>0.0217948717948718</v>
      </c>
      <c r="S9" s="0" t="n">
        <f aca="false">SUM(P8:P12)/5</f>
        <v>0.92</v>
      </c>
      <c r="T9" s="0" t="n">
        <f aca="false">SUM(Q8:Q12)/5</f>
        <v>3.22</v>
      </c>
      <c r="U9" s="0" t="n">
        <f aca="false">(2*J$8)/(T9*T9-S9*S9)</f>
        <v>0.199537912203319</v>
      </c>
      <c r="V9" s="0" t="n">
        <f aca="false">U9*SQRT(0.005*0.005*2/(J$8*J$8)+4*(POWER(S9*T$13,2)+POWER(T9*T$13,2))/POWER(T9*T9-S9*S9,2))</f>
        <v>0.0449376453832205</v>
      </c>
      <c r="W9" s="0" t="n">
        <f aca="false">U9*R9</f>
        <v>0.00434890321468772</v>
      </c>
      <c r="X9" s="0" t="n">
        <f aca="false">R9*R9</f>
        <v>0.000475016436554898</v>
      </c>
      <c r="Y9" s="0" t="n">
        <f aca="false">(SUM(W$8:W$12)-0.2*SUM(U$8:U$12)*SUM(R$8:R$12))/(SUM(R$15:R$19)-0.2*POWER(SUM(R$8:R$12),2))</f>
        <v>9.40129506468632</v>
      </c>
      <c r="Z9" s="0" t="n">
        <f aca="false">0.2*(SUM(U$8:U$12)-Y$8*SUM(R$8:R$12))</f>
        <v>-0.00778301758590305</v>
      </c>
      <c r="AA9" s="0" t="n">
        <f aca="false">POWER(U9-(Z$8+Y$8*R9),2)</f>
        <v>5.86080110588319E-006</v>
      </c>
    </row>
    <row r="10" customFormat="false" ht="13.8" hidden="false" customHeight="false" outlineLevel="0" collapsed="false">
      <c r="K10" s="0" t="n">
        <f aca="false">SQRT(POWER(H5*0.1,2)+POWER(I5*0.1,2))</f>
        <v>0.344383507154451</v>
      </c>
      <c r="L10" s="14"/>
      <c r="M10" s="15"/>
      <c r="N10" s="15"/>
      <c r="O10" s="5" t="n">
        <v>3</v>
      </c>
      <c r="P10" s="5" t="n">
        <v>0.9</v>
      </c>
      <c r="Q10" s="19" t="n">
        <v>3.2</v>
      </c>
      <c r="R10" s="0" t="n">
        <f aca="false">(($C$3-M13)-($D$3-N13))/(($B$3-$A$3)*1000)</f>
        <v>0.0333333333333333</v>
      </c>
      <c r="S10" s="0" t="n">
        <f aca="false">SUM(P13:P17)/5</f>
        <v>0.8</v>
      </c>
      <c r="T10" s="0" t="n">
        <f aca="false">SUM(Q13:Q17)/5</f>
        <v>2.66</v>
      </c>
      <c r="U10" s="0" t="n">
        <f aca="false">(2*J$8)/(T10*T10-S10*S10)</f>
        <v>0.295232767729505</v>
      </c>
      <c r="V10" s="0" t="n">
        <f aca="false">U10*SQRT(0.005*0.005*2/(J$8*J$8)+4*(POWER(S10*T$13,2)+POWER(T10*T$13,2))/POWER(T10*T10-S10*S10,2))</f>
        <v>0.0815826757807292</v>
      </c>
      <c r="W10" s="0" t="n">
        <f aca="false">U10*R10</f>
        <v>0.00984109225765014</v>
      </c>
      <c r="X10" s="0" t="n">
        <f aca="false">R10*R10</f>
        <v>0.00111111111111111</v>
      </c>
      <c r="Y10" s="0" t="n">
        <f aca="false">(SUM(W$8:W$12)-0.2*SUM(U$8:U$12)*SUM(R$8:R$12))/(SUM(R$15:R$19)-0.2*POWER(SUM(R$8:R$12),2))</f>
        <v>9.40129506468632</v>
      </c>
      <c r="Z10" s="0" t="n">
        <f aca="false">0.2*(SUM(U$8:U$12)-Y$8*SUM(R$8:R$12))</f>
        <v>-0.00778301758590305</v>
      </c>
      <c r="AA10" s="0" t="n">
        <f aca="false">POWER(U10-(Z$8+Y$8*R10),2)</f>
        <v>0.000107344453455293</v>
      </c>
    </row>
    <row r="11" customFormat="false" ht="13.8" hidden="false" customHeight="false" outlineLevel="0" collapsed="false">
      <c r="K11" s="0" t="n">
        <f aca="false">SQRT(POWER(H6*0.1,2)+POWER(I6*0.1,2))</f>
        <v>0.438634243989226</v>
      </c>
      <c r="L11" s="14"/>
      <c r="M11" s="15"/>
      <c r="N11" s="15"/>
      <c r="O11" s="5" t="n">
        <v>4</v>
      </c>
      <c r="P11" s="5" t="n">
        <v>0.9</v>
      </c>
      <c r="Q11" s="19" t="n">
        <v>3.2</v>
      </c>
      <c r="R11" s="0" t="n">
        <f aca="false">(($C$3-M18)-($D$3-N18))/(($B$3-$A$3)*1000)</f>
        <v>0.0435897435897436</v>
      </c>
      <c r="S11" s="0" t="n">
        <f aca="false">SUM(P18:P22)/5</f>
        <v>0.6</v>
      </c>
      <c r="T11" s="0" t="n">
        <f aca="false">SUM(Q18:Q22)/5</f>
        <v>2.2</v>
      </c>
      <c r="U11" s="0" t="n">
        <f aca="false">(2*J$8)/(T11*T11-S11*S11)</f>
        <v>0.424107142857143</v>
      </c>
      <c r="V11" s="0" t="n">
        <f aca="false">U11*SQRT(0.005*0.005*2/(J$8*J$8)+4*(POWER(S11*T$13,2)+POWER(T11*T$13,2))/POWER(T11*T11-S11*S11,2))</f>
        <v>0.138195070505334</v>
      </c>
      <c r="W11" s="0" t="n">
        <f aca="false">U11*R11</f>
        <v>0.0184867216117216</v>
      </c>
      <c r="X11" s="0" t="n">
        <f aca="false">R11*R11</f>
        <v>0.00190006574621959</v>
      </c>
      <c r="Y11" s="0" t="n">
        <f aca="false">(SUM(W$8:W$12)-0.2*SUM(U$8:U$12)*SUM(R$8:R$12))/(SUM(R$15:R$19)-0.2*POWER(SUM(R$8:R$12),2))</f>
        <v>9.40129506468632</v>
      </c>
      <c r="Z11" s="0" t="n">
        <f aca="false">0.2*(SUM(U$8:U$12)-Y$8*SUM(R$8:R$12))</f>
        <v>-0.00778301758590305</v>
      </c>
      <c r="AA11" s="0" t="n">
        <f aca="false">POWER(U11-(Z$8+Y$8*R11),2)</f>
        <v>0.000487973364584605</v>
      </c>
    </row>
    <row r="12" customFormat="false" ht="13.8" hidden="false" customHeight="false" outlineLevel="0" collapsed="false">
      <c r="K12" s="0" t="n">
        <f aca="false">SQRT(POWER(H7*0.1,2)+POWER(I7*0.1,2))</f>
        <v>0.547813836992094</v>
      </c>
      <c r="L12" s="14"/>
      <c r="M12" s="15"/>
      <c r="N12" s="15"/>
      <c r="O12" s="21" t="n">
        <v>5</v>
      </c>
      <c r="P12" s="21" t="n">
        <v>1.1</v>
      </c>
      <c r="Q12" s="22" t="n">
        <v>3.4</v>
      </c>
      <c r="R12" s="0" t="n">
        <f aca="false">(($C$3-M23)-($D$3-N23))/(($B$3-$A$3)*1000)</f>
        <v>0.0551282051282051</v>
      </c>
      <c r="S12" s="0" t="n">
        <f aca="false">SUM(P23:P27)/5</f>
        <v>0.6</v>
      </c>
      <c r="T12" s="0" t="n">
        <f aca="false">SUM(Q23:Q27)/5</f>
        <v>2.04</v>
      </c>
      <c r="U12" s="0" t="n">
        <f aca="false">(2*J$8)/(T12*T12-S12*S12)</f>
        <v>0.499789562289562</v>
      </c>
      <c r="V12" s="0" t="n">
        <f aca="false">U12*SQRT(0.005*0.005*2/(J$8*J$8)+4*(POWER(S12*T$13,2)+POWER(T12*T$13,2))/POWER(T12*T12-S12*S12,2))</f>
        <v>0.178953692309273</v>
      </c>
      <c r="W12" s="0" t="n">
        <f aca="false">U12*R12</f>
        <v>0.0275525015108348</v>
      </c>
      <c r="X12" s="0" t="n">
        <f aca="false">R12*R12</f>
        <v>0.00303911900065746</v>
      </c>
      <c r="Y12" s="0" t="n">
        <f aca="false">(SUM(W$8:W$12)-0.2*SUM(U$8:U$12)*SUM(R$8:R$12))/(SUM(R$15:R$19)-0.2*POWER(SUM(R$8:R$12),2))</f>
        <v>9.40129506468632</v>
      </c>
      <c r="Z12" s="0" t="n">
        <f aca="false">0.2*(SUM(U$8:U$12)-Y$8*SUM(R$8:R$12))</f>
        <v>-0.00778301758590305</v>
      </c>
      <c r="AA12" s="0" t="n">
        <f aca="false">POWER(U12-(Z$8+Y$8*R12),2)</f>
        <v>0.000114574394063398</v>
      </c>
    </row>
    <row r="13" customFormat="false" ht="13.8" hidden="false" customHeight="false" outlineLevel="0" collapsed="false">
      <c r="K13" s="0" t="n">
        <f aca="false">SQRT(POWER(H8*0.1,2)+POWER(I8*0.1,2))</f>
        <v>0.528866712887094</v>
      </c>
      <c r="L13" s="14" t="n">
        <v>3</v>
      </c>
      <c r="M13" s="15" t="n">
        <v>140</v>
      </c>
      <c r="N13" s="15" t="n">
        <v>164</v>
      </c>
      <c r="O13" s="16" t="n">
        <v>1</v>
      </c>
      <c r="P13" s="16" t="n">
        <v>0.7</v>
      </c>
      <c r="Q13" s="17" t="n">
        <v>2.6</v>
      </c>
      <c r="S13" s="0" t="s">
        <v>42</v>
      </c>
      <c r="T13" s="0" t="n">
        <v>0.32</v>
      </c>
    </row>
    <row r="14" customFormat="false" ht="15" hidden="false" customHeight="false" outlineLevel="0" collapsed="false">
      <c r="L14" s="14"/>
      <c r="M14" s="15"/>
      <c r="N14" s="15"/>
      <c r="O14" s="5" t="n">
        <v>2</v>
      </c>
      <c r="P14" s="5" t="n">
        <v>0.7</v>
      </c>
      <c r="Q14" s="19" t="n">
        <v>2.5</v>
      </c>
      <c r="R14" s="0" t="s">
        <v>43</v>
      </c>
    </row>
    <row r="15" customFormat="false" ht="13.8" hidden="false" customHeight="false" outlineLevel="0" collapsed="false">
      <c r="L15" s="14"/>
      <c r="M15" s="15"/>
      <c r="N15" s="15"/>
      <c r="O15" s="5" t="n">
        <v>3</v>
      </c>
      <c r="P15" s="5" t="n">
        <v>0.9</v>
      </c>
      <c r="Q15" s="19" t="n">
        <v>2.8</v>
      </c>
      <c r="R15" s="0" t="n">
        <f aca="false">SIN(POWER(ASIN(R8),2))</f>
        <v>0.000105197639949859</v>
      </c>
    </row>
    <row r="16" customFormat="false" ht="13.8" hidden="false" customHeight="false" outlineLevel="0" collapsed="false">
      <c r="L16" s="14"/>
      <c r="M16" s="15"/>
      <c r="N16" s="15"/>
      <c r="O16" s="5" t="n">
        <v>4</v>
      </c>
      <c r="P16" s="5" t="n">
        <v>0.9</v>
      </c>
      <c r="Q16" s="19" t="n">
        <v>2.8</v>
      </c>
      <c r="R16" s="0" t="n">
        <f aca="false">SIN(POWER(ASIN(R9),2))</f>
        <v>0.000475091651281485</v>
      </c>
    </row>
    <row r="17" customFormat="false" ht="13.8" hidden="false" customHeight="false" outlineLevel="0" collapsed="false">
      <c r="L17" s="14"/>
      <c r="M17" s="15"/>
      <c r="N17" s="15"/>
      <c r="O17" s="21" t="n">
        <v>5</v>
      </c>
      <c r="P17" s="21" t="n">
        <v>0.8</v>
      </c>
      <c r="Q17" s="22" t="n">
        <v>2.6</v>
      </c>
      <c r="R17" s="0" t="n">
        <f aca="false">SIN(POWER(ASIN(R10),2))</f>
        <v>0.0011115226489065</v>
      </c>
    </row>
    <row r="18" customFormat="false" ht="13.8" hidden="false" customHeight="false" outlineLevel="0" collapsed="false">
      <c r="L18" s="14" t="n">
        <v>4</v>
      </c>
      <c r="M18" s="15" t="n">
        <v>131</v>
      </c>
      <c r="N18" s="15" t="n">
        <v>163</v>
      </c>
      <c r="O18" s="16" t="n">
        <v>1</v>
      </c>
      <c r="P18" s="16" t="n">
        <v>0.6</v>
      </c>
      <c r="Q18" s="17" t="n">
        <v>2.2</v>
      </c>
      <c r="R18" s="0" t="n">
        <f aca="false">SIN(POWER(ASIN(R11),2))</f>
        <v>0.00190126923836785</v>
      </c>
    </row>
    <row r="19" customFormat="false" ht="13.8" hidden="false" customHeight="false" outlineLevel="0" collapsed="false">
      <c r="L19" s="14"/>
      <c r="M19" s="15"/>
      <c r="N19" s="15"/>
      <c r="O19" s="5" t="n">
        <v>2</v>
      </c>
      <c r="P19" s="5" t="n">
        <v>0.5</v>
      </c>
      <c r="Q19" s="19" t="n">
        <v>2.1</v>
      </c>
      <c r="R19" s="0" t="n">
        <f aca="false">SIN(POWER(ASIN(R12),2))</f>
        <v>0.00304219805616413</v>
      </c>
    </row>
    <row r="20" customFormat="false" ht="15" hidden="false" customHeight="false" outlineLevel="0" collapsed="false">
      <c r="L20" s="14"/>
      <c r="M20" s="15"/>
      <c r="N20" s="15"/>
      <c r="O20" s="5" t="n">
        <v>3</v>
      </c>
      <c r="P20" s="5" t="n">
        <v>0.6</v>
      </c>
      <c r="Q20" s="19" t="n">
        <v>2.2</v>
      </c>
    </row>
    <row r="21" customFormat="false" ht="15" hidden="false" customHeight="false" outlineLevel="0" collapsed="false">
      <c r="L21" s="14"/>
      <c r="M21" s="15"/>
      <c r="N21" s="15"/>
      <c r="O21" s="5" t="n">
        <v>4</v>
      </c>
      <c r="P21" s="5" t="n">
        <v>0.7</v>
      </c>
      <c r="Q21" s="19" t="n">
        <v>2.3</v>
      </c>
    </row>
    <row r="22" customFormat="false" ht="15" hidden="false" customHeight="false" outlineLevel="0" collapsed="false">
      <c r="L22" s="14"/>
      <c r="M22" s="15"/>
      <c r="N22" s="15"/>
      <c r="O22" s="21" t="n">
        <v>5</v>
      </c>
      <c r="P22" s="21" t="n">
        <v>0.6</v>
      </c>
      <c r="Q22" s="22" t="n">
        <v>2.2</v>
      </c>
    </row>
    <row r="23" customFormat="false" ht="15" hidden="false" customHeight="false" outlineLevel="0" collapsed="false">
      <c r="L23" s="24" t="n">
        <v>5</v>
      </c>
      <c r="M23" s="25" t="n">
        <v>122</v>
      </c>
      <c r="N23" s="25" t="n">
        <v>163</v>
      </c>
      <c r="O23" s="5" t="n">
        <v>1</v>
      </c>
      <c r="P23" s="5" t="n">
        <v>0.6</v>
      </c>
      <c r="Q23" s="19" t="n">
        <v>2</v>
      </c>
    </row>
    <row r="24" customFormat="false" ht="15" hidden="false" customHeight="false" outlineLevel="0" collapsed="false">
      <c r="L24" s="24"/>
      <c r="M24" s="25"/>
      <c r="N24" s="25"/>
      <c r="O24" s="5" t="n">
        <v>2</v>
      </c>
      <c r="P24" s="5" t="n">
        <v>0.7</v>
      </c>
      <c r="Q24" s="19" t="n">
        <v>2.1</v>
      </c>
    </row>
    <row r="25" customFormat="false" ht="15" hidden="false" customHeight="false" outlineLevel="0" collapsed="false">
      <c r="L25" s="24"/>
      <c r="M25" s="25"/>
      <c r="N25" s="25"/>
      <c r="O25" s="5" t="n">
        <v>3</v>
      </c>
      <c r="P25" s="5" t="n">
        <v>0.6</v>
      </c>
      <c r="Q25" s="19" t="n">
        <v>2</v>
      </c>
    </row>
    <row r="26" customFormat="false" ht="15" hidden="false" customHeight="false" outlineLevel="0" collapsed="false">
      <c r="L26" s="24"/>
      <c r="M26" s="25"/>
      <c r="N26" s="25"/>
      <c r="O26" s="5" t="n">
        <v>4</v>
      </c>
      <c r="P26" s="5" t="n">
        <v>0.6</v>
      </c>
      <c r="Q26" s="19" t="n">
        <v>2.1</v>
      </c>
    </row>
    <row r="27" customFormat="false" ht="15.75" hidden="false" customHeight="false" outlineLevel="0" collapsed="false">
      <c r="L27" s="24"/>
      <c r="M27" s="25"/>
      <c r="N27" s="25"/>
      <c r="O27" s="12" t="n">
        <v>5</v>
      </c>
      <c r="P27" s="12" t="n">
        <v>0.5</v>
      </c>
      <c r="Q27" s="26" t="n">
        <v>2</v>
      </c>
    </row>
  </sheetData>
  <mergeCells count="21">
    <mergeCell ref="A1:D1"/>
    <mergeCell ref="E1:K1"/>
    <mergeCell ref="L1:Q1"/>
    <mergeCell ref="E2:E3"/>
    <mergeCell ref="F2:I2"/>
    <mergeCell ref="J2:K2"/>
    <mergeCell ref="L3:L7"/>
    <mergeCell ref="M3:M7"/>
    <mergeCell ref="N3:N7"/>
    <mergeCell ref="L8:L12"/>
    <mergeCell ref="M8:M12"/>
    <mergeCell ref="N8:N12"/>
    <mergeCell ref="L13:L17"/>
    <mergeCell ref="M13:M17"/>
    <mergeCell ref="N13:N17"/>
    <mergeCell ref="L18:L22"/>
    <mergeCell ref="M18:M22"/>
    <mergeCell ref="N18:N22"/>
    <mergeCell ref="L23:L27"/>
    <mergeCell ref="M23:M27"/>
    <mergeCell ref="N23:N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2020-10-07T12:54:55Z</dcterms:created>
  <dc:creator>Роман Бавыкин</dc:creator>
  <dc:description/>
  <dc:language>ru-RU</dc:language>
  <cp:lastModifiedBy/>
  <dcterms:modified xsi:type="dcterms:W3CDTF">2020-10-18T23:35:37Z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