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dim\OneDrive\Рабочий стол\физика\lab3\"/>
    </mc:Choice>
  </mc:AlternateContent>
  <bookViews>
    <workbookView xWindow="0" yWindow="0" windowWidth="11472" windowHeight="948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9" i="1" l="1"/>
  <c r="M29" i="1"/>
  <c r="L29" i="1"/>
  <c r="K29" i="1"/>
  <c r="J29" i="1"/>
  <c r="I29" i="1"/>
  <c r="C46" i="1" l="1"/>
  <c r="E46" i="1" s="1"/>
  <c r="H19" i="1"/>
  <c r="C47" i="1" s="1"/>
  <c r="H15" i="1"/>
  <c r="C41" i="1" s="1"/>
  <c r="H11" i="1"/>
  <c r="C35" i="1" s="1"/>
  <c r="H7" i="1"/>
  <c r="C29" i="1" s="1"/>
  <c r="G7" i="1"/>
  <c r="C28" i="1" s="1"/>
  <c r="D28" i="1" s="1"/>
  <c r="G11" i="1"/>
  <c r="C34" i="1" s="1"/>
  <c r="G15" i="1"/>
  <c r="C40" i="1" s="1"/>
  <c r="G19" i="1"/>
  <c r="F19" i="1"/>
  <c r="C45" i="1" s="1"/>
  <c r="F15" i="1"/>
  <c r="C39" i="1" s="1"/>
  <c r="F11" i="1"/>
  <c r="C33" i="1" s="1"/>
  <c r="F7" i="1"/>
  <c r="C27" i="1" s="1"/>
  <c r="E19" i="1"/>
  <c r="C44" i="1" s="1"/>
  <c r="D44" i="1" s="1"/>
  <c r="E15" i="1"/>
  <c r="C38" i="1" s="1"/>
  <c r="D38" i="1" s="1"/>
  <c r="E11" i="1"/>
  <c r="C32" i="1" s="1"/>
  <c r="E7" i="1"/>
  <c r="C26" i="1" s="1"/>
  <c r="D7" i="1"/>
  <c r="C25" i="1" s="1"/>
  <c r="D19" i="1"/>
  <c r="C43" i="1" s="1"/>
  <c r="D15" i="1"/>
  <c r="C37" i="1" s="1"/>
  <c r="D11" i="1"/>
  <c r="C31" i="1" s="1"/>
  <c r="C15" i="1"/>
  <c r="C36" i="1" s="1"/>
  <c r="E36" i="1" s="1"/>
  <c r="C19" i="1"/>
  <c r="C42" i="1" s="1"/>
  <c r="C11" i="1"/>
  <c r="C30" i="1" s="1"/>
  <c r="E30" i="1" s="1"/>
  <c r="C7" i="1"/>
  <c r="D27" i="1" l="1"/>
  <c r="E27" i="1"/>
  <c r="E37" i="1"/>
  <c r="D37" i="1"/>
  <c r="D43" i="1"/>
  <c r="E43" i="1"/>
  <c r="E39" i="1"/>
  <c r="D39" i="1"/>
  <c r="D41" i="1"/>
  <c r="E41" i="1"/>
  <c r="E32" i="1"/>
  <c r="D32" i="1"/>
  <c r="D29" i="1"/>
  <c r="E29" i="1"/>
  <c r="D25" i="1"/>
  <c r="E25" i="1"/>
  <c r="D45" i="1"/>
  <c r="E45" i="1"/>
  <c r="E47" i="1"/>
  <c r="D47" i="1"/>
  <c r="E31" i="1"/>
  <c r="D31" i="1"/>
  <c r="D33" i="1"/>
  <c r="E33" i="1"/>
  <c r="E35" i="1"/>
  <c r="D35" i="1"/>
  <c r="E26" i="1"/>
  <c r="D26" i="1"/>
  <c r="E34" i="1"/>
  <c r="D34" i="1"/>
  <c r="M25" i="1" s="1"/>
  <c r="M27" i="1" s="1"/>
  <c r="E40" i="1"/>
  <c r="D40" i="1"/>
  <c r="E42" i="1"/>
  <c r="D42" i="1"/>
  <c r="E38" i="1"/>
  <c r="K2" i="1"/>
  <c r="K4" i="1" s="1"/>
  <c r="K5" i="1" s="1"/>
  <c r="C24" i="1"/>
  <c r="E44" i="1"/>
  <c r="D46" i="1"/>
  <c r="D30" i="1"/>
  <c r="E28" i="1"/>
  <c r="M26" i="1" s="1"/>
  <c r="D36" i="1"/>
  <c r="L26" i="1" l="1"/>
  <c r="L25" i="1"/>
  <c r="L27" i="1" s="1"/>
  <c r="E24" i="1"/>
  <c r="I26" i="1" s="1"/>
  <c r="D24" i="1"/>
  <c r="J26" i="1"/>
  <c r="J25" i="1"/>
  <c r="J27" i="1" s="1"/>
  <c r="N26" i="1"/>
  <c r="N25" i="1"/>
  <c r="K25" i="1"/>
  <c r="K26" i="1"/>
  <c r="K27" i="1" l="1"/>
  <c r="N27" i="1"/>
  <c r="L30" i="1"/>
  <c r="J30" i="1"/>
  <c r="K30" i="1"/>
  <c r="I25" i="1"/>
  <c r="I27" i="1" s="1"/>
  <c r="U24" i="1" s="1"/>
  <c r="I30" i="1"/>
  <c r="N30" i="1"/>
  <c r="M30" i="1"/>
  <c r="L28" i="1"/>
  <c r="U23" i="1" l="1"/>
  <c r="U25" i="1"/>
</calcChain>
</file>

<file path=xl/sharedStrings.xml><?xml version="1.0" encoding="utf-8"?>
<sst xmlns="http://schemas.openxmlformats.org/spreadsheetml/2006/main" count="71" uniqueCount="45">
  <si>
    <t>Положение утяжелителей</t>
  </si>
  <si>
    <t>1.риска</t>
  </si>
  <si>
    <t>2.риска</t>
  </si>
  <si>
    <t>3.риска</t>
  </si>
  <si>
    <t>4.риска</t>
  </si>
  <si>
    <t>5.риска</t>
  </si>
  <si>
    <t>6.риска</t>
  </si>
  <si>
    <r>
      <t>m</t>
    </r>
    <r>
      <rPr>
        <sz val="6"/>
        <color theme="1"/>
        <rFont val="Calibri"/>
        <family val="2"/>
        <charset val="204"/>
        <scheme val="minor"/>
      </rPr>
      <t>1</t>
    </r>
  </si>
  <si>
    <r>
      <t>m</t>
    </r>
    <r>
      <rPr>
        <sz val="6"/>
        <color theme="1"/>
        <rFont val="Calibri"/>
        <family val="2"/>
        <charset val="204"/>
        <scheme val="minor"/>
      </rPr>
      <t>2</t>
    </r>
    <r>
      <rPr>
        <sz val="10"/>
        <color theme="1"/>
        <rFont val="Calibri"/>
        <family val="2"/>
        <charset val="204"/>
        <scheme val="minor"/>
      </rPr>
      <t>=0,3</t>
    </r>
  </si>
  <si>
    <r>
      <t>m</t>
    </r>
    <r>
      <rPr>
        <sz val="6"/>
        <color theme="1"/>
        <rFont val="Calibri"/>
        <family val="2"/>
        <charset val="204"/>
        <scheme val="minor"/>
      </rPr>
      <t>1</t>
    </r>
    <r>
      <rPr>
        <sz val="10"/>
        <color theme="1"/>
        <rFont val="Calibri"/>
        <family val="2"/>
        <charset val="204"/>
        <scheme val="minor"/>
      </rPr>
      <t>=0,1</t>
    </r>
  </si>
  <si>
    <r>
      <t>m</t>
    </r>
    <r>
      <rPr>
        <sz val="6"/>
        <color theme="1"/>
        <rFont val="Calibri"/>
        <family val="2"/>
        <charset val="204"/>
        <scheme val="minor"/>
      </rPr>
      <t>3</t>
    </r>
    <r>
      <rPr>
        <sz val="10"/>
        <color theme="1"/>
        <rFont val="Calibri"/>
        <family val="2"/>
        <charset val="204"/>
        <scheme val="minor"/>
      </rPr>
      <t>=0,5</t>
    </r>
  </si>
  <si>
    <r>
      <t>m</t>
    </r>
    <r>
      <rPr>
        <sz val="6"/>
        <color theme="1"/>
        <rFont val="Calibri"/>
        <family val="2"/>
        <charset val="204"/>
        <scheme val="minor"/>
      </rPr>
      <t>4</t>
    </r>
    <r>
      <rPr>
        <sz val="10"/>
        <color theme="1"/>
        <rFont val="Calibri"/>
        <family val="2"/>
        <charset val="204"/>
        <scheme val="minor"/>
      </rPr>
      <t>=0,7</t>
    </r>
  </si>
  <si>
    <t>a</t>
  </si>
  <si>
    <t>ɛ</t>
  </si>
  <si>
    <t>M</t>
  </si>
  <si>
    <r>
      <t>t</t>
    </r>
    <r>
      <rPr>
        <sz val="8"/>
        <color theme="1"/>
        <rFont val="Calibri"/>
        <family val="2"/>
        <charset val="204"/>
        <scheme val="minor"/>
      </rPr>
      <t>ср</t>
    </r>
    <r>
      <rPr>
        <sz val="11"/>
        <color theme="1"/>
        <rFont val="Calibri"/>
        <family val="2"/>
        <charset val="204"/>
        <scheme val="minor"/>
      </rPr>
      <t>(1)</t>
    </r>
  </si>
  <si>
    <r>
      <t>t</t>
    </r>
    <r>
      <rPr>
        <sz val="8"/>
        <color theme="1"/>
        <rFont val="Calibri"/>
        <family val="2"/>
        <charset val="204"/>
        <scheme val="minor"/>
      </rPr>
      <t>ср</t>
    </r>
    <r>
      <rPr>
        <sz val="11"/>
        <color theme="1"/>
        <rFont val="Calibri"/>
        <family val="2"/>
        <charset val="204"/>
        <scheme val="minor"/>
      </rPr>
      <t>(2)</t>
    </r>
  </si>
  <si>
    <r>
      <t>t</t>
    </r>
    <r>
      <rPr>
        <sz val="8"/>
        <color theme="1"/>
        <rFont val="Calibri"/>
        <family val="2"/>
        <charset val="204"/>
        <scheme val="minor"/>
      </rPr>
      <t>ср</t>
    </r>
    <r>
      <rPr>
        <sz val="11"/>
        <color theme="1"/>
        <rFont val="Calibri"/>
        <family val="2"/>
        <charset val="204"/>
        <scheme val="minor"/>
      </rPr>
      <t>(3)</t>
    </r>
  </si>
  <si>
    <r>
      <t>t</t>
    </r>
    <r>
      <rPr>
        <sz val="8"/>
        <color theme="1"/>
        <rFont val="Calibri"/>
        <family val="2"/>
        <charset val="204"/>
        <scheme val="minor"/>
      </rPr>
      <t>ср</t>
    </r>
    <r>
      <rPr>
        <sz val="11"/>
        <color theme="1"/>
        <rFont val="Calibri"/>
        <family val="2"/>
        <charset val="204"/>
        <scheme val="minor"/>
      </rPr>
      <t>(4)</t>
    </r>
  </si>
  <si>
    <r>
      <t>t</t>
    </r>
    <r>
      <rPr>
        <sz val="8"/>
        <color theme="1"/>
        <rFont val="Calibri"/>
        <family val="2"/>
        <charset val="204"/>
        <scheme val="minor"/>
      </rPr>
      <t>ср</t>
    </r>
    <r>
      <rPr>
        <sz val="11"/>
        <color theme="1"/>
        <rFont val="Calibri"/>
        <family val="2"/>
        <charset val="204"/>
        <scheme val="minor"/>
      </rPr>
      <t>(5)</t>
    </r>
  </si>
  <si>
    <r>
      <t>t</t>
    </r>
    <r>
      <rPr>
        <sz val="8"/>
        <color theme="1"/>
        <rFont val="Calibri"/>
        <family val="2"/>
        <charset val="204"/>
        <scheme val="minor"/>
      </rPr>
      <t>ср</t>
    </r>
    <r>
      <rPr>
        <sz val="11"/>
        <color theme="1"/>
        <rFont val="Calibri"/>
        <family val="2"/>
        <charset val="204"/>
        <scheme val="minor"/>
      </rPr>
      <t>(6)</t>
    </r>
  </si>
  <si>
    <r>
      <t>m</t>
    </r>
    <r>
      <rPr>
        <sz val="6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/>
    </r>
  </si>
  <si>
    <r>
      <t>m</t>
    </r>
    <r>
      <rPr>
        <sz val="8"/>
        <color theme="1"/>
        <rFont val="Calibri"/>
        <family val="2"/>
        <charset val="204"/>
        <scheme val="minor"/>
      </rPr>
      <t>4</t>
    </r>
  </si>
  <si>
    <r>
      <t>m</t>
    </r>
    <r>
      <rPr>
        <sz val="8"/>
        <color theme="1"/>
        <rFont val="Calibri"/>
        <family val="2"/>
        <charset val="204"/>
        <scheme val="minor"/>
      </rPr>
      <t>3</t>
    </r>
  </si>
  <si>
    <r>
      <t>St</t>
    </r>
    <r>
      <rPr>
        <sz val="8"/>
        <color rgb="FF333333"/>
        <rFont val="Arial"/>
        <family val="2"/>
        <charset val="204"/>
      </rPr>
      <t>ср</t>
    </r>
    <r>
      <rPr>
        <sz val="11"/>
        <color rgb="FF333333"/>
        <rFont val="Arial"/>
        <family val="2"/>
        <charset val="204"/>
      </rPr>
      <t xml:space="preserve"> =</t>
    </r>
  </si>
  <si>
    <r>
      <t>t</t>
    </r>
    <r>
      <rPr>
        <sz val="8"/>
        <color theme="1"/>
        <rFont val="Calibri"/>
        <family val="2"/>
        <charset val="204"/>
        <scheme val="minor"/>
      </rPr>
      <t xml:space="preserve">a,n = </t>
    </r>
  </si>
  <si>
    <r>
      <t>Δ</t>
    </r>
    <r>
      <rPr>
        <sz val="8"/>
        <color theme="1"/>
        <rFont val="Calibri"/>
        <family val="2"/>
        <charset val="204"/>
        <scheme val="minor"/>
      </rPr>
      <t xml:space="preserve">t,ср </t>
    </r>
    <r>
      <rPr>
        <sz val="11"/>
        <color theme="1"/>
        <rFont val="Calibri"/>
        <family val="2"/>
        <charset val="204"/>
        <scheme val="minor"/>
      </rPr>
      <t xml:space="preserve">= </t>
    </r>
  </si>
  <si>
    <r>
      <t>Δ</t>
    </r>
    <r>
      <rPr>
        <sz val="8"/>
        <color theme="1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 xml:space="preserve"> = </t>
    </r>
  </si>
  <si>
    <t>Масса груза, кг</t>
  </si>
  <si>
    <t>εср</t>
  </si>
  <si>
    <t>Mср</t>
  </si>
  <si>
    <t>I</t>
  </si>
  <si>
    <t>Mтр</t>
  </si>
  <si>
    <t>R</t>
  </si>
  <si>
    <t>R^2</t>
  </si>
  <si>
    <t>mут</t>
  </si>
  <si>
    <t>l1</t>
  </si>
  <si>
    <t>l0</t>
  </si>
  <si>
    <t>b</t>
  </si>
  <si>
    <t>d</t>
  </si>
  <si>
    <t>h</t>
  </si>
  <si>
    <t>g</t>
  </si>
  <si>
    <r>
      <t>t</t>
    </r>
    <r>
      <rPr>
        <sz val="11"/>
        <color rgb="FF000000"/>
        <rFont val="Calibri"/>
        <family val="2"/>
        <charset val="204"/>
        <scheme val="minor"/>
      </rPr>
      <t>αN</t>
    </r>
  </si>
  <si>
    <t>R^2 ср</t>
  </si>
  <si>
    <t>Iср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</si>
</sst>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3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6"/>
      <color theme="1"/>
      <name val="Calibri"/>
      <family val="2"/>
      <charset val="204"/>
      <scheme val="minor"/>
    </font>
    <font>
      <sz val="11"/>
      <color rgb="FF333333"/>
      <name val="Arial"/>
      <family val="2"/>
      <charset val="204"/>
    </font>
    <font>
      <sz val="10"/>
      <color theme="1"/>
      <name val="Calibri"/>
      <family val="2"/>
      <charset val="204"/>
    </font>
    <font>
      <i/>
      <sz val="11"/>
      <color theme="1"/>
      <name val="Calibri"/>
      <family val="2"/>
      <charset val="204"/>
      <scheme val="minor"/>
    </font>
    <font>
      <sz val="8"/>
      <color rgb="FF333333"/>
      <name val="Arial"/>
      <family val="2"/>
      <charset val="204"/>
    </font>
    <font>
      <sz val="12"/>
      <color rgb="FF00000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204"/>
      <scheme val="minor"/>
    </font>
    <font>
      <sz val="9"/>
      <color rgb="FF444444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4" fillId="0" borderId="1" xfId="0" applyFont="1" applyBorder="1" applyAlignment="1">
      <alignment horizontal="center"/>
    </xf>
    <xf numFmtId="2" fontId="0" fillId="0" borderId="0" xfId="0" applyNumberFormat="1" applyFill="1" applyBorder="1"/>
    <xf numFmtId="2" fontId="0" fillId="0" borderId="0" xfId="0" applyNumberFormat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12" xfId="0" applyNumberFormat="1" applyBorder="1"/>
    <xf numFmtId="164" fontId="0" fillId="0" borderId="1" xfId="0" applyNumberFormat="1" applyBorder="1"/>
    <xf numFmtId="164" fontId="0" fillId="0" borderId="13" xfId="0" applyNumberFormat="1" applyBorder="1"/>
    <xf numFmtId="0" fontId="0" fillId="0" borderId="12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wrapText="1"/>
    </xf>
    <xf numFmtId="0" fontId="10" fillId="2" borderId="7" xfId="0" applyFont="1" applyFill="1" applyBorder="1"/>
    <xf numFmtId="0" fontId="10" fillId="0" borderId="10" xfId="0" applyFont="1" applyBorder="1"/>
    <xf numFmtId="0" fontId="10" fillId="2" borderId="11" xfId="0" applyFont="1" applyFill="1" applyBorder="1"/>
    <xf numFmtId="0" fontId="10" fillId="0" borderId="13" xfId="0" applyFont="1" applyBorder="1"/>
    <xf numFmtId="0" fontId="10" fillId="2" borderId="18" xfId="0" applyFont="1" applyFill="1" applyBorder="1"/>
    <xf numFmtId="0" fontId="10" fillId="0" borderId="19" xfId="0" applyFont="1" applyBorder="1"/>
    <xf numFmtId="0" fontId="10" fillId="2" borderId="14" xfId="0" applyFont="1" applyFill="1" applyBorder="1"/>
    <xf numFmtId="0" fontId="10" fillId="0" borderId="17" xfId="0" applyFont="1" applyBorder="1"/>
    <xf numFmtId="0" fontId="12" fillId="0" borderId="0" xfId="0" applyFont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5" fillId="4" borderId="1" xfId="0" applyFont="1" applyFill="1" applyBorder="1"/>
    <xf numFmtId="0" fontId="6" fillId="4" borderId="1" xfId="0" applyFont="1" applyFill="1" applyBorder="1"/>
    <xf numFmtId="0" fontId="9" fillId="3" borderId="7" xfId="0" applyFont="1" applyFill="1" applyBorder="1"/>
    <xf numFmtId="0" fontId="0" fillId="3" borderId="11" xfId="0" applyFill="1" applyBorder="1"/>
    <xf numFmtId="0" fontId="0" fillId="3" borderId="14" xfId="0" applyFill="1" applyBorder="1"/>
    <xf numFmtId="0" fontId="0" fillId="4" borderId="2" xfId="0" applyFill="1" applyBorder="1" applyAlignment="1">
      <alignment horizontal="center"/>
    </xf>
    <xf numFmtId="0" fontId="8" fillId="4" borderId="3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8" fillId="4" borderId="6" xfId="0" applyFont="1" applyFill="1" applyBorder="1" applyAlignment="1">
      <alignment vertical="center"/>
    </xf>
    <xf numFmtId="0" fontId="10" fillId="2" borderId="1" xfId="0" applyFont="1" applyFill="1" applyBorder="1"/>
    <xf numFmtId="0" fontId="8" fillId="0" borderId="1" xfId="0" applyFont="1" applyBorder="1" applyAlignment="1">
      <alignment vertical="center"/>
    </xf>
    <xf numFmtId="164" fontId="10" fillId="0" borderId="1" xfId="0" applyNumberFormat="1" applyFont="1" applyBorder="1"/>
    <xf numFmtId="0" fontId="12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53340</xdr:colOff>
      <xdr:row>13</xdr:row>
      <xdr:rowOff>72390</xdr:rowOff>
    </xdr:from>
    <xdr:ext cx="65" cy="172227"/>
    <xdr:sp macro="" textlink="">
      <xdr:nvSpPr>
        <xdr:cNvPr id="2" name="TextBox 1"/>
        <xdr:cNvSpPr txBox="1"/>
      </xdr:nvSpPr>
      <xdr:spPr>
        <a:xfrm>
          <a:off x="6758940" y="244983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11</xdr:col>
      <xdr:colOff>53340</xdr:colOff>
      <xdr:row>13</xdr:row>
      <xdr:rowOff>72390</xdr:rowOff>
    </xdr:from>
    <xdr:ext cx="65" cy="172227"/>
    <xdr:sp macro="" textlink="">
      <xdr:nvSpPr>
        <xdr:cNvPr id="3" name="TextBox 2"/>
        <xdr:cNvSpPr txBox="1"/>
      </xdr:nvSpPr>
      <xdr:spPr>
        <a:xfrm>
          <a:off x="6758940" y="244983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7"/>
  <sheetViews>
    <sheetView tabSelected="1" zoomScale="70" zoomScaleNormal="70" workbookViewId="0">
      <selection activeCell="N14" sqref="N14"/>
    </sheetView>
  </sheetViews>
  <sheetFormatPr defaultRowHeight="14.4" x14ac:dyDescent="0.3"/>
  <cols>
    <col min="11" max="11" width="12.44140625" bestFit="1" customWidth="1"/>
  </cols>
  <sheetData>
    <row r="2" spans="2:18" x14ac:dyDescent="0.3">
      <c r="B2" s="18" t="s">
        <v>28</v>
      </c>
      <c r="C2" s="17" t="s">
        <v>0</v>
      </c>
      <c r="D2" s="17"/>
      <c r="E2" s="17"/>
      <c r="F2" s="17"/>
      <c r="G2" s="17"/>
      <c r="H2" s="17"/>
      <c r="J2" s="3" t="s">
        <v>24</v>
      </c>
      <c r="K2" s="1">
        <f>SQRT(POWER((C7-C4),2)+POWER((C7-C5),2)+POWER((C7-C6),2)/6)</f>
        <v>7.576767609436208E-3</v>
      </c>
    </row>
    <row r="3" spans="2:18" x14ac:dyDescent="0.3">
      <c r="B3" s="18"/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J3" s="1" t="s">
        <v>25</v>
      </c>
      <c r="K3" s="1">
        <v>4.3</v>
      </c>
    </row>
    <row r="4" spans="2:18" x14ac:dyDescent="0.3">
      <c r="B4" s="16" t="s">
        <v>9</v>
      </c>
      <c r="C4" s="2">
        <v>7.12</v>
      </c>
      <c r="D4" s="2">
        <v>8.15</v>
      </c>
      <c r="E4" s="2">
        <v>9.73</v>
      </c>
      <c r="F4" s="2">
        <v>11.44</v>
      </c>
      <c r="G4" s="2">
        <v>13.37</v>
      </c>
      <c r="H4" s="2">
        <v>15.39</v>
      </c>
      <c r="J4" s="1" t="s">
        <v>26</v>
      </c>
      <c r="K4" s="1">
        <f>K2*K3</f>
        <v>3.258010072057569E-2</v>
      </c>
    </row>
    <row r="5" spans="2:18" x14ac:dyDescent="0.3">
      <c r="B5" s="16"/>
      <c r="C5" s="2">
        <v>7.13</v>
      </c>
      <c r="D5" s="2">
        <v>8.16</v>
      </c>
      <c r="E5" s="2">
        <v>9.7200000000000006</v>
      </c>
      <c r="F5" s="2">
        <v>11.44</v>
      </c>
      <c r="G5" s="2">
        <v>13.36</v>
      </c>
      <c r="H5" s="2">
        <v>15.4</v>
      </c>
      <c r="J5" s="1" t="s">
        <v>27</v>
      </c>
      <c r="K5" s="1">
        <f>SQRT(POWER(K4,2)+POWER((2*0.005/3),2))</f>
        <v>3.2750176702942654E-2</v>
      </c>
    </row>
    <row r="6" spans="2:18" x14ac:dyDescent="0.3">
      <c r="B6" s="16"/>
      <c r="C6" s="2">
        <v>7.12</v>
      </c>
      <c r="D6" s="2">
        <v>8.15</v>
      </c>
      <c r="E6" s="2">
        <v>9.73</v>
      </c>
      <c r="F6" s="2">
        <v>11.44</v>
      </c>
      <c r="G6" s="2">
        <v>13.38</v>
      </c>
      <c r="H6" s="2">
        <v>15.39</v>
      </c>
    </row>
    <row r="7" spans="2:18" x14ac:dyDescent="0.3">
      <c r="B7" s="16"/>
      <c r="C7" s="2">
        <f>AVERAGE(C4:C6)</f>
        <v>7.123333333333334</v>
      </c>
      <c r="D7" s="2">
        <f>ROUND(AVERAGE(D4:D6),3)</f>
        <v>8.1530000000000005</v>
      </c>
      <c r="E7" s="2">
        <f>ROUND(AVERAGE(E4:E6),3)</f>
        <v>9.7270000000000003</v>
      </c>
      <c r="F7" s="2">
        <f>ROUND(AVERAGE(F4:F6),3)</f>
        <v>11.44</v>
      </c>
      <c r="G7" s="2">
        <f>ROUND(AVERAGE(G4:G6),3)</f>
        <v>13.37</v>
      </c>
      <c r="H7" s="2">
        <f>ROUND(AVERAGE(H4:H6),3)</f>
        <v>15.393000000000001</v>
      </c>
    </row>
    <row r="8" spans="2:18" x14ac:dyDescent="0.3">
      <c r="B8" s="16" t="s">
        <v>8</v>
      </c>
      <c r="C8" s="2">
        <v>3.34</v>
      </c>
      <c r="D8" s="2">
        <v>3.82</v>
      </c>
      <c r="E8" s="2">
        <v>4.55</v>
      </c>
      <c r="F8" s="2">
        <v>5.35</v>
      </c>
      <c r="G8" s="2">
        <v>6.25</v>
      </c>
      <c r="H8" s="2">
        <v>7.2</v>
      </c>
    </row>
    <row r="9" spans="2:18" x14ac:dyDescent="0.3">
      <c r="B9" s="16"/>
      <c r="C9" s="2">
        <v>3.35</v>
      </c>
      <c r="D9" s="2">
        <v>3.81</v>
      </c>
      <c r="E9" s="2">
        <v>4.55</v>
      </c>
      <c r="F9" s="2">
        <v>5.36</v>
      </c>
      <c r="G9" s="2">
        <v>6.25</v>
      </c>
      <c r="H9" s="2">
        <v>7.21</v>
      </c>
    </row>
    <row r="10" spans="2:18" x14ac:dyDescent="0.3">
      <c r="B10" s="16"/>
      <c r="C10" s="2">
        <v>3.35</v>
      </c>
      <c r="D10" s="2">
        <v>3.8</v>
      </c>
      <c r="E10" s="2">
        <v>4.5599999999999996</v>
      </c>
      <c r="F10" s="2">
        <v>5.36</v>
      </c>
      <c r="G10" s="2">
        <v>6.25</v>
      </c>
      <c r="H10" s="2">
        <v>7.22</v>
      </c>
      <c r="K10" s="4"/>
    </row>
    <row r="11" spans="2:18" x14ac:dyDescent="0.3">
      <c r="B11" s="16"/>
      <c r="C11" s="2">
        <f>AVERAGE(C8:C10)</f>
        <v>3.3466666666666662</v>
      </c>
      <c r="D11" s="2">
        <f>ROUND(AVERAGE(D8:D10),3)</f>
        <v>3.81</v>
      </c>
      <c r="E11" s="2">
        <f>ROUND(AVERAGE(E8:E10),3)</f>
        <v>4.5529999999999999</v>
      </c>
      <c r="F11" s="2">
        <f>ROUND(AVERAGE(F8:F10),3)</f>
        <v>5.3570000000000002</v>
      </c>
      <c r="G11" s="2">
        <f>ROUND(AVERAGE(G8:G10),3)</f>
        <v>6.25</v>
      </c>
      <c r="H11" s="2">
        <f>ROUND(AVERAGE(H8:H10),3)</f>
        <v>7.21</v>
      </c>
      <c r="R11" s="27"/>
    </row>
    <row r="12" spans="2:18" x14ac:dyDescent="0.3">
      <c r="B12" s="16" t="s">
        <v>10</v>
      </c>
      <c r="C12" s="2">
        <v>2.52</v>
      </c>
      <c r="D12" s="2">
        <v>2.88</v>
      </c>
      <c r="E12" s="2">
        <v>3.42</v>
      </c>
      <c r="F12" s="2">
        <v>4.01</v>
      </c>
      <c r="G12" s="2">
        <v>4.6900000000000004</v>
      </c>
      <c r="H12" s="2">
        <v>5.4</v>
      </c>
      <c r="K12" s="4"/>
    </row>
    <row r="13" spans="2:18" x14ac:dyDescent="0.3">
      <c r="B13" s="16"/>
      <c r="C13" s="2">
        <v>2.5299999999999998</v>
      </c>
      <c r="D13" s="2">
        <v>2.88</v>
      </c>
      <c r="E13" s="2">
        <v>3.42</v>
      </c>
      <c r="F13" s="2">
        <v>4.0199999999999996</v>
      </c>
      <c r="G13" s="2">
        <v>4.68</v>
      </c>
      <c r="H13" s="2">
        <v>5.41</v>
      </c>
      <c r="K13" s="5"/>
    </row>
    <row r="14" spans="2:18" x14ac:dyDescent="0.3">
      <c r="B14" s="16"/>
      <c r="C14" s="2">
        <v>2.52</v>
      </c>
      <c r="D14" s="2">
        <v>2.87</v>
      </c>
      <c r="E14" s="2">
        <v>3.42</v>
      </c>
      <c r="F14" s="2">
        <v>4.0199999999999996</v>
      </c>
      <c r="G14" s="2">
        <v>4.68</v>
      </c>
      <c r="H14" s="2">
        <v>5.41</v>
      </c>
    </row>
    <row r="15" spans="2:18" x14ac:dyDescent="0.3">
      <c r="B15" s="16"/>
      <c r="C15" s="2">
        <f t="shared" ref="C15:H15" si="0">ROUND(AVERAGE(C12:C14),3)</f>
        <v>2.5230000000000001</v>
      </c>
      <c r="D15" s="2">
        <f t="shared" si="0"/>
        <v>2.8769999999999998</v>
      </c>
      <c r="E15" s="2">
        <f t="shared" si="0"/>
        <v>3.42</v>
      </c>
      <c r="F15" s="2">
        <f t="shared" si="0"/>
        <v>4.0170000000000003</v>
      </c>
      <c r="G15" s="2">
        <f t="shared" si="0"/>
        <v>4.6829999999999998</v>
      </c>
      <c r="H15" s="2">
        <f t="shared" si="0"/>
        <v>5.407</v>
      </c>
    </row>
    <row r="16" spans="2:18" x14ac:dyDescent="0.3">
      <c r="B16" s="16" t="s">
        <v>11</v>
      </c>
      <c r="C16" s="2">
        <v>2.11</v>
      </c>
      <c r="D16" s="2">
        <v>2.4</v>
      </c>
      <c r="E16" s="2">
        <v>2.86</v>
      </c>
      <c r="F16" s="2">
        <v>3.36</v>
      </c>
      <c r="G16" s="2">
        <v>3.91</v>
      </c>
      <c r="H16" s="2">
        <v>4.51</v>
      </c>
    </row>
    <row r="17" spans="1:21" x14ac:dyDescent="0.3">
      <c r="B17" s="16"/>
      <c r="C17" s="2">
        <v>2.11</v>
      </c>
      <c r="D17" s="2">
        <v>2.41</v>
      </c>
      <c r="E17" s="2">
        <v>2.86</v>
      </c>
      <c r="F17" s="2">
        <v>3.35</v>
      </c>
      <c r="G17" s="2">
        <v>3.91</v>
      </c>
      <c r="H17" s="2">
        <v>4.5199999999999996</v>
      </c>
    </row>
    <row r="18" spans="1:21" x14ac:dyDescent="0.3">
      <c r="B18" s="16"/>
      <c r="C18" s="2">
        <v>2.11</v>
      </c>
      <c r="D18" s="2">
        <v>2.4</v>
      </c>
      <c r="E18" s="2">
        <v>2.85</v>
      </c>
      <c r="F18" s="2">
        <v>3.36</v>
      </c>
      <c r="G18" s="2">
        <v>3.91</v>
      </c>
      <c r="H18" s="2">
        <v>4.51</v>
      </c>
    </row>
    <row r="19" spans="1:21" x14ac:dyDescent="0.3">
      <c r="B19" s="16"/>
      <c r="C19" s="2">
        <f t="shared" ref="C19:H19" si="1">ROUND(AVERAGE(C16:C18),3)</f>
        <v>2.11</v>
      </c>
      <c r="D19" s="2">
        <f t="shared" si="1"/>
        <v>2.403</v>
      </c>
      <c r="E19" s="2">
        <f t="shared" si="1"/>
        <v>2.8570000000000002</v>
      </c>
      <c r="F19" s="2">
        <f t="shared" si="1"/>
        <v>3.3570000000000002</v>
      </c>
      <c r="G19" s="2">
        <f t="shared" si="1"/>
        <v>3.91</v>
      </c>
      <c r="H19" s="2">
        <f t="shared" si="1"/>
        <v>4.5129999999999999</v>
      </c>
    </row>
    <row r="22" spans="1:21" ht="15" thickBot="1" x14ac:dyDescent="0.35"/>
    <row r="23" spans="1:21" ht="16.2" thickBot="1" x14ac:dyDescent="0.35">
      <c r="A23" s="29"/>
      <c r="B23" s="29"/>
      <c r="C23" s="30" t="s">
        <v>12</v>
      </c>
      <c r="D23" s="31" t="s">
        <v>13</v>
      </c>
      <c r="E23" s="32" t="s">
        <v>14</v>
      </c>
      <c r="H23" s="36"/>
      <c r="I23" s="37" t="s">
        <v>0</v>
      </c>
      <c r="J23" s="37"/>
      <c r="K23" s="37"/>
      <c r="L23" s="37"/>
      <c r="M23" s="37"/>
      <c r="N23" s="38"/>
      <c r="P23" s="19" t="s">
        <v>35</v>
      </c>
      <c r="Q23" s="20">
        <v>0.1</v>
      </c>
      <c r="T23" s="41" t="s">
        <v>43</v>
      </c>
      <c r="U23" s="42">
        <f>AVERAGE(I30:N30)</f>
        <v>1.4705166666666667E-2</v>
      </c>
    </row>
    <row r="24" spans="1:21" ht="16.2" thickBot="1" x14ac:dyDescent="0.35">
      <c r="A24" s="28" t="s">
        <v>7</v>
      </c>
      <c r="B24" s="1" t="s">
        <v>15</v>
      </c>
      <c r="C24" s="1">
        <f>ROUND((2*0.7)/C7,3)</f>
        <v>0.19700000000000001</v>
      </c>
      <c r="D24" s="1">
        <f>ROUND((2*C24)/0.046,3)</f>
        <v>8.5649999999999995</v>
      </c>
      <c r="E24" s="1">
        <f>ROUND((0.1*0.046)/2*(10-C24),4)</f>
        <v>2.2499999999999999E-2</v>
      </c>
      <c r="H24" s="39"/>
      <c r="I24" s="40" t="s">
        <v>1</v>
      </c>
      <c r="J24" s="40" t="s">
        <v>2</v>
      </c>
      <c r="K24" s="40" t="s">
        <v>3</v>
      </c>
      <c r="L24" s="40" t="s">
        <v>4</v>
      </c>
      <c r="M24" s="40" t="s">
        <v>5</v>
      </c>
      <c r="N24" s="40" t="s">
        <v>6</v>
      </c>
      <c r="P24" s="21" t="s">
        <v>36</v>
      </c>
      <c r="Q24" s="22">
        <v>2.8000000000000001E-2</v>
      </c>
      <c r="T24" s="41" t="s">
        <v>44</v>
      </c>
      <c r="U24" s="43">
        <f>AVERAGE(I27:N27)</f>
        <v>9.6018753101795671E-3</v>
      </c>
    </row>
    <row r="25" spans="1:21" x14ac:dyDescent="0.3">
      <c r="A25" s="28"/>
      <c r="B25" s="1" t="s">
        <v>16</v>
      </c>
      <c r="C25" s="1">
        <f>ROUND((2*0.7)/D7,3)</f>
        <v>0.17199999999999999</v>
      </c>
      <c r="D25" s="1">
        <f t="shared" ref="D25:D47" si="2">ROUND((2*C25)/0.046,3)</f>
        <v>7.4779999999999998</v>
      </c>
      <c r="E25" s="1">
        <f t="shared" ref="E25:E29" si="3">ROUND((0.1*0.046)/2*(10-C25),4)</f>
        <v>2.2599999999999999E-2</v>
      </c>
      <c r="H25" s="33" t="s">
        <v>29</v>
      </c>
      <c r="I25" s="6">
        <f>AVERAGE(D24,D30,D36,D42)</f>
        <v>19.934750000000001</v>
      </c>
      <c r="J25" s="7">
        <f>AVERAGE(D25,D31,D37,D43)</f>
        <v>17.489249999999998</v>
      </c>
      <c r="K25" s="7">
        <f>AVERAGE(D26,D32,D38,D44)</f>
        <v>14.673999999999999</v>
      </c>
      <c r="L25" s="7">
        <f>AVERAGE(D27,D33,D39,D45)</f>
        <v>12.489000000000001</v>
      </c>
      <c r="M25" s="7">
        <f>AVERAGE(D28,D34,D40,D46)</f>
        <v>10.71725</v>
      </c>
      <c r="N25" s="8">
        <f>AVERAGE(D29,D35,D41,D47)</f>
        <v>9.2827500000000001</v>
      </c>
      <c r="P25" s="21" t="s">
        <v>37</v>
      </c>
      <c r="Q25" s="22">
        <v>2.5000000000000001E-2</v>
      </c>
      <c r="T25" s="41" t="s">
        <v>35</v>
      </c>
      <c r="U25" s="44">
        <f>ROUND(1/4*SUM((I30-U23)*(I27-U24),(J30-U23)*(J27-U24),(K30-U23)*(K27-U24),(L30-U23)*(L27-U24),(M30-U23)*(M27-U24),(N30-U23)*(N27-U24))/SUM(POWER((I30-U23),2),POWER((J30-U23),2),POWER((K30-U23),2),POWER((L30-U23),2),POWER((M30-U23),2),POWER((N30-U23),2)),3)</f>
        <v>6.7000000000000004E-2</v>
      </c>
    </row>
    <row r="26" spans="1:21" x14ac:dyDescent="0.3">
      <c r="A26" s="28"/>
      <c r="B26" s="1" t="s">
        <v>17</v>
      </c>
      <c r="C26" s="1">
        <f>ROUND((2*0.7)/E7,3)</f>
        <v>0.14399999999999999</v>
      </c>
      <c r="D26" s="1">
        <f t="shared" si="2"/>
        <v>6.2610000000000001</v>
      </c>
      <c r="E26" s="1">
        <f t="shared" si="3"/>
        <v>2.2700000000000001E-2</v>
      </c>
      <c r="H26" s="34" t="s">
        <v>30</v>
      </c>
      <c r="I26" s="9">
        <f>AVERAGE(E24,E30,E36,E42)</f>
        <v>8.6875000000000008E-2</v>
      </c>
      <c r="J26" s="10">
        <f>AVERAGE(E25,E31,E37,E43)</f>
        <v>8.7525000000000006E-2</v>
      </c>
      <c r="K26" s="10">
        <f>AVERAGE(E26,E32,E38,E44)</f>
        <v>8.8249999999999995E-2</v>
      </c>
      <c r="L26" s="10">
        <f>AVERAGE(E27,E33,E39,E45)</f>
        <v>8.879999999999999E-2</v>
      </c>
      <c r="M26" s="10">
        <f>AVERAGE(E28,E34,E40,E46)</f>
        <v>8.9275000000000007E-2</v>
      </c>
      <c r="N26" s="11">
        <f>AVERAGE(E29,E35,E41,E47)</f>
        <v>8.962500000000001E-2</v>
      </c>
      <c r="P26" s="21" t="s">
        <v>38</v>
      </c>
      <c r="Q26" s="22">
        <v>0.04</v>
      </c>
    </row>
    <row r="27" spans="1:21" x14ac:dyDescent="0.3">
      <c r="A27" s="28"/>
      <c r="B27" s="1" t="s">
        <v>18</v>
      </c>
      <c r="C27" s="1">
        <f>ROUND((2*0.7)/F7,3)</f>
        <v>0.122</v>
      </c>
      <c r="D27" s="1">
        <f t="shared" si="2"/>
        <v>5.3040000000000003</v>
      </c>
      <c r="E27" s="1">
        <f t="shared" si="3"/>
        <v>2.2700000000000001E-2</v>
      </c>
      <c r="H27" s="34" t="s">
        <v>31</v>
      </c>
      <c r="I27" s="9">
        <f>SUM((D24-I25)*(E24-I26)+(D30-I25)*(E30-I26)+(D36-I25)*(E36-I26)+(D42-I25)*(E42-I26))/SUM(POWER((D24-I25),2)+POWER(D30-I25,2)+POWER(D36-I25,2)+POWER(D42-I25,2))</f>
        <v>6.2067168292564224E-3</v>
      </c>
      <c r="J27" s="9">
        <f>SUM((D25-J25)*(E25-J26)+(D31-J25)*(E31-J26)+(D37-J25)*(E37-J26)+(D43-J25)*(E43-J26))/SUM(POWER((D25-J25),2)+POWER(D31-J25,2)+POWER(D37-J25,2)+POWER(D43-J25,2))</f>
        <v>7.1179106862115423E-3</v>
      </c>
      <c r="K27" s="9">
        <f>SUM((D26-K25)*(E26-K26)+(D32-K25)*(E32-K26)+(D38-K25)*(E38-K26)+(D44-K25)*(E44-K26))/SUM(POWER((D26-K25),2)+POWER(D32-K25,2)+POWER(D38-K25,2)+POWER(D44-K25,2))</f>
        <v>8.5470386540302517E-3</v>
      </c>
      <c r="L27" s="9">
        <f>SUM((D27-L25)*(E27-L26)+(D33-L25)*(E33-L26)+(D39-L25)*(E39-L26)+(D45-L25)*(E45-L26))/SUM(POWER((D27-L25),2)+POWER(D33-L25,2)+POWER(D39-L25,2)+POWER(D45-L25,2))</f>
        <v>1.009900886304451E-2</v>
      </c>
      <c r="M27" s="9">
        <f>SUM((D28-M25)*(E28-M26)+(D34-M25)*(E34-M26)+(D40-M25)*(E40-M26)+(D46-M25)*(E46-M26))/SUM(POWER((D28-M25),2)+POWER(D34-M25,2)+POWER(D40-M25,2)+POWER(D46-M25,2))</f>
        <v>1.1860737354917361E-2</v>
      </c>
      <c r="N27" s="9">
        <f>SUM((D29-N25)*(E29-N26)+(D35-N25)*(E35-N26)+(D41-N25)*(E41-N26)+(D47-N25)*(E47-N26))/SUM(POWER((D29-N25),2)+POWER(D35-N25,2)+POWER(D41-N25,2)+POWER(D47-N25,2))</f>
        <v>1.3779839473617312E-2</v>
      </c>
      <c r="P27" s="21" t="s">
        <v>39</v>
      </c>
      <c r="Q27" s="22">
        <v>4.5999999999999999E-2</v>
      </c>
    </row>
    <row r="28" spans="1:21" x14ac:dyDescent="0.3">
      <c r="A28" s="28"/>
      <c r="B28" s="1" t="s">
        <v>19</v>
      </c>
      <c r="C28" s="1">
        <f>ROUND((2*0.7)/G7,3)</f>
        <v>0.105</v>
      </c>
      <c r="D28" s="1">
        <f t="shared" si="2"/>
        <v>4.5650000000000004</v>
      </c>
      <c r="E28" s="1">
        <f t="shared" si="3"/>
        <v>2.2800000000000001E-2</v>
      </c>
      <c r="H28" s="34" t="s">
        <v>32</v>
      </c>
      <c r="I28" s="9">
        <v>3.2000000000000001E-2</v>
      </c>
      <c r="J28" s="9">
        <v>3.4000000000000002E-2</v>
      </c>
      <c r="K28" s="9">
        <v>4.3999999999999997E-2</v>
      </c>
      <c r="L28" s="9">
        <f t="shared" ref="L28" si="4">ABS(L26-L27*L25)</f>
        <v>3.7326521690562914E-2</v>
      </c>
      <c r="M28" s="9">
        <v>3.5000000000000003E-2</v>
      </c>
      <c r="N28" s="9">
        <v>3.9E-2</v>
      </c>
      <c r="P28" s="21" t="s">
        <v>40</v>
      </c>
      <c r="Q28" s="22">
        <v>0.7</v>
      </c>
    </row>
    <row r="29" spans="1:21" x14ac:dyDescent="0.3">
      <c r="A29" s="28"/>
      <c r="B29" s="1" t="s">
        <v>20</v>
      </c>
      <c r="C29" s="1">
        <f>ROUND((2*0.7)/H7,3)</f>
        <v>9.0999999999999998E-2</v>
      </c>
      <c r="D29" s="1">
        <f t="shared" si="2"/>
        <v>3.9569999999999999</v>
      </c>
      <c r="E29" s="1">
        <f t="shared" si="3"/>
        <v>2.2800000000000001E-2</v>
      </c>
      <c r="H29" s="34" t="s">
        <v>33</v>
      </c>
      <c r="I29" s="12">
        <f>$Q$24+(1 - 1)*$Q$25+$Q$27/2</f>
        <v>5.1000000000000004E-2</v>
      </c>
      <c r="J29" s="12">
        <f>$Q$24+(2 - 1)*$Q$25+$Q$27/2</f>
        <v>7.6000000000000012E-2</v>
      </c>
      <c r="K29" s="12">
        <f>$Q$24+(3 - 1)*$Q$25+$Q$27/2</f>
        <v>0.10100000000000001</v>
      </c>
      <c r="L29" s="12">
        <f>$Q$24+(4 - 1)*$Q$25+$Q$27/2</f>
        <v>0.126</v>
      </c>
      <c r="M29" s="12">
        <f>$Q$24+(5 - 1)*$Q$25+$Q$27/2</f>
        <v>0.151</v>
      </c>
      <c r="N29" s="12">
        <f>$Q$24+(6 - 1)*$Q$25+$Q$27/2</f>
        <v>0.17599999999999999</v>
      </c>
      <c r="P29" s="23" t="s">
        <v>41</v>
      </c>
      <c r="Q29" s="24">
        <v>9.82</v>
      </c>
    </row>
    <row r="30" spans="1:21" ht="15" thickBot="1" x14ac:dyDescent="0.35">
      <c r="A30" s="28" t="s">
        <v>21</v>
      </c>
      <c r="B30" s="1" t="s">
        <v>15</v>
      </c>
      <c r="C30" s="1">
        <f>ROUND((2*0.7)/C11,3)</f>
        <v>0.41799999999999998</v>
      </c>
      <c r="D30" s="1">
        <f t="shared" si="2"/>
        <v>18.173999999999999</v>
      </c>
      <c r="E30" s="1">
        <f>ROUND((0.3*0.046)/2*(10-C30),4)</f>
        <v>6.6100000000000006E-2</v>
      </c>
      <c r="H30" s="35" t="s">
        <v>34</v>
      </c>
      <c r="I30" s="13">
        <f t="shared" ref="I30:N30" si="5">I29*I29</f>
        <v>2.6010000000000004E-3</v>
      </c>
      <c r="J30" s="14">
        <f t="shared" si="5"/>
        <v>5.7760000000000016E-3</v>
      </c>
      <c r="K30" s="14">
        <f t="shared" si="5"/>
        <v>1.0201000000000002E-2</v>
      </c>
      <c r="L30" s="14">
        <f t="shared" si="5"/>
        <v>1.5876000000000001E-2</v>
      </c>
      <c r="M30" s="14">
        <f t="shared" si="5"/>
        <v>2.2800999999999998E-2</v>
      </c>
      <c r="N30" s="15">
        <f t="shared" si="5"/>
        <v>3.0975999999999997E-2</v>
      </c>
      <c r="P30" s="25" t="s">
        <v>42</v>
      </c>
      <c r="Q30" s="26">
        <v>4.3</v>
      </c>
    </row>
    <row r="31" spans="1:21" x14ac:dyDescent="0.3">
      <c r="A31" s="28"/>
      <c r="B31" s="1" t="s">
        <v>16</v>
      </c>
      <c r="C31" s="1">
        <f>ROUND((2*0.7)/D11,3)</f>
        <v>0.36699999999999999</v>
      </c>
      <c r="D31" s="1">
        <f t="shared" si="2"/>
        <v>15.957000000000001</v>
      </c>
      <c r="E31" s="1">
        <f t="shared" ref="E31:E35" si="6">ROUND((0.3*0.046)/2*(10-C31),4)</f>
        <v>6.6500000000000004E-2</v>
      </c>
    </row>
    <row r="32" spans="1:21" x14ac:dyDescent="0.3">
      <c r="A32" s="28"/>
      <c r="B32" s="1" t="s">
        <v>17</v>
      </c>
      <c r="C32" s="1">
        <f>ROUND((2*0.7)/E11,3)</f>
        <v>0.307</v>
      </c>
      <c r="D32" s="1">
        <f t="shared" si="2"/>
        <v>13.348000000000001</v>
      </c>
      <c r="E32" s="1">
        <f t="shared" si="6"/>
        <v>6.6900000000000001E-2</v>
      </c>
    </row>
    <row r="33" spans="1:5" x14ac:dyDescent="0.3">
      <c r="A33" s="28"/>
      <c r="B33" s="1" t="s">
        <v>18</v>
      </c>
      <c r="C33" s="1">
        <f>ROUND((2*0.7)/F11,3)</f>
        <v>0.26100000000000001</v>
      </c>
      <c r="D33" s="1">
        <f t="shared" si="2"/>
        <v>11.348000000000001</v>
      </c>
      <c r="E33" s="1">
        <f t="shared" si="6"/>
        <v>6.7199999999999996E-2</v>
      </c>
    </row>
    <row r="34" spans="1:5" x14ac:dyDescent="0.3">
      <c r="A34" s="28"/>
      <c r="B34" s="1" t="s">
        <v>19</v>
      </c>
      <c r="C34" s="1">
        <f>ROUND((2*0.7)/G11,3)</f>
        <v>0.224</v>
      </c>
      <c r="D34" s="1">
        <f t="shared" si="2"/>
        <v>9.7390000000000008</v>
      </c>
      <c r="E34" s="1">
        <f t="shared" si="6"/>
        <v>6.7500000000000004E-2</v>
      </c>
    </row>
    <row r="35" spans="1:5" x14ac:dyDescent="0.3">
      <c r="A35" s="28"/>
      <c r="B35" s="1" t="s">
        <v>20</v>
      </c>
      <c r="C35" s="1">
        <f>ROUND((2*0.7)/H11,3)</f>
        <v>0.19400000000000001</v>
      </c>
      <c r="D35" s="1">
        <f t="shared" si="2"/>
        <v>8.4350000000000005</v>
      </c>
      <c r="E35" s="1">
        <f t="shared" si="6"/>
        <v>6.7699999999999996E-2</v>
      </c>
    </row>
    <row r="36" spans="1:5" x14ac:dyDescent="0.3">
      <c r="A36" s="28" t="s">
        <v>23</v>
      </c>
      <c r="B36" s="1" t="s">
        <v>15</v>
      </c>
      <c r="C36" s="1">
        <f>ROUND((2*0.7)/C15,3)</f>
        <v>0.55500000000000005</v>
      </c>
      <c r="D36" s="1">
        <f t="shared" si="2"/>
        <v>24.13</v>
      </c>
      <c r="E36" s="1">
        <f>ROUND((0.5*0.046)/2*(10-C36),4)</f>
        <v>0.1086</v>
      </c>
    </row>
    <row r="37" spans="1:5" x14ac:dyDescent="0.3">
      <c r="A37" s="28"/>
      <c r="B37" s="1" t="s">
        <v>16</v>
      </c>
      <c r="C37" s="1">
        <f>ROUND((2*0.7)/D15,3)</f>
        <v>0.48699999999999999</v>
      </c>
      <c r="D37" s="1">
        <f t="shared" si="2"/>
        <v>21.173999999999999</v>
      </c>
      <c r="E37" s="1">
        <f t="shared" ref="E37:E41" si="7">ROUND((0.5*0.046)/2*(10-C37),4)</f>
        <v>0.1094</v>
      </c>
    </row>
    <row r="38" spans="1:5" x14ac:dyDescent="0.3">
      <c r="A38" s="28"/>
      <c r="B38" s="1" t="s">
        <v>17</v>
      </c>
      <c r="C38" s="1">
        <f>ROUND((2*0.7)/E15,3)</f>
        <v>0.40899999999999997</v>
      </c>
      <c r="D38" s="1">
        <f t="shared" si="2"/>
        <v>17.783000000000001</v>
      </c>
      <c r="E38" s="1">
        <f t="shared" si="7"/>
        <v>0.1103</v>
      </c>
    </row>
    <row r="39" spans="1:5" x14ac:dyDescent="0.3">
      <c r="A39" s="28"/>
      <c r="B39" s="1" t="s">
        <v>18</v>
      </c>
      <c r="C39" s="1">
        <f>ROUND((2*0.7)/F15,3)</f>
        <v>0.34899999999999998</v>
      </c>
      <c r="D39" s="1">
        <f t="shared" si="2"/>
        <v>15.173999999999999</v>
      </c>
      <c r="E39" s="1">
        <f t="shared" si="7"/>
        <v>0.111</v>
      </c>
    </row>
    <row r="40" spans="1:5" x14ac:dyDescent="0.3">
      <c r="A40" s="28"/>
      <c r="B40" s="1" t="s">
        <v>19</v>
      </c>
      <c r="C40" s="1">
        <f>ROUND((2*0.7)/G15,3)</f>
        <v>0.29899999999999999</v>
      </c>
      <c r="D40" s="1">
        <f t="shared" si="2"/>
        <v>13</v>
      </c>
      <c r="E40" s="1">
        <f t="shared" si="7"/>
        <v>0.1116</v>
      </c>
    </row>
    <row r="41" spans="1:5" x14ac:dyDescent="0.3">
      <c r="A41" s="28"/>
      <c r="B41" s="1" t="s">
        <v>20</v>
      </c>
      <c r="C41" s="1">
        <f>ROUND((2*0.7)/H15,3)</f>
        <v>0.25900000000000001</v>
      </c>
      <c r="D41" s="1">
        <f t="shared" si="2"/>
        <v>11.260999999999999</v>
      </c>
      <c r="E41" s="1">
        <f t="shared" si="7"/>
        <v>0.112</v>
      </c>
    </row>
    <row r="42" spans="1:5" x14ac:dyDescent="0.3">
      <c r="A42" s="28" t="s">
        <v>22</v>
      </c>
      <c r="B42" s="1" t="s">
        <v>15</v>
      </c>
      <c r="C42" s="1">
        <f>ROUND((2*0.7)/C19,3)</f>
        <v>0.66400000000000003</v>
      </c>
      <c r="D42" s="1">
        <f t="shared" si="2"/>
        <v>28.87</v>
      </c>
      <c r="E42" s="1">
        <f>ROUND((0.7*0.046)/2*(10-C42),4)</f>
        <v>0.15029999999999999</v>
      </c>
    </row>
    <row r="43" spans="1:5" x14ac:dyDescent="0.3">
      <c r="A43" s="28"/>
      <c r="B43" s="1" t="s">
        <v>16</v>
      </c>
      <c r="C43" s="1">
        <f>ROUND((2*0.7)/D19,3)</f>
        <v>0.58299999999999996</v>
      </c>
      <c r="D43" s="1">
        <f t="shared" si="2"/>
        <v>25.347999999999999</v>
      </c>
      <c r="E43" s="1">
        <f t="shared" ref="E43:E47" si="8">ROUND((0.7*0.046)/2*(10-C43),4)</f>
        <v>0.15160000000000001</v>
      </c>
    </row>
    <row r="44" spans="1:5" x14ac:dyDescent="0.3">
      <c r="A44" s="28"/>
      <c r="B44" s="1" t="s">
        <v>17</v>
      </c>
      <c r="C44" s="1">
        <f>ROUND((2*0.7)/E19,3)</f>
        <v>0.49</v>
      </c>
      <c r="D44" s="1">
        <f t="shared" si="2"/>
        <v>21.303999999999998</v>
      </c>
      <c r="E44" s="1">
        <f t="shared" si="8"/>
        <v>0.15310000000000001</v>
      </c>
    </row>
    <row r="45" spans="1:5" x14ac:dyDescent="0.3">
      <c r="A45" s="28"/>
      <c r="B45" s="1" t="s">
        <v>18</v>
      </c>
      <c r="C45" s="1">
        <f>ROUND((2*0.7)/F19,3)</f>
        <v>0.41699999999999998</v>
      </c>
      <c r="D45" s="1">
        <f t="shared" si="2"/>
        <v>18.13</v>
      </c>
      <c r="E45" s="1">
        <f t="shared" si="8"/>
        <v>0.15429999999999999</v>
      </c>
    </row>
    <row r="46" spans="1:5" x14ac:dyDescent="0.3">
      <c r="A46" s="28"/>
      <c r="B46" s="1" t="s">
        <v>19</v>
      </c>
      <c r="C46" s="1">
        <f>ROUND((2*0.7)/G19,3)</f>
        <v>0.35799999999999998</v>
      </c>
      <c r="D46" s="1">
        <f t="shared" si="2"/>
        <v>15.565</v>
      </c>
      <c r="E46" s="1">
        <f t="shared" si="8"/>
        <v>0.1552</v>
      </c>
    </row>
    <row r="47" spans="1:5" x14ac:dyDescent="0.3">
      <c r="A47" s="28"/>
      <c r="B47" s="1" t="s">
        <v>20</v>
      </c>
      <c r="C47" s="1">
        <f>ROUND((2*0.7)/H19,3)</f>
        <v>0.31</v>
      </c>
      <c r="D47" s="1">
        <f t="shared" si="2"/>
        <v>13.478</v>
      </c>
      <c r="E47" s="1">
        <f t="shared" si="8"/>
        <v>0.156</v>
      </c>
    </row>
  </sheetData>
  <mergeCells count="13">
    <mergeCell ref="I23:N23"/>
    <mergeCell ref="A24:A29"/>
    <mergeCell ref="A30:A35"/>
    <mergeCell ref="A36:A41"/>
    <mergeCell ref="A42:A47"/>
    <mergeCell ref="A23:B23"/>
    <mergeCell ref="B16:B19"/>
    <mergeCell ref="C2:H2"/>
    <mergeCell ref="B2:B3"/>
    <mergeCell ref="B4:B7"/>
    <mergeCell ref="B8:B11"/>
    <mergeCell ref="B12:B15"/>
    <mergeCell ref="H23:H24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Takumi F</dc:creator>
  <cp:lastModifiedBy>Takumi F</cp:lastModifiedBy>
  <dcterms:created xsi:type="dcterms:W3CDTF">2020-12-02T06:15:27Z</dcterms:created>
  <dcterms:modified xsi:type="dcterms:W3CDTF">2020-12-04T13:18:30Z</dcterms:modified>
</cp:coreProperties>
</file>