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C29728C-0493-4EA8-801D-8ADBD2A554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D21" i="1" l="1"/>
  <c r="B50" i="1"/>
  <c r="G48" i="1"/>
  <c r="F48" i="1"/>
  <c r="E48" i="1"/>
  <c r="D48" i="1"/>
  <c r="C48" i="1"/>
  <c r="B48" i="1"/>
  <c r="B49" i="1"/>
  <c r="A48" i="1"/>
  <c r="B17" i="1"/>
  <c r="E15" i="1"/>
  <c r="D15" i="1"/>
  <c r="B16" i="1"/>
  <c r="C15" i="1"/>
  <c r="B15" i="1"/>
  <c r="A15" i="1"/>
  <c r="B13" i="1"/>
  <c r="B12" i="1"/>
  <c r="B11" i="1"/>
  <c r="B10" i="1"/>
  <c r="B9" i="1"/>
  <c r="B8" i="1"/>
  <c r="B7" i="1"/>
  <c r="A13" i="1"/>
  <c r="A46" i="1" s="1"/>
  <c r="A12" i="1"/>
  <c r="A45" i="1" s="1"/>
  <c r="A11" i="1"/>
  <c r="A10" i="1"/>
  <c r="A9" i="1"/>
  <c r="A8" i="1"/>
  <c r="A7" i="1"/>
  <c r="B6" i="1"/>
  <c r="A6" i="1"/>
  <c r="D39" i="1"/>
  <c r="E40" i="1"/>
  <c r="E41" i="1"/>
  <c r="E42" i="1"/>
  <c r="E43" i="1"/>
  <c r="E44" i="1"/>
  <c r="E45" i="1"/>
  <c r="E46" i="1"/>
  <c r="E39" i="1"/>
  <c r="C44" i="1"/>
  <c r="A40" i="1"/>
  <c r="C40" i="1" s="1"/>
  <c r="A41" i="1"/>
  <c r="D41" i="1" s="1"/>
  <c r="A42" i="1"/>
  <c r="D42" i="1" s="1"/>
  <c r="A43" i="1"/>
  <c r="D43" i="1" s="1"/>
  <c r="A44" i="1"/>
  <c r="A39" i="1"/>
  <c r="F46" i="1" l="1"/>
  <c r="F45" i="1"/>
  <c r="F44" i="1"/>
  <c r="C46" i="1"/>
  <c r="D46" i="1"/>
  <c r="B46" i="1"/>
  <c r="G46" i="1" s="1"/>
  <c r="C45" i="1"/>
  <c r="D45" i="1"/>
  <c r="B45" i="1"/>
  <c r="G45" i="1" s="1"/>
  <c r="B40" i="1"/>
  <c r="G40" i="1" s="1"/>
  <c r="D40" i="1"/>
  <c r="F39" i="1"/>
  <c r="C39" i="1"/>
  <c r="B39" i="1"/>
  <c r="G39" i="1" s="1"/>
  <c r="B44" i="1"/>
  <c r="G44" i="1" s="1"/>
  <c r="C41" i="1"/>
  <c r="D44" i="1"/>
  <c r="F43" i="1"/>
  <c r="E55" i="1"/>
  <c r="F42" i="1"/>
  <c r="F41" i="1"/>
  <c r="C42" i="1"/>
  <c r="B43" i="1"/>
  <c r="G43" i="1" s="1"/>
  <c r="B42" i="1"/>
  <c r="G42" i="1" s="1"/>
  <c r="F40" i="1"/>
  <c r="C43" i="1"/>
  <c r="B41" i="1"/>
  <c r="G41" i="1" s="1"/>
  <c r="H29" i="1"/>
  <c r="H30" i="1"/>
  <c r="H31" i="1"/>
  <c r="H32" i="1"/>
  <c r="H33" i="1"/>
  <c r="H34" i="1"/>
  <c r="H35" i="1"/>
  <c r="G29" i="1"/>
  <c r="G30" i="1"/>
  <c r="G31" i="1"/>
  <c r="G32" i="1"/>
  <c r="G33" i="1"/>
  <c r="G34" i="1"/>
  <c r="G35" i="1"/>
  <c r="H28" i="1"/>
  <c r="G28" i="1"/>
  <c r="E29" i="1"/>
  <c r="E30" i="1"/>
  <c r="E31" i="1"/>
  <c r="E32" i="1"/>
  <c r="E33" i="1"/>
  <c r="E34" i="1"/>
  <c r="E35" i="1"/>
  <c r="E28" i="1"/>
  <c r="D29" i="1"/>
  <c r="D30" i="1"/>
  <c r="D31" i="1"/>
  <c r="D32" i="1"/>
  <c r="D33" i="1"/>
  <c r="D34" i="1"/>
  <c r="D35" i="1"/>
  <c r="D28" i="1"/>
  <c r="A29" i="1"/>
  <c r="A30" i="1"/>
  <c r="A31" i="1"/>
  <c r="A32" i="1"/>
  <c r="A33" i="1"/>
  <c r="A34" i="1"/>
  <c r="A35" i="1"/>
  <c r="A28" i="1"/>
  <c r="B29" i="1"/>
  <c r="B30" i="1"/>
  <c r="B31" i="1"/>
  <c r="B32" i="1"/>
  <c r="B33" i="1"/>
  <c r="B34" i="1"/>
  <c r="B35" i="1"/>
  <c r="B28" i="1"/>
  <c r="E53" i="1" l="1"/>
  <c r="A53" i="1"/>
  <c r="E54" i="1"/>
  <c r="D50" i="1"/>
  <c r="B53" i="1"/>
  <c r="A54" i="1"/>
  <c r="B55" i="1"/>
  <c r="C54" i="1"/>
  <c r="F50" i="1"/>
  <c r="C55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6" i="1"/>
  <c r="C7" i="1"/>
  <c r="C8" i="1"/>
  <c r="C9" i="1"/>
  <c r="C10" i="1"/>
  <c r="C11" i="1"/>
  <c r="C12" i="1"/>
  <c r="C13" i="1"/>
  <c r="C6" i="1"/>
  <c r="D20" i="1"/>
  <c r="B21" i="1" l="1"/>
  <c r="C53" i="1"/>
  <c r="B54" i="1"/>
  <c r="A55" i="1"/>
  <c r="B20" i="1"/>
  <c r="A21" i="1"/>
  <c r="F17" i="1"/>
  <c r="A20" i="1"/>
  <c r="A23" i="1" s="1" a="1"/>
  <c r="D17" i="1"/>
  <c r="A57" i="1" l="1" a="1"/>
  <c r="A57" i="1" s="1"/>
  <c r="B23" i="1"/>
  <c r="A24" i="1"/>
  <c r="A23" i="1"/>
  <c r="B24" i="1"/>
  <c r="B58" i="1" l="1"/>
  <c r="C59" i="1"/>
  <c r="B57" i="1"/>
  <c r="C58" i="1"/>
  <c r="C57" i="1"/>
  <c r="B59" i="1"/>
  <c r="A59" i="1"/>
  <c r="A58" i="1"/>
  <c r="D23" i="1" a="1"/>
  <c r="E57" i="1" l="1" a="1"/>
  <c r="E59" i="1" s="1"/>
  <c r="D23" i="1"/>
  <c r="D24" i="1"/>
  <c r="E58" i="1" l="1"/>
  <c r="E57" i="1"/>
</calcChain>
</file>

<file path=xl/sharedStrings.xml><?xml version="1.0" encoding="utf-8"?>
<sst xmlns="http://schemas.openxmlformats.org/spreadsheetml/2006/main" count="39" uniqueCount="33">
  <si>
    <t>Втв,%</t>
  </si>
  <si>
    <t>Тз,град С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</si>
  <si>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</si>
  <si>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</si>
  <si>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</si>
  <si>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</si>
  <si>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</si>
  <si>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</si>
  <si>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</si>
  <si>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</si>
  <si>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</si>
  <si>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</si>
  <si>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</si>
  <si>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</si>
  <si>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</si>
  <si>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</si>
  <si>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</si>
  <si>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</si>
  <si>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</si>
  <si>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</si>
  <si>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</si>
  <si>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</si>
  <si>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</si>
  <si>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</si>
  <si>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</si>
  <si>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</si>
  <si>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</si>
  <si>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</si>
  <si>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</si>
  <si>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</si>
  <si>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</si>
  <si>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</si>
  <si>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Исходные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</si>
</sst>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7" xfId="0" applyFill="1" applyBorder="1"/>
    <xf numFmtId="0" fontId="0" fillId="2" borderId="13" xfId="0" applyFill="1" applyBorder="1"/>
    <xf numFmtId="0" fontId="0" fillId="2" borderId="8" xfId="0" applyFill="1" applyBorder="1"/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4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 applyBorder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3" xfId="0" applyFill="1" applyBorder="1"/>
    <xf numFmtId="164" fontId="0" fillId="4" borderId="8" xfId="0" applyNumberFormat="1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1" xfId="0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540485420437083E-2"/>
                  <c:y val="-5.02681266612860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0059750783244846"/>
                  <c:y val="-0.1524192930293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683180876250048E-2"/>
                  <c:y val="0.33816739753956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0.2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0.05</c:v>
                </c:pt>
                <c:pt idx="4">
                  <c:v>0.04</c:v>
                </c:pt>
                <c:pt idx="5">
                  <c:v>3.3333333333333333E-2</c:v>
                </c:pt>
                <c:pt idx="6">
                  <c:v>2.8571428571428571E-2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>
        <c:manualLayout>
          <c:xMode val="edge"/>
          <c:yMode val="edge"/>
          <c:x val="5.5550840255550349E-4"/>
          <c:y val="9.1604022498524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728442139305187E-2"/>
                  <c:y val="-0.1652994585985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668046672215502"/>
                  <c:y val="-0.1994112873516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Лист1!$D$28:$D$35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Лист1!$E$28:$E$35</c:f>
              <c:numCache>
                <c:formatCode>General</c:formatCode>
                <c:ptCount val="8"/>
                <c:pt idx="0">
                  <c:v>4.2696974496999616</c:v>
                </c:pt>
                <c:pt idx="1">
                  <c:v>4.3241326562549789</c:v>
                </c:pt>
                <c:pt idx="2">
                  <c:v>4.3451032805692833</c:v>
                </c:pt>
                <c:pt idx="3">
                  <c:v>4.3567088266895917</c:v>
                </c:pt>
                <c:pt idx="4">
                  <c:v>4.3592696475512653</c:v>
                </c:pt>
                <c:pt idx="5">
                  <c:v>4.3605476029967578</c:v>
                </c:pt>
                <c:pt idx="6">
                  <c:v>4.3618239273563626</c:v>
                </c:pt>
                <c:pt idx="7">
                  <c:v>4.3630986247883632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Лист1!$G$28:$G$35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Лист1!$H$28:$H$35</c:f>
              <c:numCache>
                <c:formatCode>General</c:formatCode>
                <c:ptCount val="8"/>
                <c:pt idx="0">
                  <c:v>1.3986013986013986E-2</c:v>
                </c:pt>
                <c:pt idx="1">
                  <c:v>1.3245033112582781E-2</c:v>
                </c:pt>
                <c:pt idx="2">
                  <c:v>1.2970168612191959E-2</c:v>
                </c:pt>
                <c:pt idx="3">
                  <c:v>1.282051282051282E-2</c:v>
                </c:pt>
                <c:pt idx="4">
                  <c:v>1.278772378516624E-2</c:v>
                </c:pt>
                <c:pt idx="5">
                  <c:v>1.277139208173691E-2</c:v>
                </c:pt>
                <c:pt idx="6">
                  <c:v>1.2755102040816325E-2</c:v>
                </c:pt>
                <c:pt idx="7">
                  <c:v>1.2738853503184714E-2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корреляционное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5-4B80-9A81-C9954D984E19}"/>
            </c:ext>
          </c:extLst>
        </c:ser>
        <c:ser>
          <c:idx val="1"/>
          <c:order val="1"/>
          <c:tx>
            <c:v>1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Лист1!$G$20:$G$21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Лист1!$F$20:$F$21</c:f>
              <c:numCache>
                <c:formatCode>General</c:formatCode>
                <c:ptCount val="2"/>
                <c:pt idx="0">
                  <c:v>74.5625</c:v>
                </c:pt>
                <c:pt idx="1">
                  <c:v>79.3125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FE-40C3-AED9-05CECEB2D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190911"/>
        <c:axId val="1543196735"/>
      </c:scatterChart>
      <c:valAx>
        <c:axId val="154319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6735"/>
        <c:crosses val="autoZero"/>
        <c:crossBetween val="midCat"/>
      </c:valAx>
      <c:valAx>
        <c:axId val="15431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0911"/>
        <c:crosses val="autoZero"/>
        <c:crossBetween val="midCat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525781</xdr:colOff>
      <xdr:row>13</xdr:row>
      <xdr:rowOff>186515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22</xdr:col>
      <xdr:colOff>81709</xdr:colOff>
      <xdr:row>19</xdr:row>
      <xdr:rowOff>158894</xdr:rowOff>
    </xdr:from>
    <xdr:to>
      <xdr:col>29</xdr:col>
      <xdr:colOff>386834</xdr:colOff>
      <xdr:row>34</xdr:row>
      <xdr:rowOff>176862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200621</xdr:colOff>
      <xdr:row>4</xdr:row>
      <xdr:rowOff>190650</xdr:rowOff>
    </xdr:from>
    <xdr:to>
      <xdr:col>21</xdr:col>
      <xdr:colOff>208240</xdr:colOff>
      <xdr:row>17</xdr:row>
      <xdr:rowOff>94244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33046</xdr:colOff>
      <xdr:row>32</xdr:row>
      <xdr:rowOff>172697</xdr:rowOff>
    </xdr:from>
    <xdr:to>
      <xdr:col>20</xdr:col>
      <xdr:colOff>338171</xdr:colOff>
      <xdr:row>47</xdr:row>
      <xdr:rowOff>177569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495031</xdr:colOff>
      <xdr:row>17</xdr:row>
      <xdr:rowOff>149298</xdr:rowOff>
    </xdr:from>
    <xdr:to>
      <xdr:col>19</xdr:col>
      <xdr:colOff>195278</xdr:colOff>
      <xdr:row>32</xdr:row>
      <xdr:rowOff>116688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99060</xdr:colOff>
      <xdr:row>58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138154</xdr:colOff>
      <xdr:row>58</xdr:row>
      <xdr:rowOff>193481</xdr:rowOff>
    </xdr:from>
    <xdr:to>
      <xdr:col>30</xdr:col>
      <xdr:colOff>199700</xdr:colOff>
      <xdr:row>65</xdr:row>
      <xdr:rowOff>92867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5C5F7F4-56A2-4B12-9251-6FF155E0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27111" y="11093394"/>
          <a:ext cx="6803589" cy="1191473"/>
        </a:xfrm>
        <a:prstGeom prst="rect">
          <a:avLst/>
        </a:prstGeom>
      </xdr:spPr>
    </xdr:pic>
    <xdr:clientData/>
  </xdr:twoCellAnchor>
  <xdr:twoCellAnchor>
    <xdr:from>
      <xdr:col>7</xdr:col>
      <xdr:colOff>356576</xdr:colOff>
      <xdr:row>67</xdr:row>
      <xdr:rowOff>96442</xdr:rowOff>
    </xdr:from>
    <xdr:to>
      <xdr:col>20</xdr:col>
      <xdr:colOff>113972</xdr:colOff>
      <xdr:row>94</xdr:row>
      <xdr:rowOff>86164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DF75CC6-07F1-4C98-B2FC-F78A5B3C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77" zoomScaleNormal="100" workbookViewId="0">
      <selection activeCell="K21" sqref="K21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11" x14ac:dyDescent="0.3">
      <c r="A1" s="45" t="s">
        <v>32</v>
      </c>
      <c r="B1" s="45"/>
      <c r="C1" s="45"/>
      <c r="J1" s="7"/>
      <c r="K1" s="7"/>
    </row>
    <row r="2" spans="1:11" ht="15.6" x14ac:dyDescent="0.3">
      <c r="A2" s="10" t="s">
        <v>0</v>
      </c>
      <c r="B2" s="11">
        <v>5</v>
      </c>
      <c r="C2" s="11">
        <v>10</v>
      </c>
      <c r="D2" s="11">
        <v>15</v>
      </c>
      <c r="E2" s="11">
        <v>20</v>
      </c>
      <c r="F2" s="11">
        <v>25</v>
      </c>
      <c r="G2" s="11">
        <v>30</v>
      </c>
      <c r="H2" s="11">
        <v>35</v>
      </c>
      <c r="I2" s="12">
        <v>60</v>
      </c>
      <c r="J2" s="9"/>
      <c r="K2" s="7"/>
    </row>
    <row r="3" spans="1:11" ht="15.6" x14ac:dyDescent="0.3">
      <c r="A3" s="10" t="s">
        <v>1</v>
      </c>
      <c r="B3" s="11">
        <v>71.5</v>
      </c>
      <c r="C3" s="11">
        <v>75.5</v>
      </c>
      <c r="D3" s="11">
        <v>77.099999999999994</v>
      </c>
      <c r="E3" s="11">
        <v>78</v>
      </c>
      <c r="F3" s="11">
        <v>78.2</v>
      </c>
      <c r="G3" s="11">
        <v>78.3</v>
      </c>
      <c r="H3" s="11">
        <v>78.400000000000006</v>
      </c>
      <c r="I3" s="12">
        <v>78.5</v>
      </c>
      <c r="J3" s="9"/>
      <c r="K3" s="7"/>
    </row>
    <row r="5" spans="1:11" ht="15.6" x14ac:dyDescent="0.3">
      <c r="A5" s="13" t="s">
        <v>2</v>
      </c>
      <c r="B5" s="13" t="s">
        <v>3</v>
      </c>
      <c r="C5" s="13" t="s">
        <v>4</v>
      </c>
      <c r="D5" s="13" t="s">
        <v>5</v>
      </c>
      <c r="E5" s="13" t="s">
        <v>6</v>
      </c>
    </row>
    <row r="6" spans="1:11" ht="15.6" x14ac:dyDescent="0.3">
      <c r="A6" s="14">
        <f>B2</f>
        <v>5</v>
      </c>
      <c r="B6" s="14">
        <f>B3</f>
        <v>71.5</v>
      </c>
      <c r="C6" s="14">
        <f>A6*B6</f>
        <v>357.5</v>
      </c>
      <c r="D6" s="14">
        <f>POWER(A6,2)</f>
        <v>25</v>
      </c>
      <c r="E6" s="14">
        <f>POWER(B6,2)</f>
        <v>5112.25</v>
      </c>
    </row>
    <row r="7" spans="1:11" ht="15.6" x14ac:dyDescent="0.3">
      <c r="A7" s="14">
        <f>C2</f>
        <v>10</v>
      </c>
      <c r="B7" s="14">
        <f>C3</f>
        <v>75.5</v>
      </c>
      <c r="C7" s="14">
        <f t="shared" ref="C7:C13" si="0">A7*B7</f>
        <v>755</v>
      </c>
      <c r="D7" s="14">
        <f t="shared" ref="D7:D13" si="1">POWER(A7,2)</f>
        <v>100</v>
      </c>
      <c r="E7" s="14">
        <f t="shared" ref="E7:E13" si="2">POWER(B7,2)</f>
        <v>5700.25</v>
      </c>
    </row>
    <row r="8" spans="1:11" ht="15.6" x14ac:dyDescent="0.3">
      <c r="A8" s="14">
        <f>D2</f>
        <v>15</v>
      </c>
      <c r="B8" s="14">
        <f>D3</f>
        <v>77.099999999999994</v>
      </c>
      <c r="C8" s="14">
        <f t="shared" si="0"/>
        <v>1156.5</v>
      </c>
      <c r="D8" s="14">
        <f t="shared" si="1"/>
        <v>225</v>
      </c>
      <c r="E8" s="14">
        <f t="shared" si="2"/>
        <v>5944.4099999999989</v>
      </c>
    </row>
    <row r="9" spans="1:11" ht="15.6" x14ac:dyDescent="0.3">
      <c r="A9" s="14">
        <f>E2</f>
        <v>20</v>
      </c>
      <c r="B9" s="14">
        <f>E3</f>
        <v>78</v>
      </c>
      <c r="C9" s="14">
        <f t="shared" si="0"/>
        <v>1560</v>
      </c>
      <c r="D9" s="14">
        <f t="shared" si="1"/>
        <v>400</v>
      </c>
      <c r="E9" s="14">
        <f t="shared" si="2"/>
        <v>6084</v>
      </c>
    </row>
    <row r="10" spans="1:11" ht="15.6" x14ac:dyDescent="0.3">
      <c r="A10" s="14">
        <f>F2</f>
        <v>25</v>
      </c>
      <c r="B10" s="14">
        <f>F3</f>
        <v>78.2</v>
      </c>
      <c r="C10" s="14">
        <f t="shared" si="0"/>
        <v>1955</v>
      </c>
      <c r="D10" s="14">
        <f t="shared" si="1"/>
        <v>625</v>
      </c>
      <c r="E10" s="14">
        <f t="shared" si="2"/>
        <v>6115.2400000000007</v>
      </c>
    </row>
    <row r="11" spans="1:11" ht="15.6" x14ac:dyDescent="0.3">
      <c r="A11" s="14">
        <f>G2</f>
        <v>30</v>
      </c>
      <c r="B11" s="14">
        <f>G3</f>
        <v>78.3</v>
      </c>
      <c r="C11" s="14">
        <f t="shared" si="0"/>
        <v>2349</v>
      </c>
      <c r="D11" s="14">
        <f t="shared" si="1"/>
        <v>900</v>
      </c>
      <c r="E11" s="14">
        <f t="shared" si="2"/>
        <v>6130.8899999999994</v>
      </c>
    </row>
    <row r="12" spans="1:11" ht="15.6" x14ac:dyDescent="0.3">
      <c r="A12" s="14">
        <f>H2</f>
        <v>35</v>
      </c>
      <c r="B12" s="14">
        <f>H3</f>
        <v>78.400000000000006</v>
      </c>
      <c r="C12" s="14">
        <f t="shared" si="0"/>
        <v>2744</v>
      </c>
      <c r="D12" s="14">
        <f t="shared" si="1"/>
        <v>1225</v>
      </c>
      <c r="E12" s="14">
        <f t="shared" si="2"/>
        <v>6146.5600000000013</v>
      </c>
    </row>
    <row r="13" spans="1:11" ht="15.6" x14ac:dyDescent="0.3">
      <c r="A13" s="14">
        <f>I2</f>
        <v>60</v>
      </c>
      <c r="B13" s="14">
        <f>I3</f>
        <v>78.5</v>
      </c>
      <c r="C13" s="14">
        <f t="shared" si="0"/>
        <v>4710</v>
      </c>
      <c r="D13" s="14">
        <f t="shared" si="1"/>
        <v>3600</v>
      </c>
      <c r="E13" s="14">
        <f t="shared" si="2"/>
        <v>6162.25</v>
      </c>
    </row>
    <row r="14" spans="1:11" ht="15.6" x14ac:dyDescent="0.3">
      <c r="A14" s="8"/>
      <c r="B14" s="8"/>
      <c r="C14" s="8"/>
      <c r="D14" s="8"/>
      <c r="E14" s="8"/>
    </row>
    <row r="15" spans="1:11" ht="15.6" x14ac:dyDescent="0.3">
      <c r="A15" s="13">
        <f>SUM(A6:A13)</f>
        <v>200</v>
      </c>
      <c r="B15" s="13">
        <f>SUM(B6:B13)</f>
        <v>615.5</v>
      </c>
      <c r="C15" s="13">
        <f>SUM(C6:C13)</f>
        <v>15587</v>
      </c>
      <c r="D15" s="13">
        <f>SUM(D6:D13)</f>
        <v>7100</v>
      </c>
      <c r="E15" s="13">
        <f>SUM(E6:E13)</f>
        <v>47395.850000000006</v>
      </c>
    </row>
    <row r="16" spans="1:11" x14ac:dyDescent="0.3">
      <c r="A16" s="15" t="s">
        <v>7</v>
      </c>
      <c r="B16" s="15">
        <f>COUNT(A6:A13)</f>
        <v>8</v>
      </c>
    </row>
    <row r="17" spans="1:8" x14ac:dyDescent="0.3">
      <c r="A17" s="15" t="s">
        <v>8</v>
      </c>
      <c r="B17" s="16">
        <f>CORREL(A6:A13,B6:B13)</f>
        <v>0.68140199711479132</v>
      </c>
      <c r="C17" s="15" t="s">
        <v>9</v>
      </c>
      <c r="D17" s="17">
        <f>ABS(B17)*SQRT((B16-2)/(1-B17^2))</f>
        <v>2.2804561368456175</v>
      </c>
      <c r="E17" s="15" t="s">
        <v>10</v>
      </c>
      <c r="F17" s="17">
        <f>_xlfn.T.INV.2T(0.05,B16-2)</f>
        <v>2.4469118511449697</v>
      </c>
    </row>
    <row r="19" spans="1:8" ht="15" thickBot="1" x14ac:dyDescent="0.35">
      <c r="A19" t="s">
        <v>11</v>
      </c>
    </row>
    <row r="20" spans="1:8" x14ac:dyDescent="0.3">
      <c r="A20" s="18">
        <f>B16</f>
        <v>8</v>
      </c>
      <c r="B20" s="19">
        <f>A15</f>
        <v>200</v>
      </c>
      <c r="D20" s="4">
        <f>B15</f>
        <v>615.5</v>
      </c>
      <c r="F20">
        <v>74.5625</v>
      </c>
      <c r="G20">
        <v>0</v>
      </c>
    </row>
    <row r="21" spans="1:8" ht="15" thickBot="1" x14ac:dyDescent="0.35">
      <c r="A21" s="20">
        <f>A15</f>
        <v>200</v>
      </c>
      <c r="B21" s="21">
        <f>D15</f>
        <v>7100</v>
      </c>
      <c r="D21" s="6">
        <f>C15</f>
        <v>15587</v>
      </c>
      <c r="F21">
        <f>F20+0.095*50</f>
        <v>79.3125</v>
      </c>
      <c r="G21">
        <v>50</v>
      </c>
    </row>
    <row r="22" spans="1:8" ht="15" thickBot="1" x14ac:dyDescent="0.35"/>
    <row r="23" spans="1:8" x14ac:dyDescent="0.3">
      <c r="A23" s="22">
        <f t="array" ref="A23:B24">MINVERSE(A20:B21)</f>
        <v>0.42261904761904762</v>
      </c>
      <c r="B23" s="22">
        <v>-1.1904761904761904E-2</v>
      </c>
      <c r="C23" s="18" t="s">
        <v>12</v>
      </c>
      <c r="D23" s="19">
        <f t="array" ref="D23:D24">MMULT(A23:B24,D20:D21)</f>
        <v>74.5625</v>
      </c>
    </row>
    <row r="24" spans="1:8" ht="15" thickBot="1" x14ac:dyDescent="0.35">
      <c r="A24" s="22">
        <v>-1.1904761904761904E-2</v>
      </c>
      <c r="B24" s="22">
        <v>4.7619047619047619E-4</v>
      </c>
      <c r="C24" s="20" t="s">
        <v>13</v>
      </c>
      <c r="D24" s="21">
        <v>9.5000000000000639E-2</v>
      </c>
    </row>
    <row r="26" spans="1:8" x14ac:dyDescent="0.3">
      <c r="A26" s="15" t="s">
        <v>14</v>
      </c>
      <c r="D26" s="15" t="s">
        <v>18</v>
      </c>
      <c r="G26" s="15" t="s">
        <v>20</v>
      </c>
    </row>
    <row r="27" spans="1:8" x14ac:dyDescent="0.3">
      <c r="A27" s="23" t="s">
        <v>17</v>
      </c>
      <c r="B27" s="23" t="s">
        <v>16</v>
      </c>
      <c r="D27" s="23" t="s">
        <v>15</v>
      </c>
      <c r="E27" s="23" t="s">
        <v>19</v>
      </c>
      <c r="G27" s="23" t="s">
        <v>15</v>
      </c>
      <c r="H27" s="23" t="s">
        <v>21</v>
      </c>
    </row>
    <row r="28" spans="1:8" x14ac:dyDescent="0.3">
      <c r="A28" s="23">
        <f>1/A6</f>
        <v>0.2</v>
      </c>
      <c r="B28" s="23">
        <f>B6</f>
        <v>71.5</v>
      </c>
      <c r="D28" s="23">
        <f>A6</f>
        <v>5</v>
      </c>
      <c r="E28" s="23">
        <f>LN(ABS(B6))</f>
        <v>4.2696974496999616</v>
      </c>
      <c r="G28" s="23">
        <f>A6</f>
        <v>5</v>
      </c>
      <c r="H28" s="23">
        <f>1/B6</f>
        <v>1.3986013986013986E-2</v>
      </c>
    </row>
    <row r="29" spans="1:8" x14ac:dyDescent="0.3">
      <c r="A29" s="23">
        <f t="shared" ref="A29:A35" si="3">1/A7</f>
        <v>0.1</v>
      </c>
      <c r="B29" s="23">
        <f t="shared" ref="B29:B35" si="4">B7</f>
        <v>75.5</v>
      </c>
      <c r="D29" s="23">
        <f t="shared" ref="D29:D35" si="5">A7</f>
        <v>10</v>
      </c>
      <c r="E29" s="23">
        <f t="shared" ref="E29:E35" si="6">LN(ABS(B7))</f>
        <v>4.3241326562549789</v>
      </c>
      <c r="G29" s="23">
        <f t="shared" ref="G29:G35" si="7">A7</f>
        <v>10</v>
      </c>
      <c r="H29" s="23">
        <f t="shared" ref="H29:H35" si="8">1/B7</f>
        <v>1.3245033112582781E-2</v>
      </c>
    </row>
    <row r="30" spans="1:8" x14ac:dyDescent="0.3">
      <c r="A30" s="23">
        <f t="shared" si="3"/>
        <v>6.6666666666666666E-2</v>
      </c>
      <c r="B30" s="23">
        <f t="shared" si="4"/>
        <v>77.099999999999994</v>
      </c>
      <c r="D30" s="23">
        <f t="shared" si="5"/>
        <v>15</v>
      </c>
      <c r="E30" s="23">
        <f t="shared" si="6"/>
        <v>4.3451032805692833</v>
      </c>
      <c r="G30" s="23">
        <f t="shared" si="7"/>
        <v>15</v>
      </c>
      <c r="H30" s="23">
        <f t="shared" si="8"/>
        <v>1.2970168612191959E-2</v>
      </c>
    </row>
    <row r="31" spans="1:8" x14ac:dyDescent="0.3">
      <c r="A31" s="23">
        <f t="shared" si="3"/>
        <v>0.05</v>
      </c>
      <c r="B31" s="23">
        <f t="shared" si="4"/>
        <v>78</v>
      </c>
      <c r="D31" s="23">
        <f t="shared" si="5"/>
        <v>20</v>
      </c>
      <c r="E31" s="23">
        <f t="shared" si="6"/>
        <v>4.3567088266895917</v>
      </c>
      <c r="G31" s="23">
        <f t="shared" si="7"/>
        <v>20</v>
      </c>
      <c r="H31" s="23">
        <f t="shared" si="8"/>
        <v>1.282051282051282E-2</v>
      </c>
    </row>
    <row r="32" spans="1:8" x14ac:dyDescent="0.3">
      <c r="A32" s="23">
        <f t="shared" si="3"/>
        <v>0.04</v>
      </c>
      <c r="B32" s="23">
        <f t="shared" si="4"/>
        <v>78.2</v>
      </c>
      <c r="D32" s="23">
        <f t="shared" si="5"/>
        <v>25</v>
      </c>
      <c r="E32" s="23">
        <f t="shared" si="6"/>
        <v>4.3592696475512653</v>
      </c>
      <c r="G32" s="23">
        <f t="shared" si="7"/>
        <v>25</v>
      </c>
      <c r="H32" s="23">
        <f t="shared" si="8"/>
        <v>1.278772378516624E-2</v>
      </c>
    </row>
    <row r="33" spans="1:8" x14ac:dyDescent="0.3">
      <c r="A33" s="23">
        <f t="shared" si="3"/>
        <v>3.3333333333333333E-2</v>
      </c>
      <c r="B33" s="23">
        <f t="shared" si="4"/>
        <v>78.3</v>
      </c>
      <c r="D33" s="23">
        <f t="shared" si="5"/>
        <v>30</v>
      </c>
      <c r="E33" s="23">
        <f t="shared" si="6"/>
        <v>4.3605476029967578</v>
      </c>
      <c r="G33" s="23">
        <f t="shared" si="7"/>
        <v>30</v>
      </c>
      <c r="H33" s="23">
        <f t="shared" si="8"/>
        <v>1.277139208173691E-2</v>
      </c>
    </row>
    <row r="34" spans="1:8" x14ac:dyDescent="0.3">
      <c r="A34" s="23">
        <f t="shared" si="3"/>
        <v>2.8571428571428571E-2</v>
      </c>
      <c r="B34" s="23">
        <f t="shared" si="4"/>
        <v>78.400000000000006</v>
      </c>
      <c r="D34" s="23">
        <f t="shared" si="5"/>
        <v>35</v>
      </c>
      <c r="E34" s="23">
        <f t="shared" si="6"/>
        <v>4.3618239273563626</v>
      </c>
      <c r="G34" s="23">
        <f t="shared" si="7"/>
        <v>35</v>
      </c>
      <c r="H34" s="23">
        <f t="shared" si="8"/>
        <v>1.2755102040816325E-2</v>
      </c>
    </row>
    <row r="35" spans="1:8" x14ac:dyDescent="0.3">
      <c r="A35" s="23">
        <f t="shared" si="3"/>
        <v>1.6666666666666666E-2</v>
      </c>
      <c r="B35" s="23">
        <f t="shared" si="4"/>
        <v>78.5</v>
      </c>
      <c r="D35" s="23">
        <f t="shared" si="5"/>
        <v>60</v>
      </c>
      <c r="E35" s="23">
        <f t="shared" si="6"/>
        <v>4.3630986247883632</v>
      </c>
      <c r="G35" s="23">
        <f t="shared" si="7"/>
        <v>60</v>
      </c>
      <c r="H35" s="23">
        <f t="shared" si="8"/>
        <v>1.2738853503184714E-2</v>
      </c>
    </row>
    <row r="38" spans="1:8" x14ac:dyDescent="0.3">
      <c r="A38" s="24" t="s">
        <v>22</v>
      </c>
      <c r="B38" s="24" t="s">
        <v>24</v>
      </c>
      <c r="C38" s="24" t="s">
        <v>25</v>
      </c>
      <c r="D38" s="24" t="s">
        <v>26</v>
      </c>
      <c r="E38" s="24" t="s">
        <v>27</v>
      </c>
      <c r="F38" s="24" t="s">
        <v>23</v>
      </c>
      <c r="G38" s="24" t="s">
        <v>28</v>
      </c>
    </row>
    <row r="39" spans="1:8" x14ac:dyDescent="0.3">
      <c r="A39" s="23">
        <f>A6</f>
        <v>5</v>
      </c>
      <c r="B39" s="23">
        <f>A39^2</f>
        <v>25</v>
      </c>
      <c r="C39" s="23">
        <f>A39^3</f>
        <v>125</v>
      </c>
      <c r="D39" s="23">
        <f>A39^4</f>
        <v>625</v>
      </c>
      <c r="E39" s="23">
        <f>B6</f>
        <v>71.5</v>
      </c>
      <c r="F39" s="23">
        <f>A39*E39</f>
        <v>357.5</v>
      </c>
      <c r="G39" s="23">
        <f>B39*E39</f>
        <v>1787.5</v>
      </c>
    </row>
    <row r="40" spans="1:8" x14ac:dyDescent="0.3">
      <c r="A40" s="23">
        <f t="shared" ref="A40:A46" si="9">A7</f>
        <v>10</v>
      </c>
      <c r="B40" s="23">
        <f t="shared" ref="B40:B46" si="10">A40^2</f>
        <v>100</v>
      </c>
      <c r="C40" s="23">
        <f t="shared" ref="C40:C46" si="11">A40^3</f>
        <v>1000</v>
      </c>
      <c r="D40" s="23">
        <f t="shared" ref="D40:D46" si="12">A40^4</f>
        <v>10000</v>
      </c>
      <c r="E40" s="23">
        <f t="shared" ref="E40:E46" si="13">B7</f>
        <v>75.5</v>
      </c>
      <c r="F40" s="23">
        <f t="shared" ref="F40:F46" si="14">A40*E40</f>
        <v>755</v>
      </c>
      <c r="G40" s="23">
        <f t="shared" ref="G40:G46" si="15">B40*E40</f>
        <v>7550</v>
      </c>
    </row>
    <row r="41" spans="1:8" x14ac:dyDescent="0.3">
      <c r="A41" s="23">
        <f t="shared" si="9"/>
        <v>15</v>
      </c>
      <c r="B41" s="23">
        <f t="shared" si="10"/>
        <v>225</v>
      </c>
      <c r="C41" s="23">
        <f t="shared" si="11"/>
        <v>3375</v>
      </c>
      <c r="D41" s="23">
        <f t="shared" si="12"/>
        <v>50625</v>
      </c>
      <c r="E41" s="23">
        <f t="shared" si="13"/>
        <v>77.099999999999994</v>
      </c>
      <c r="F41" s="23">
        <f t="shared" si="14"/>
        <v>1156.5</v>
      </c>
      <c r="G41" s="23">
        <f t="shared" si="15"/>
        <v>17347.5</v>
      </c>
    </row>
    <row r="42" spans="1:8" x14ac:dyDescent="0.3">
      <c r="A42" s="23">
        <f t="shared" si="9"/>
        <v>20</v>
      </c>
      <c r="B42" s="23">
        <f t="shared" si="10"/>
        <v>400</v>
      </c>
      <c r="C42" s="23">
        <f t="shared" si="11"/>
        <v>8000</v>
      </c>
      <c r="D42" s="23">
        <f t="shared" si="12"/>
        <v>160000</v>
      </c>
      <c r="E42" s="23">
        <f t="shared" si="13"/>
        <v>78</v>
      </c>
      <c r="F42" s="23">
        <f t="shared" si="14"/>
        <v>1560</v>
      </c>
      <c r="G42" s="23">
        <f t="shared" si="15"/>
        <v>31200</v>
      </c>
    </row>
    <row r="43" spans="1:8" x14ac:dyDescent="0.3">
      <c r="A43" s="23">
        <f t="shared" si="9"/>
        <v>25</v>
      </c>
      <c r="B43" s="23">
        <f t="shared" si="10"/>
        <v>625</v>
      </c>
      <c r="C43" s="23">
        <f t="shared" si="11"/>
        <v>15625</v>
      </c>
      <c r="D43" s="23">
        <f t="shared" si="12"/>
        <v>390625</v>
      </c>
      <c r="E43" s="23">
        <f t="shared" si="13"/>
        <v>78.2</v>
      </c>
      <c r="F43" s="23">
        <f t="shared" si="14"/>
        <v>1955</v>
      </c>
      <c r="G43" s="23">
        <f t="shared" si="15"/>
        <v>48875</v>
      </c>
    </row>
    <row r="44" spans="1:8" x14ac:dyDescent="0.3">
      <c r="A44" s="23">
        <f t="shared" si="9"/>
        <v>30</v>
      </c>
      <c r="B44" s="23">
        <f t="shared" si="10"/>
        <v>900</v>
      </c>
      <c r="C44" s="23">
        <f t="shared" si="11"/>
        <v>27000</v>
      </c>
      <c r="D44" s="23">
        <f t="shared" si="12"/>
        <v>810000</v>
      </c>
      <c r="E44" s="23">
        <f t="shared" si="13"/>
        <v>78.3</v>
      </c>
      <c r="F44" s="23">
        <f t="shared" si="14"/>
        <v>2349</v>
      </c>
      <c r="G44" s="23">
        <f t="shared" si="15"/>
        <v>70470</v>
      </c>
    </row>
    <row r="45" spans="1:8" x14ac:dyDescent="0.3">
      <c r="A45" s="23">
        <f t="shared" si="9"/>
        <v>35</v>
      </c>
      <c r="B45" s="23">
        <f t="shared" si="10"/>
        <v>1225</v>
      </c>
      <c r="C45" s="23">
        <f t="shared" si="11"/>
        <v>42875</v>
      </c>
      <c r="D45" s="23">
        <f t="shared" si="12"/>
        <v>1500625</v>
      </c>
      <c r="E45" s="23">
        <f t="shared" si="13"/>
        <v>78.400000000000006</v>
      </c>
      <c r="F45" s="23">
        <f t="shared" si="14"/>
        <v>2744</v>
      </c>
      <c r="G45" s="23">
        <f t="shared" si="15"/>
        <v>96040</v>
      </c>
    </row>
    <row r="46" spans="1:8" x14ac:dyDescent="0.3">
      <c r="A46" s="23">
        <f t="shared" si="9"/>
        <v>60</v>
      </c>
      <c r="B46" s="23">
        <f t="shared" si="10"/>
        <v>3600</v>
      </c>
      <c r="C46" s="23">
        <f t="shared" si="11"/>
        <v>216000</v>
      </c>
      <c r="D46" s="23">
        <f t="shared" si="12"/>
        <v>12960000</v>
      </c>
      <c r="E46" s="23">
        <f t="shared" si="13"/>
        <v>78.5</v>
      </c>
      <c r="F46" s="23">
        <f t="shared" si="14"/>
        <v>4710</v>
      </c>
      <c r="G46" s="23">
        <f t="shared" si="15"/>
        <v>282600</v>
      </c>
    </row>
    <row r="47" spans="1:8" x14ac:dyDescent="0.3">
      <c r="A47" s="44"/>
      <c r="B47" s="44"/>
      <c r="C47" s="44"/>
      <c r="D47" s="44"/>
      <c r="E47" s="44"/>
      <c r="F47" s="44"/>
      <c r="G47" s="44"/>
    </row>
    <row r="48" spans="1:8" x14ac:dyDescent="0.3">
      <c r="A48" s="24">
        <f t="shared" ref="A48:G48" si="16">SUM(A39:A46)</f>
        <v>200</v>
      </c>
      <c r="B48" s="25">
        <f t="shared" si="16"/>
        <v>7100</v>
      </c>
      <c r="C48" s="25">
        <f t="shared" si="16"/>
        <v>314000</v>
      </c>
      <c r="D48" s="25">
        <f t="shared" si="16"/>
        <v>15882500</v>
      </c>
      <c r="E48" s="25">
        <f t="shared" si="16"/>
        <v>615.5</v>
      </c>
      <c r="F48" s="24">
        <f t="shared" si="16"/>
        <v>15587</v>
      </c>
      <c r="G48" s="24">
        <f t="shared" si="16"/>
        <v>555870</v>
      </c>
    </row>
    <row r="49" spans="1:6" x14ac:dyDescent="0.3">
      <c r="A49" s="15" t="s">
        <v>7</v>
      </c>
      <c r="B49" s="15">
        <f>COUNT(A39:A46)</f>
        <v>8</v>
      </c>
    </row>
    <row r="50" spans="1:6" x14ac:dyDescent="0.3">
      <c r="A50" s="15" t="s">
        <v>8</v>
      </c>
      <c r="B50" s="16">
        <f>CORREL(A39:A46,E39:E46)</f>
        <v>0.68140199711479132</v>
      </c>
      <c r="C50" s="15" t="s">
        <v>9</v>
      </c>
      <c r="D50" s="17">
        <f>ABS(B50)*SQRT((B49-2)/(1-B50^2))</f>
        <v>2.2804561368456175</v>
      </c>
      <c r="E50" s="17" t="s">
        <v>10</v>
      </c>
      <c r="F50" s="17">
        <f>_xlfn.T.INV.2T(0.05,B49-2)</f>
        <v>2.4469118511449697</v>
      </c>
    </row>
    <row r="52" spans="1:6" ht="15" thickBot="1" x14ac:dyDescent="0.35">
      <c r="A52" t="s">
        <v>11</v>
      </c>
    </row>
    <row r="53" spans="1:6" x14ac:dyDescent="0.3">
      <c r="A53" s="26">
        <f>D48</f>
        <v>15882500</v>
      </c>
      <c r="B53" s="27">
        <f>C48</f>
        <v>314000</v>
      </c>
      <c r="C53" s="28">
        <f>B48</f>
        <v>7100</v>
      </c>
      <c r="D53" s="1"/>
      <c r="E53" s="35">
        <f>G48</f>
        <v>555870</v>
      </c>
    </row>
    <row r="54" spans="1:6" x14ac:dyDescent="0.3">
      <c r="A54" s="29">
        <f>C48</f>
        <v>314000</v>
      </c>
      <c r="B54" s="30">
        <f>B48</f>
        <v>7100</v>
      </c>
      <c r="C54" s="31">
        <f>A48</f>
        <v>200</v>
      </c>
      <c r="D54" s="1"/>
      <c r="E54" s="36">
        <f>F48</f>
        <v>15587</v>
      </c>
    </row>
    <row r="55" spans="1:6" ht="15" thickBot="1" x14ac:dyDescent="0.35">
      <c r="A55" s="32">
        <f>B48</f>
        <v>7100</v>
      </c>
      <c r="B55" s="33">
        <f>A48</f>
        <v>200</v>
      </c>
      <c r="C55" s="34">
        <f>B49</f>
        <v>8</v>
      </c>
      <c r="E55" s="37">
        <f>E48</f>
        <v>615.5</v>
      </c>
    </row>
    <row r="56" spans="1:6" ht="15" thickBot="1" x14ac:dyDescent="0.35">
      <c r="D56" s="1"/>
    </row>
    <row r="57" spans="1:6" x14ac:dyDescent="0.3">
      <c r="A57" s="38">
        <f t="array" ref="A57:C59">MINVERSE(A53:C55)</f>
        <v>1.4109347442680808E-6</v>
      </c>
      <c r="B57" s="39">
        <v>-9.1710758377425258E-5</v>
      </c>
      <c r="C57" s="40">
        <v>1.0405643738977096E-3</v>
      </c>
      <c r="D57" s="2" t="s">
        <v>29</v>
      </c>
      <c r="E57" s="4">
        <f t="array" ref="E57:E59">MMULT(A57:C59,E53:E55)</f>
        <v>-4.7319223985892167E-3</v>
      </c>
      <c r="F57" s="1"/>
    </row>
    <row r="58" spans="1:6" x14ac:dyDescent="0.3">
      <c r="A58" s="41">
        <v>-9.1710758377425258E-5</v>
      </c>
      <c r="B58" s="42">
        <v>6.4373897707231181E-3</v>
      </c>
      <c r="C58" s="31">
        <v>-7.9541446208113042E-2</v>
      </c>
      <c r="D58" s="3" t="s">
        <v>30</v>
      </c>
      <c r="E58" s="5">
        <v>0.4025749559082854</v>
      </c>
    </row>
    <row r="59" spans="1:6" ht="15" thickBot="1" x14ac:dyDescent="0.35">
      <c r="A59" s="43">
        <v>1.0405643738977098E-3</v>
      </c>
      <c r="B59" s="33">
        <v>-7.9541446208113042E-2</v>
      </c>
      <c r="C59" s="34">
        <v>1.1900352733686088</v>
      </c>
      <c r="D59" s="3" t="s">
        <v>31</v>
      </c>
      <c r="E59" s="6">
        <v>71.072707231040681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/>
  <dcterms:created xsi:type="dcterms:W3CDTF">2015-06-05T18:19:34Z</dcterms:created>
  <dcterms:modified xsi:type="dcterms:W3CDTF">2024-12-10T16:59:07Z</dcterms:modified>
</cp:coreProperties>
</file>