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niversity\lab_03\"/>
    </mc:Choice>
  </mc:AlternateContent>
  <xr:revisionPtr revIDLastSave="0" documentId="13_ncr:1_{C43467E1-5F8E-4018-9CAB-CE46E7E6E97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1" l="1"/>
  <c r="N26" i="1"/>
  <c r="P26" i="1" s="1"/>
  <c r="R26" i="1" s="1"/>
  <c r="N25" i="1"/>
  <c r="R28" i="1"/>
  <c r="J21" i="1"/>
  <c r="J18" i="1"/>
  <c r="J20" i="1" s="1"/>
  <c r="J17" i="1"/>
  <c r="J16" i="1"/>
  <c r="J19" i="1"/>
  <c r="N11" i="1"/>
  <c r="C4" i="1"/>
  <c r="L4" i="1" s="1"/>
  <c r="N4" i="1" s="1"/>
  <c r="D4" i="1"/>
  <c r="E4" i="1"/>
  <c r="F4" i="1"/>
  <c r="G4" i="1"/>
  <c r="H4" i="1"/>
  <c r="I4" i="1"/>
  <c r="J4" i="1"/>
  <c r="K4" i="1"/>
  <c r="B4" i="1"/>
  <c r="N6" i="1" l="1"/>
  <c r="P25" i="1"/>
  <c r="R25" i="1" s="1"/>
  <c r="R29" i="1" s="1"/>
  <c r="R31" i="1" s="1"/>
  <c r="R27" i="1"/>
  <c r="N8" i="1" l="1"/>
  <c r="N10" i="1" s="1"/>
  <c r="N7" i="1"/>
</calcChain>
</file>

<file path=xl/sharedStrings.xml><?xml version="1.0" encoding="utf-8"?>
<sst xmlns="http://schemas.openxmlformats.org/spreadsheetml/2006/main" count="33" uniqueCount="21">
  <si>
    <t>среднее</t>
  </si>
  <si>
    <t>дисперсия</t>
  </si>
  <si>
    <t>несм.д.</t>
  </si>
  <si>
    <t>В</t>
  </si>
  <si>
    <t>F</t>
  </si>
  <si>
    <t>F tabl</t>
  </si>
  <si>
    <t>s^2 for t</t>
  </si>
  <si>
    <t>f for t</t>
  </si>
  <si>
    <t>t расч</t>
  </si>
  <si>
    <t>t табл</t>
  </si>
  <si>
    <t>Тип</t>
  </si>
  <si>
    <t>s^2</t>
  </si>
  <si>
    <t>n</t>
  </si>
  <si>
    <t>А</t>
  </si>
  <si>
    <t>x черта</t>
  </si>
  <si>
    <t>почти Дв</t>
  </si>
  <si>
    <t>Дв</t>
  </si>
  <si>
    <t>x-</t>
  </si>
  <si>
    <t>Перекрестная шлифовка</t>
  </si>
  <si>
    <t>Торцевая обточка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</si>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</sst>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D41" sqref="D41"/>
    </sheetView>
  </sheetViews>
  <sheetFormatPr defaultRowHeight="14.4" x14ac:dyDescent="0.3"/>
  <cols>
    <col min="1" max="1" width="22.44140625" bestFit="1" customWidth="1"/>
    <col min="11" max="11" width="10.109375" bestFit="1" customWidth="1"/>
    <col min="14" max="14" width="9.88671875" bestFit="1" customWidth="1"/>
    <col min="15" max="15" width="10.109375" bestFit="1" customWidth="1"/>
    <col min="16" max="16" width="9.88671875" bestFit="1" customWidth="1"/>
  </cols>
  <sheetData>
    <row r="1" spans="1:14" x14ac:dyDescent="0.3">
      <c r="A1" s="7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3">
      <c r="B2" s="3">
        <v>1507</v>
      </c>
      <c r="C2" s="3">
        <v>858</v>
      </c>
      <c r="D2" s="3">
        <v>1205</v>
      </c>
      <c r="E2" s="3">
        <v>832</v>
      </c>
      <c r="F2" s="3">
        <v>2206</v>
      </c>
      <c r="G2" s="3">
        <v>924</v>
      </c>
      <c r="H2" s="3">
        <v>4607</v>
      </c>
      <c r="I2" s="3">
        <v>2592</v>
      </c>
      <c r="J2" s="3">
        <v>1930</v>
      </c>
      <c r="K2" s="3">
        <v>5378</v>
      </c>
    </row>
    <row r="3" spans="1:14" x14ac:dyDescent="0.3">
      <c r="B3" s="3">
        <v>1471</v>
      </c>
      <c r="C3" s="3">
        <v>778</v>
      </c>
      <c r="D3" s="3">
        <v>1155</v>
      </c>
      <c r="E3" s="3">
        <v>915</v>
      </c>
      <c r="F3" s="3">
        <v>2194</v>
      </c>
      <c r="G3" s="3">
        <v>1033</v>
      </c>
      <c r="H3" s="3">
        <v>4430</v>
      </c>
      <c r="I3" s="3">
        <v>2670</v>
      </c>
      <c r="J3" s="3">
        <v>2050</v>
      </c>
      <c r="K3" s="3">
        <v>5278</v>
      </c>
    </row>
    <row r="4" spans="1:14" x14ac:dyDescent="0.3">
      <c r="B4" s="4">
        <f>B2-B3</f>
        <v>36</v>
      </c>
      <c r="C4" s="4">
        <f t="shared" ref="C4:K4" si="0">C2-C3</f>
        <v>80</v>
      </c>
      <c r="D4" s="4">
        <f t="shared" si="0"/>
        <v>50</v>
      </c>
      <c r="E4" s="4">
        <f t="shared" si="0"/>
        <v>-83</v>
      </c>
      <c r="F4" s="4">
        <f t="shared" si="0"/>
        <v>12</v>
      </c>
      <c r="G4" s="4">
        <f t="shared" si="0"/>
        <v>-109</v>
      </c>
      <c r="H4" s="4">
        <f t="shared" si="0"/>
        <v>177</v>
      </c>
      <c r="I4" s="4">
        <f t="shared" si="0"/>
        <v>-78</v>
      </c>
      <c r="J4" s="4">
        <f t="shared" si="0"/>
        <v>-120</v>
      </c>
      <c r="K4" s="4">
        <f t="shared" si="0"/>
        <v>100</v>
      </c>
      <c r="L4" s="5">
        <f>SUM(B4:K4)</f>
        <v>65</v>
      </c>
      <c r="M4" s="6" t="s">
        <v>14</v>
      </c>
      <c r="N4" s="6">
        <f>0.1*L4</f>
        <v>6.5</v>
      </c>
    </row>
    <row r="5" spans="1:14" x14ac:dyDescent="0.3">
      <c r="M5" s="6"/>
      <c r="N5" s="6"/>
    </row>
    <row r="6" spans="1:14" x14ac:dyDescent="0.3">
      <c r="M6" s="6" t="s">
        <v>15</v>
      </c>
      <c r="N6" s="6">
        <f>(B4-N4)^2+(C4-N4)^2+(D4-N4)^2+(E4-N4)^2+(F4-N4)^2+(G4-N4)^2+(H4-N4)^2+(I4-N4)^2+(J4-N4)^2+(K4-N4)^2</f>
        <v>90500.5</v>
      </c>
    </row>
    <row r="7" spans="1:14" x14ac:dyDescent="0.3">
      <c r="M7" s="6" t="s">
        <v>16</v>
      </c>
      <c r="N7" s="6">
        <f>N6/10</f>
        <v>9050.0499999999993</v>
      </c>
    </row>
    <row r="8" spans="1:14" x14ac:dyDescent="0.3">
      <c r="M8" s="6" t="s">
        <v>11</v>
      </c>
      <c r="N8" s="6">
        <f>N6/9</f>
        <v>10055.611111111111</v>
      </c>
    </row>
    <row r="9" spans="1:14" x14ac:dyDescent="0.3">
      <c r="M9" s="6"/>
      <c r="N9" s="6"/>
    </row>
    <row r="10" spans="1:14" x14ac:dyDescent="0.3">
      <c r="M10" s="6" t="s">
        <v>8</v>
      </c>
      <c r="N10" s="6">
        <f>ABS(N4)/SQRT(N8/10)</f>
        <v>0.2049788829395523</v>
      </c>
    </row>
    <row r="11" spans="1:14" x14ac:dyDescent="0.3">
      <c r="M11" s="6" t="s">
        <v>9</v>
      </c>
      <c r="N11" s="6">
        <f>_xlfn.T.INV.2T(0.05,9)</f>
        <v>2.2621571627982053</v>
      </c>
    </row>
    <row r="14" spans="1:14" x14ac:dyDescent="0.3">
      <c r="A14" s="7">
        <v>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">
      <c r="B15" s="1" t="s">
        <v>10</v>
      </c>
      <c r="C15" s="1" t="s">
        <v>17</v>
      </c>
      <c r="D15" s="1" t="s">
        <v>11</v>
      </c>
      <c r="E15" s="1" t="s">
        <v>12</v>
      </c>
    </row>
    <row r="16" spans="1:14" x14ac:dyDescent="0.3">
      <c r="B16" s="1" t="s">
        <v>13</v>
      </c>
      <c r="C16" s="1">
        <v>45.3</v>
      </c>
      <c r="D16" s="1">
        <v>1.07</v>
      </c>
      <c r="E16" s="1">
        <v>15</v>
      </c>
      <c r="I16" s="2" t="s">
        <v>4</v>
      </c>
      <c r="J16" s="2">
        <f>D16/D17</f>
        <v>1.2738095238095239</v>
      </c>
    </row>
    <row r="17" spans="1:18" x14ac:dyDescent="0.3">
      <c r="B17" s="1" t="s">
        <v>3</v>
      </c>
      <c r="C17" s="1">
        <v>46.1</v>
      </c>
      <c r="D17" s="1">
        <v>0.84</v>
      </c>
      <c r="E17" s="1">
        <v>10</v>
      </c>
      <c r="I17" s="2" t="s">
        <v>5</v>
      </c>
      <c r="J17" s="2">
        <f>_xlfn.F.INV.RT(0.05/2,14,9)</f>
        <v>3.7979524823204276</v>
      </c>
    </row>
    <row r="18" spans="1:18" x14ac:dyDescent="0.3">
      <c r="I18" s="2" t="s">
        <v>6</v>
      </c>
      <c r="J18" s="2">
        <f>(14*D16+9*D17)/(E16+E17-2)</f>
        <v>0.98</v>
      </c>
    </row>
    <row r="19" spans="1:18" x14ac:dyDescent="0.3">
      <c r="I19" s="2" t="s">
        <v>7</v>
      </c>
      <c r="J19" s="2">
        <f>E16+E17-2</f>
        <v>23</v>
      </c>
    </row>
    <row r="20" spans="1:18" x14ac:dyDescent="0.3">
      <c r="I20" s="2" t="s">
        <v>8</v>
      </c>
      <c r="J20" s="2">
        <f>(C17-C16)/SQRT(J18*(1/E16+1/E17))</f>
        <v>1.9794866372215845</v>
      </c>
    </row>
    <row r="21" spans="1:18" x14ac:dyDescent="0.3">
      <c r="I21" s="2" t="s">
        <v>9</v>
      </c>
      <c r="J21" s="2">
        <f>_xlfn.T.INV.2T(0.05,J19)</f>
        <v>2.0686576104190491</v>
      </c>
    </row>
    <row r="23" spans="1:18" x14ac:dyDescent="0.3">
      <c r="A23" s="7">
        <v>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8" x14ac:dyDescent="0.3">
      <c r="F24" t="s">
        <v>20</v>
      </c>
      <c r="G24">
        <v>10</v>
      </c>
    </row>
    <row r="25" spans="1:18" x14ac:dyDescent="0.3">
      <c r="A25" s="1" t="s">
        <v>18</v>
      </c>
      <c r="B25" s="1">
        <v>16</v>
      </c>
      <c r="C25" s="1">
        <v>20</v>
      </c>
      <c r="D25" s="1">
        <v>14</v>
      </c>
      <c r="E25" s="1">
        <v>15</v>
      </c>
      <c r="F25" s="1">
        <v>19</v>
      </c>
      <c r="G25" s="1">
        <v>18</v>
      </c>
      <c r="H25" s="1">
        <v>18</v>
      </c>
      <c r="I25" s="1">
        <v>17</v>
      </c>
      <c r="J25" s="1">
        <v>19</v>
      </c>
      <c r="K25" s="1">
        <v>18</v>
      </c>
      <c r="M25" s="2" t="s">
        <v>0</v>
      </c>
      <c r="N25" s="2">
        <f>SUM(B25:K25)/G24</f>
        <v>17.399999999999999</v>
      </c>
      <c r="O25" s="2" t="s">
        <v>1</v>
      </c>
      <c r="P25" s="2">
        <f>(B25^2+C25^2+D25^2+E25^2+F25^2+G25^2+H25^2+I25^2+J25^2+K25^2)/10-N25^2</f>
        <v>3.2400000000000659</v>
      </c>
      <c r="Q25" s="2" t="s">
        <v>2</v>
      </c>
      <c r="R25" s="2">
        <f>10/9*P25</f>
        <v>3.6000000000000734</v>
      </c>
    </row>
    <row r="26" spans="1:18" x14ac:dyDescent="0.3">
      <c r="A26" s="1" t="s">
        <v>19</v>
      </c>
      <c r="B26" s="1">
        <v>13</v>
      </c>
      <c r="C26" s="1">
        <v>14</v>
      </c>
      <c r="D26" s="1">
        <v>19</v>
      </c>
      <c r="E26" s="1">
        <v>15</v>
      </c>
      <c r="F26" s="1">
        <v>14</v>
      </c>
      <c r="G26" s="1">
        <v>10</v>
      </c>
      <c r="H26" s="1">
        <v>17</v>
      </c>
      <c r="I26" s="1">
        <v>13</v>
      </c>
      <c r="J26" s="1">
        <v>21</v>
      </c>
      <c r="K26" s="1">
        <v>15</v>
      </c>
      <c r="M26" s="2" t="s">
        <v>0</v>
      </c>
      <c r="N26" s="2">
        <f>SUM(B26:K26)/10</f>
        <v>15.1</v>
      </c>
      <c r="O26" s="2" t="s">
        <v>1</v>
      </c>
      <c r="P26" s="2">
        <f>(B26^2+C26^2+D26^2+E26^2+F26^2+G26^2+H26^2+I26^2+J26^2+K26^2)/10-N26^2</f>
        <v>9.0900000000000034</v>
      </c>
      <c r="Q26" s="2" t="s">
        <v>2</v>
      </c>
      <c r="R26" s="2">
        <f>10/9*P26</f>
        <v>10.100000000000005</v>
      </c>
    </row>
    <row r="27" spans="1:18" x14ac:dyDescent="0.3">
      <c r="Q27" s="2" t="s">
        <v>4</v>
      </c>
      <c r="R27" s="2">
        <f>R26/R25</f>
        <v>2.8055555555554998</v>
      </c>
    </row>
    <row r="28" spans="1:18" x14ac:dyDescent="0.3">
      <c r="Q28" s="2" t="s">
        <v>5</v>
      </c>
      <c r="R28" s="2">
        <f>_xlfn.F.INV.RT(0.05/2,5,5)</f>
        <v>7.1463818287328316</v>
      </c>
    </row>
    <row r="29" spans="1:18" x14ac:dyDescent="0.3">
      <c r="Q29" s="2" t="s">
        <v>6</v>
      </c>
      <c r="R29" s="2">
        <f>(9*R25+9*R26)/(10+10-2)</f>
        <v>6.8500000000000396</v>
      </c>
    </row>
    <row r="30" spans="1:18" x14ac:dyDescent="0.3">
      <c r="Q30" s="2" t="s">
        <v>7</v>
      </c>
      <c r="R30" s="2">
        <v>18</v>
      </c>
    </row>
    <row r="31" spans="1:18" x14ac:dyDescent="0.3">
      <c r="Q31" s="2" t="s">
        <v>8</v>
      </c>
      <c r="R31" s="2">
        <f>(N25-N26)/SQRT(R29*(1/10+1/10))</f>
        <v>1.9650226127485433</v>
      </c>
    </row>
    <row r="32" spans="1:18" x14ac:dyDescent="0.3">
      <c r="Q32" s="2" t="s">
        <v>9</v>
      </c>
      <c r="R32" s="2">
        <f>_xlfn.T.INV.2T(0.05,18)</f>
        <v>2.1009220402410378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 Berezka</cp:lastModifiedBy>
  <dcterms:created xsi:type="dcterms:W3CDTF">2015-06-05T18:19:34Z</dcterms:created>
  <dcterms:modified xsi:type="dcterms:W3CDTF">2024-12-25T17:51:50Z</dcterms:modified>
</cp:coreProperties>
</file>