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\Desktop\"/>
    </mc:Choice>
  </mc:AlternateContent>
  <xr:revisionPtr revIDLastSave="0" documentId="13_ncr:1_{84B1523E-6782-455C-9B34-3CF4EBCB0CD2}" xr6:coauthVersionLast="47" xr6:coauthVersionMax="47" xr10:uidLastSave="{00000000-0000-0000-0000-000000000000}"/>
  <bookViews>
    <workbookView xWindow="19950" yWindow="2265" windowWidth="28800" windowHeight="15435" xr2:uid="{F8EFEFBD-4127-4283-BC22-CAC5FF1216C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7" i="1" l="1"/>
  <c r="M247" i="1"/>
  <c r="L247" i="1"/>
  <c r="J247" i="1"/>
  <c r="O247" i="1" s="1"/>
  <c r="O244" i="1"/>
  <c r="N244" i="1"/>
  <c r="M244" i="1"/>
  <c r="L244" i="1"/>
  <c r="J244" i="1"/>
  <c r="K244" i="1" s="1"/>
  <c r="I244" i="1"/>
  <c r="O241" i="1"/>
  <c r="N241" i="1"/>
  <c r="M241" i="1"/>
  <c r="L241" i="1"/>
  <c r="J241" i="1"/>
  <c r="K241" i="1" s="1"/>
  <c r="I241" i="1"/>
  <c r="B275" i="1"/>
  <c r="D271" i="1" s="1"/>
  <c r="B261" i="1"/>
  <c r="E260" i="1" s="1"/>
  <c r="B247" i="1"/>
  <c r="E244" i="1" s="1"/>
  <c r="N190" i="1"/>
  <c r="M190" i="1"/>
  <c r="L190" i="1"/>
  <c r="O190" i="1" s="1"/>
  <c r="K190" i="1"/>
  <c r="J190" i="1"/>
  <c r="I190" i="1" s="1"/>
  <c r="N187" i="1"/>
  <c r="M187" i="1"/>
  <c r="L187" i="1"/>
  <c r="O187" i="1" s="1"/>
  <c r="J187" i="1"/>
  <c r="K187" i="1" s="1"/>
  <c r="N184" i="1"/>
  <c r="M184" i="1"/>
  <c r="L184" i="1"/>
  <c r="O184" i="1" s="1"/>
  <c r="J184" i="1"/>
  <c r="K184" i="1" s="1"/>
  <c r="I184" i="1"/>
  <c r="B218" i="1"/>
  <c r="D214" i="1" s="1"/>
  <c r="B204" i="1"/>
  <c r="D201" i="1" s="1"/>
  <c r="B190" i="1"/>
  <c r="D187" i="1" s="1"/>
  <c r="N140" i="1"/>
  <c r="M140" i="1"/>
  <c r="L140" i="1"/>
  <c r="O140" i="1" s="1"/>
  <c r="J140" i="1"/>
  <c r="K140" i="1" s="1"/>
  <c r="I140" i="1"/>
  <c r="O137" i="1"/>
  <c r="N137" i="1"/>
  <c r="M137" i="1"/>
  <c r="L137" i="1"/>
  <c r="J137" i="1"/>
  <c r="K137" i="1" s="1"/>
  <c r="I137" i="1"/>
  <c r="O134" i="1"/>
  <c r="N134" i="1"/>
  <c r="M134" i="1"/>
  <c r="L134" i="1"/>
  <c r="J134" i="1"/>
  <c r="K134" i="1" s="1"/>
  <c r="I134" i="1"/>
  <c r="B162" i="1"/>
  <c r="D161" i="1" s="1"/>
  <c r="B150" i="1"/>
  <c r="E149" i="1" s="1"/>
  <c r="B138" i="1"/>
  <c r="D136" i="1" s="1"/>
  <c r="I247" i="1" l="1"/>
  <c r="K247" i="1"/>
  <c r="E270" i="1"/>
  <c r="C273" i="1"/>
  <c r="E274" i="1"/>
  <c r="C272" i="1"/>
  <c r="E273" i="1"/>
  <c r="D270" i="1"/>
  <c r="E272" i="1"/>
  <c r="C271" i="1"/>
  <c r="D274" i="1"/>
  <c r="E271" i="1"/>
  <c r="D273" i="1"/>
  <c r="C270" i="1"/>
  <c r="D272" i="1"/>
  <c r="C274" i="1"/>
  <c r="E259" i="1"/>
  <c r="D256" i="1"/>
  <c r="E258" i="1"/>
  <c r="D260" i="1"/>
  <c r="D259" i="1"/>
  <c r="C257" i="1"/>
  <c r="D257" i="1"/>
  <c r="E257" i="1"/>
  <c r="C256" i="1"/>
  <c r="D258" i="1"/>
  <c r="C260" i="1"/>
  <c r="C259" i="1"/>
  <c r="E256" i="1"/>
  <c r="C258" i="1"/>
  <c r="D246" i="1"/>
  <c r="D245" i="1"/>
  <c r="C242" i="1"/>
  <c r="E245" i="1"/>
  <c r="E243" i="1"/>
  <c r="C243" i="1"/>
  <c r="D244" i="1"/>
  <c r="E242" i="1"/>
  <c r="C246" i="1"/>
  <c r="D243" i="1"/>
  <c r="C245" i="1"/>
  <c r="C244" i="1"/>
  <c r="E246" i="1"/>
  <c r="D242" i="1"/>
  <c r="I187" i="1"/>
  <c r="E216" i="1"/>
  <c r="C216" i="1"/>
  <c r="C214" i="1"/>
  <c r="D213" i="1"/>
  <c r="E215" i="1"/>
  <c r="E213" i="1"/>
  <c r="D217" i="1"/>
  <c r="E214" i="1"/>
  <c r="D216" i="1"/>
  <c r="C215" i="1"/>
  <c r="C213" i="1"/>
  <c r="D215" i="1"/>
  <c r="E217" i="1"/>
  <c r="C217" i="1"/>
  <c r="C202" i="1"/>
  <c r="E202" i="1"/>
  <c r="D200" i="1"/>
  <c r="C201" i="1"/>
  <c r="C200" i="1"/>
  <c r="D199" i="1"/>
  <c r="E201" i="1"/>
  <c r="D203" i="1"/>
  <c r="E200" i="1"/>
  <c r="E199" i="1"/>
  <c r="E203" i="1"/>
  <c r="C199" i="1"/>
  <c r="D202" i="1"/>
  <c r="C203" i="1"/>
  <c r="D186" i="1"/>
  <c r="C187" i="1"/>
  <c r="E185" i="1"/>
  <c r="C186" i="1"/>
  <c r="E189" i="1"/>
  <c r="C188" i="1"/>
  <c r="E188" i="1"/>
  <c r="E187" i="1"/>
  <c r="D189" i="1"/>
  <c r="E186" i="1"/>
  <c r="C185" i="1"/>
  <c r="D188" i="1"/>
  <c r="D185" i="1"/>
  <c r="D190" i="1" s="1"/>
  <c r="C189" i="1"/>
  <c r="E159" i="1"/>
  <c r="E161" i="1"/>
  <c r="D159" i="1"/>
  <c r="D160" i="1"/>
  <c r="C159" i="1"/>
  <c r="E160" i="1"/>
  <c r="C161" i="1"/>
  <c r="C160" i="1"/>
  <c r="E148" i="1"/>
  <c r="C149" i="1"/>
  <c r="C147" i="1"/>
  <c r="C148" i="1"/>
  <c r="D147" i="1"/>
  <c r="E147" i="1"/>
  <c r="E150" i="1" s="1"/>
  <c r="D149" i="1"/>
  <c r="D148" i="1"/>
  <c r="C135" i="1"/>
  <c r="C136" i="1"/>
  <c r="C137" i="1"/>
  <c r="D135" i="1"/>
  <c r="E135" i="1"/>
  <c r="E137" i="1"/>
  <c r="D137" i="1"/>
  <c r="E136" i="1"/>
  <c r="E275" i="1" l="1"/>
  <c r="D275" i="1"/>
  <c r="C275" i="1"/>
  <c r="C276" i="1" s="1"/>
  <c r="E261" i="1"/>
  <c r="D261" i="1"/>
  <c r="C261" i="1"/>
  <c r="C262" i="1" s="1"/>
  <c r="C247" i="1"/>
  <c r="C248" i="1" s="1"/>
  <c r="D249" i="1" s="1"/>
  <c r="E247" i="1"/>
  <c r="D247" i="1"/>
  <c r="E218" i="1"/>
  <c r="D218" i="1"/>
  <c r="C218" i="1"/>
  <c r="C219" i="1" s="1"/>
  <c r="C204" i="1"/>
  <c r="C205" i="1" s="1"/>
  <c r="D204" i="1"/>
  <c r="E204" i="1"/>
  <c r="E208" i="1" s="1"/>
  <c r="C190" i="1"/>
  <c r="C191" i="1" s="1"/>
  <c r="E190" i="1"/>
  <c r="D162" i="1"/>
  <c r="C162" i="1"/>
  <c r="C163" i="1" s="1"/>
  <c r="E162" i="1"/>
  <c r="C150" i="1"/>
  <c r="C151" i="1" s="1"/>
  <c r="E154" i="1" s="1"/>
  <c r="D150" i="1"/>
  <c r="E138" i="1"/>
  <c r="D138" i="1"/>
  <c r="C138" i="1"/>
  <c r="C139" i="1" s="1"/>
  <c r="F151" i="1"/>
  <c r="D152" i="1"/>
  <c r="D277" i="1" l="1"/>
  <c r="F276" i="1"/>
  <c r="D278" i="1"/>
  <c r="E279" i="1"/>
  <c r="D264" i="1"/>
  <c r="D263" i="1"/>
  <c r="F262" i="1"/>
  <c r="E265" i="1"/>
  <c r="D250" i="1"/>
  <c r="F248" i="1"/>
  <c r="E251" i="1"/>
  <c r="F219" i="1"/>
  <c r="D220" i="1"/>
  <c r="D221" i="1"/>
  <c r="E222" i="1"/>
  <c r="D207" i="1"/>
  <c r="F205" i="1"/>
  <c r="D206" i="1"/>
  <c r="F191" i="1"/>
  <c r="D192" i="1"/>
  <c r="E194" i="1"/>
  <c r="D193" i="1"/>
  <c r="E166" i="1"/>
  <c r="D164" i="1"/>
  <c r="F163" i="1"/>
  <c r="D165" i="1"/>
  <c r="D153" i="1"/>
  <c r="F139" i="1"/>
  <c r="D140" i="1"/>
  <c r="E142" i="1"/>
  <c r="D141" i="1"/>
  <c r="I113" i="1" l="1"/>
  <c r="H113" i="1"/>
  <c r="I112" i="1"/>
  <c r="H112" i="1"/>
  <c r="I111" i="1"/>
  <c r="H111" i="1"/>
  <c r="G94" i="1"/>
  <c r="G95" i="1"/>
  <c r="G93" i="1"/>
  <c r="G92" i="1"/>
  <c r="G91" i="1"/>
  <c r="G90" i="1"/>
  <c r="G89" i="1"/>
  <c r="G84" i="1"/>
  <c r="G86" i="1"/>
  <c r="G87" i="1"/>
  <c r="G85" i="1"/>
  <c r="F94" i="1"/>
  <c r="F95" i="1"/>
  <c r="F93" i="1"/>
  <c r="E94" i="1"/>
  <c r="E95" i="1"/>
  <c r="E93" i="1"/>
  <c r="D94" i="1"/>
  <c r="D95" i="1"/>
  <c r="D93" i="1"/>
  <c r="E92" i="1"/>
  <c r="F92" i="1"/>
  <c r="D92" i="1"/>
  <c r="E91" i="1"/>
  <c r="F91" i="1"/>
  <c r="D91" i="1"/>
  <c r="E90" i="1"/>
  <c r="F90" i="1"/>
  <c r="D90" i="1"/>
  <c r="E89" i="1"/>
  <c r="F89" i="1"/>
  <c r="D89" i="1"/>
  <c r="E67" i="1"/>
  <c r="E68" i="1"/>
  <c r="E69" i="1"/>
  <c r="E66" i="1"/>
  <c r="D67" i="1"/>
  <c r="D68" i="1"/>
  <c r="D69" i="1"/>
  <c r="D66" i="1"/>
  <c r="E65" i="1"/>
  <c r="D65" i="1"/>
  <c r="E64" i="1"/>
  <c r="D64" i="1"/>
  <c r="E63" i="1"/>
  <c r="D63" i="1"/>
  <c r="E62" i="1"/>
  <c r="D62" i="1"/>
  <c r="E37" i="1"/>
  <c r="D37" i="1"/>
  <c r="E36" i="1"/>
  <c r="D36" i="1"/>
  <c r="E35" i="1"/>
  <c r="D35" i="1"/>
  <c r="E34" i="1"/>
  <c r="D34" i="1"/>
  <c r="E32" i="1"/>
  <c r="F32" i="1"/>
  <c r="G32" i="1"/>
  <c r="H32" i="1"/>
  <c r="I32" i="1"/>
  <c r="J32" i="1"/>
  <c r="D32" i="1"/>
  <c r="E31" i="1"/>
  <c r="F31" i="1"/>
  <c r="G31" i="1"/>
  <c r="H31" i="1"/>
  <c r="I31" i="1"/>
  <c r="J31" i="1"/>
  <c r="D31" i="1"/>
  <c r="E19" i="1"/>
  <c r="F19" i="1"/>
  <c r="G19" i="1"/>
  <c r="H19" i="1"/>
  <c r="I19" i="1"/>
  <c r="J19" i="1"/>
  <c r="D19" i="1"/>
  <c r="E24" i="1"/>
  <c r="D24" i="1"/>
  <c r="E23" i="1"/>
  <c r="D23" i="1"/>
  <c r="E22" i="1"/>
  <c r="D22" i="1"/>
  <c r="E21" i="1"/>
  <c r="D21" i="1"/>
  <c r="E18" i="1"/>
  <c r="F18" i="1"/>
  <c r="G18" i="1"/>
  <c r="H18" i="1"/>
  <c r="I18" i="1"/>
  <c r="J18" i="1"/>
  <c r="D18" i="1"/>
</calcChain>
</file>

<file path=xl/sharedStrings.xml><?xml version="1.0" encoding="utf-8"?>
<sst xmlns="http://schemas.openxmlformats.org/spreadsheetml/2006/main" count="303" uniqueCount="78">
  <si>
    <t>Решение:</t>
  </si>
  <si>
    <t>До изменения:</t>
  </si>
  <si>
    <t>Срок окупаемости</t>
  </si>
  <si>
    <t>Норма дисконта</t>
  </si>
  <si>
    <t>NPV</t>
  </si>
  <si>
    <t>PI</t>
  </si>
  <si>
    <t>IRR</t>
  </si>
  <si>
    <t>MIRR</t>
  </si>
  <si>
    <t>КР2 инвестиции</t>
  </si>
  <si>
    <t>Срок окупаемости 10%</t>
  </si>
  <si>
    <t>Срок окупаемости 15%</t>
  </si>
  <si>
    <t>5 лет</t>
  </si>
  <si>
    <t>7 лет</t>
  </si>
  <si>
    <t>После изменения:</t>
  </si>
  <si>
    <t>не окупится</t>
  </si>
  <si>
    <t>Период</t>
  </si>
  <si>
    <t>Величина NPV будет более чувствительной к изменению нормы дисконта у второго проекта, так как этот проект на 1 период окупился позже, чем первый проект</t>
  </si>
  <si>
    <t>Проект "У"</t>
  </si>
  <si>
    <t>Проект "Z"</t>
  </si>
  <si>
    <t>2 период</t>
  </si>
  <si>
    <t>4 период</t>
  </si>
  <si>
    <t xml:space="preserve">Принять решение, основываясь только на IRR - неразумно, так как показатели Ток и MIRR дают более грамотную оценку каждому из инвестиционных проектов </t>
  </si>
  <si>
    <t>Предпочтительнее выглядит проект Z, так как в долгосрочной перспективе он принесёт, больше прибыли, нежели проект У</t>
  </si>
  <si>
    <t>3 период</t>
  </si>
  <si>
    <t>Проект "X"</t>
  </si>
  <si>
    <t>Портфель Z+Y</t>
  </si>
  <si>
    <t>Делаем вывод, что оптимальный портфель будет состоять из проекта "X"</t>
  </si>
  <si>
    <t>1+2+4</t>
  </si>
  <si>
    <t>Проект</t>
  </si>
  <si>
    <t>Затраты</t>
  </si>
  <si>
    <t>PV</t>
  </si>
  <si>
    <t>Портфели</t>
  </si>
  <si>
    <t>Рентабельность</t>
  </si>
  <si>
    <t>1+3+5</t>
  </si>
  <si>
    <t>Выбираем второй портфель, состоящий из 1,3 и 5 проектов, так как его рентабельность выше чем у первого</t>
  </si>
  <si>
    <t>КР3 риски</t>
  </si>
  <si>
    <t>Выполнил студент группы ПИ20-5, Горячкин ВС (вариант 12)</t>
  </si>
  <si>
    <t>Фирма «А»</t>
  </si>
  <si>
    <t>Ожидаемые значения</t>
  </si>
  <si>
    <t>Вероятность дохода</t>
  </si>
  <si>
    <t>для ст.откл.</t>
  </si>
  <si>
    <t>для скоса</t>
  </si>
  <si>
    <t>для эксцесса</t>
  </si>
  <si>
    <t>Xi</t>
  </si>
  <si>
    <t>Pj</t>
  </si>
  <si>
    <t>(X-M)^2</t>
  </si>
  <si>
    <t>(X-M)^3</t>
  </si>
  <si>
    <t>(X-M)^4</t>
  </si>
  <si>
    <t>Среднее, M(Xj)</t>
  </si>
  <si>
    <t>Ст. отклонение</t>
  </si>
  <si>
    <t>Коэффициент вариации</t>
  </si>
  <si>
    <t>Скос, s</t>
  </si>
  <si>
    <t>Эксцесс, e</t>
  </si>
  <si>
    <t>Фирма «В»</t>
  </si>
  <si>
    <t>Фирма «С»</t>
  </si>
  <si>
    <t>комментарий</t>
  </si>
  <si>
    <t>M-ст.откл</t>
  </si>
  <si>
    <t>Среднеее</t>
  </si>
  <si>
    <t>M+ст.откл</t>
  </si>
  <si>
    <t>Ст.откл</t>
  </si>
  <si>
    <t>Скос</t>
  </si>
  <si>
    <t>Эксцесс</t>
  </si>
  <si>
    <t>CV=ст.откл/М</t>
  </si>
  <si>
    <t>Фирма А</t>
  </si>
  <si>
    <t>М&gt;ст.откл</t>
  </si>
  <si>
    <t>&lt;0</t>
  </si>
  <si>
    <t>--&gt;0</t>
  </si>
  <si>
    <t>Вероятнее получение более низких доходов</t>
  </si>
  <si>
    <t>Фирма В</t>
  </si>
  <si>
    <t>&gt;0</t>
  </si>
  <si>
    <t>Вероятнее получение более высоких доходов</t>
  </si>
  <si>
    <t>Фирма С</t>
  </si>
  <si>
    <t>Фирма "А"</t>
  </si>
  <si>
    <t>Фирма "В"</t>
  </si>
  <si>
    <t>Фирма "С"</t>
  </si>
  <si>
    <t>Показатели фирмы С немного, но выше чем показатели остальных фирм, поэтому я бы посчитал целесообразным покупать акции фирмы С</t>
  </si>
  <si>
    <t>Оптимальным вариантом для приобретения я посчитал акции фирмы А, так как несмотря на немалое отклонение, фирма сможет принести большую выгоду</t>
  </si>
  <si>
    <t>Оптимальным вариантом для приобретения я считаю акции А, так как у них вероятнее всех получение более высоких доходов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</si>
</sst>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44" formatCode="_-* #,##0.00\ &quot;₽&quot;_-;\-* #,##0.00\ &quot;₽&quot;_-;_-* &quot;-&quot;??\ &quot;₽&quot;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8" fontId="0" fillId="0" borderId="2" xfId="0" applyNumberForma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44" fontId="0" fillId="0" borderId="2" xfId="1" applyFont="1" applyBorder="1" applyAlignment="1">
      <alignment horizontal="center" vertical="center"/>
    </xf>
    <xf numFmtId="44" fontId="0" fillId="0" borderId="2" xfId="0" applyNumberFormat="1" applyBorder="1"/>
    <xf numFmtId="0" fontId="0" fillId="0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2" fillId="4" borderId="2" xfId="0" applyFont="1" applyFill="1" applyBorder="1"/>
    <xf numFmtId="10" fontId="0" fillId="0" borderId="2" xfId="2" applyNumberFormat="1" applyFont="1" applyBorder="1"/>
    <xf numFmtId="0" fontId="2" fillId="5" borderId="2" xfId="0" applyFont="1" applyFill="1" applyBorder="1"/>
    <xf numFmtId="0" fontId="0" fillId="4" borderId="2" xfId="0" applyFill="1" applyBorder="1"/>
    <xf numFmtId="0" fontId="0" fillId="0" borderId="4" xfId="0" applyBorder="1"/>
    <xf numFmtId="0" fontId="0" fillId="0" borderId="5" xfId="0" applyBorder="1"/>
    <xf numFmtId="0" fontId="0" fillId="4" borderId="2" xfId="0" quotePrefix="1" applyFill="1" applyBorder="1"/>
    <xf numFmtId="0" fontId="0" fillId="4" borderId="6" xfId="0" applyFill="1" applyBorder="1"/>
    <xf numFmtId="0" fontId="0" fillId="4" borderId="2" xfId="0" applyNumberFormat="1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2" xfId="0" quotePrefix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2" fontId="0" fillId="0" borderId="2" xfId="2" applyNumberFormat="1" applyFont="1" applyBorder="1"/>
    <xf numFmtId="0" fontId="0" fillId="0" borderId="1" xfId="0" applyBorder="1" applyAlignment="1">
      <alignment horizontal="center" vertical="center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852496</xdr:colOff>
      <xdr:row>10</xdr:row>
      <xdr:rowOff>161714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B112D13-346A-4912-93F2-4A3C0E12B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6495238" cy="16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8</xdr:col>
      <xdr:colOff>267882</xdr:colOff>
      <xdr:row>51</xdr:row>
      <xdr:rowOff>9262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D61A3A6-EC9E-4D23-B398-0296382A0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1828" y="7665983"/>
          <a:ext cx="6304762" cy="21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7</xdr:col>
      <xdr:colOff>606425</xdr:colOff>
      <xdr:row>79</xdr:row>
      <xdr:rowOff>138430</xdr:rowOff>
    </xdr:to>
    <xdr:pic>
      <xdr:nvPicPr>
        <xdr:cNvPr id="4" name="Рисунок 3" descr="Изображение выглядит как стол&#10;&#10;Автоматически созданное описание">
          <a:extLst>
            <a:ext uri="{FF2B5EF4-FFF2-40B4-BE49-F238E27FC236}">
              <a16:creationId xmlns:a16="http://schemas.microsoft.com/office/drawing/2014/main" id="{923B8075-7FB2-4654-8D50-9D616F531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1828" y="13807966"/>
          <a:ext cx="5940425" cy="147193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7</xdr:col>
      <xdr:colOff>606425</xdr:colOff>
      <xdr:row>107</xdr:row>
      <xdr:rowOff>5080</xdr:rowOff>
    </xdr:to>
    <xdr:pic>
      <xdr:nvPicPr>
        <xdr:cNvPr id="5" name="Рисунок 4" descr="Изображение выглядит как стол&#10;&#10;Автоматически созданное описание">
          <a:extLst>
            <a:ext uri="{FF2B5EF4-FFF2-40B4-BE49-F238E27FC236}">
              <a16:creationId xmlns:a16="http://schemas.microsoft.com/office/drawing/2014/main" id="{ABC787FE-44B3-49D7-832B-AB1587094F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3021" b="-1"/>
        <a:stretch/>
      </xdr:blipFill>
      <xdr:spPr bwMode="auto">
        <a:xfrm>
          <a:off x="1221828" y="18997448"/>
          <a:ext cx="5940425" cy="152908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8</xdr:col>
      <xdr:colOff>305977</xdr:colOff>
      <xdr:row>128</xdr:row>
      <xdr:rowOff>133095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6C03728-619F-4DA1-BF82-2509AFF9D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1828" y="22616948"/>
          <a:ext cx="6342857" cy="2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7</xdr:col>
      <xdr:colOff>606425</xdr:colOff>
      <xdr:row>178</xdr:row>
      <xdr:rowOff>79375</xdr:rowOff>
    </xdr:to>
    <xdr:pic>
      <xdr:nvPicPr>
        <xdr:cNvPr id="7" name="Рисунок 6" descr="Изображение выглядит как стол&#10;&#10;Автоматически созданное описание">
          <a:extLst>
            <a:ext uri="{FF2B5EF4-FFF2-40B4-BE49-F238E27FC236}">
              <a16:creationId xmlns:a16="http://schemas.microsoft.com/office/drawing/2014/main" id="{43608625-99DB-458B-91CE-9C95DF60FB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951"/>
        <a:stretch/>
      </xdr:blipFill>
      <xdr:spPr bwMode="auto">
        <a:xfrm>
          <a:off x="2804948" y="32253621"/>
          <a:ext cx="5940425" cy="19843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1051035</xdr:colOff>
      <xdr:row>223</xdr:row>
      <xdr:rowOff>124811</xdr:rowOff>
    </xdr:from>
    <xdr:to>
      <xdr:col>7</xdr:col>
      <xdr:colOff>317391</xdr:colOff>
      <xdr:row>235</xdr:row>
      <xdr:rowOff>58771</xdr:rowOff>
    </xdr:to>
    <xdr:pic>
      <xdr:nvPicPr>
        <xdr:cNvPr id="8" name="Рисунок 7" descr="Изображение выглядит как стол&#10;&#10;Автоматически созданное описание">
          <a:extLst>
            <a:ext uri="{FF2B5EF4-FFF2-40B4-BE49-F238E27FC236}">
              <a16:creationId xmlns:a16="http://schemas.microsoft.com/office/drawing/2014/main" id="{03D53718-A6EE-4B14-808E-0A087C622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15914" y="42901914"/>
          <a:ext cx="5940425" cy="2219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0EF1-AA96-4425-9C88-A64579462AA4}">
  <dimension ref="A1:O279"/>
  <sheetViews>
    <sheetView tabSelected="1" topLeftCell="C228" zoomScale="90" zoomScaleNormal="90" workbookViewId="0">
      <selection activeCell="I255" sqref="I255"/>
    </sheetView>
  </sheetViews>
  <sheetFormatPr defaultRowHeight="15" x14ac:dyDescent="0.25"/>
  <cols>
    <col min="1" max="1" width="22" customWidth="1"/>
    <col min="2" max="2" width="20.140625" customWidth="1"/>
    <col min="3" max="3" width="20.85546875" customWidth="1"/>
    <col min="4" max="4" width="14" customWidth="1"/>
    <col min="5" max="5" width="13.7109375" customWidth="1"/>
    <col min="6" max="6" width="16.140625" customWidth="1"/>
    <col min="7" max="7" width="15.28515625" customWidth="1"/>
    <col min="8" max="8" width="10.5703125" customWidth="1"/>
    <col min="9" max="9" width="13.28515625" customWidth="1"/>
    <col min="10" max="10" width="10.85546875" customWidth="1"/>
    <col min="11" max="11" width="13.85546875" customWidth="1"/>
    <col min="12" max="12" width="13.140625" customWidth="1"/>
    <col min="13" max="13" width="13.42578125" customWidth="1"/>
    <col min="14" max="14" width="11.42578125" customWidth="1"/>
    <col min="15" max="15" width="14.7109375" customWidth="1"/>
    <col min="16" max="16" width="12.85546875" customWidth="1"/>
  </cols>
  <sheetData>
    <row r="1" spans="1:10" x14ac:dyDescent="0.25">
      <c r="A1" s="4" t="s">
        <v>36</v>
      </c>
      <c r="B1" s="4"/>
      <c r="C1" s="4"/>
      <c r="D1" s="4"/>
      <c r="E1" s="4"/>
    </row>
    <row r="2" spans="1:10" x14ac:dyDescent="0.25">
      <c r="A2" t="s">
        <v>8</v>
      </c>
    </row>
    <row r="12" spans="1:10" ht="18.75" x14ac:dyDescent="0.25">
      <c r="B12" s="1"/>
      <c r="C12" s="3" t="s">
        <v>0</v>
      </c>
      <c r="D12" s="3"/>
    </row>
    <row r="13" spans="1:10" x14ac:dyDescent="0.25">
      <c r="E13" t="s">
        <v>16</v>
      </c>
    </row>
    <row r="14" spans="1:10" x14ac:dyDescent="0.25">
      <c r="C14" s="2" t="s">
        <v>1</v>
      </c>
      <c r="D14" s="2"/>
    </row>
    <row r="16" spans="1:10" x14ac:dyDescent="0.25">
      <c r="C16" s="8">
        <v>0</v>
      </c>
      <c r="D16" s="8">
        <v>1</v>
      </c>
      <c r="E16" s="8">
        <v>2</v>
      </c>
      <c r="F16" s="8">
        <v>3</v>
      </c>
      <c r="G16" s="8">
        <v>4</v>
      </c>
      <c r="H16" s="8">
        <v>5</v>
      </c>
      <c r="I16" s="8">
        <v>6</v>
      </c>
      <c r="J16" s="8">
        <v>7</v>
      </c>
    </row>
    <row r="17" spans="3:10" x14ac:dyDescent="0.25">
      <c r="C17" s="8">
        <v>-60000</v>
      </c>
      <c r="D17" s="8">
        <v>15000</v>
      </c>
      <c r="E17" s="8">
        <v>15000</v>
      </c>
      <c r="F17" s="8">
        <v>15000</v>
      </c>
      <c r="G17" s="8">
        <v>20000</v>
      </c>
      <c r="H17" s="8">
        <v>15000</v>
      </c>
      <c r="I17" s="8">
        <v>10000</v>
      </c>
      <c r="J17" s="8">
        <v>10000</v>
      </c>
    </row>
    <row r="18" spans="3:10" x14ac:dyDescent="0.25">
      <c r="C18" s="13" t="s">
        <v>9</v>
      </c>
      <c r="D18" s="9">
        <f>NPV($D$20,$D$17:D17)+$C$17</f>
        <v>-46363.636363636368</v>
      </c>
      <c r="E18" s="9">
        <f>NPV($D$20,$D$17:E17)+$C$17</f>
        <v>-33966.942148760332</v>
      </c>
      <c r="F18" s="9">
        <f>NPV($D$20,$D$17:F17)+$C$17</f>
        <v>-22697.220135236668</v>
      </c>
      <c r="G18" s="9">
        <f>NPV($D$20,$D$17:G17)+$C$17</f>
        <v>-9036.9510279352617</v>
      </c>
      <c r="H18" s="9">
        <f>NPV($D$20,$D$17:H17)+$C$17</f>
        <v>276.86881795206136</v>
      </c>
      <c r="I18" s="9">
        <f>NPV($D$20,$D$17:I17)+$C$17</f>
        <v>5921.6081184898358</v>
      </c>
      <c r="J18" s="9">
        <f>NPV($D$20,$D$17:J17)+$C$17</f>
        <v>11053.18930079689</v>
      </c>
    </row>
    <row r="19" spans="3:10" x14ac:dyDescent="0.25">
      <c r="C19" s="13" t="s">
        <v>10</v>
      </c>
      <c r="D19" s="9">
        <f>NPV($E$20,$D$17:D17)+$C$17</f>
        <v>-46956.521739130432</v>
      </c>
      <c r="E19" s="9">
        <f>NPV($E$20,$D$17:E17)+$C$17</f>
        <v>-35614.36672967863</v>
      </c>
      <c r="F19" s="9">
        <f>NPV($E$20,$D$17:F17)+$C$17</f>
        <v>-25751.62324319881</v>
      </c>
      <c r="G19" s="9">
        <f>NPV($E$20,$D$17:G17)+$C$17</f>
        <v>-14316.558331338143</v>
      </c>
      <c r="H19" s="9">
        <f>NPV($E$20,$D$17:H17)+$C$17</f>
        <v>-6858.9073018637937</v>
      </c>
      <c r="I19" s="9">
        <f>NPV($E$20,$D$17:I17)+$C$17</f>
        <v>-2535.6313427482237</v>
      </c>
      <c r="J19" s="9">
        <f>NPV($E$20,$D$17:J17)+$C$17</f>
        <v>1223.7390564827001</v>
      </c>
    </row>
    <row r="20" spans="3:10" x14ac:dyDescent="0.25">
      <c r="C20" s="13" t="s">
        <v>3</v>
      </c>
      <c r="D20" s="10">
        <v>0.1</v>
      </c>
      <c r="E20" s="10">
        <v>0.15</v>
      </c>
      <c r="F20" s="8"/>
      <c r="G20" s="8"/>
      <c r="H20" s="8"/>
      <c r="I20" s="8"/>
      <c r="J20" s="8"/>
    </row>
    <row r="21" spans="3:10" x14ac:dyDescent="0.25">
      <c r="C21" s="13" t="s">
        <v>4</v>
      </c>
      <c r="D21" s="9">
        <f>NPV(D20,$D$17:$J$17)+$C$17</f>
        <v>11053.18930079689</v>
      </c>
      <c r="E21" s="9">
        <f>NPV(E20,$D$17:$J$17)+$C$17</f>
        <v>1223.7390564827001</v>
      </c>
      <c r="F21" s="8"/>
      <c r="G21" s="8"/>
      <c r="H21" s="8"/>
      <c r="I21" s="8"/>
      <c r="J21" s="8"/>
    </row>
    <row r="22" spans="3:10" x14ac:dyDescent="0.25">
      <c r="C22" s="13" t="s">
        <v>5</v>
      </c>
      <c r="D22" s="9">
        <f>NPV(D20,$D$17:$J$17)/-$C$17</f>
        <v>1.1842198216799482</v>
      </c>
      <c r="E22" s="9">
        <f>NPV(E20,$D$17:$J$17)/-$C$17</f>
        <v>1.0203956509413783</v>
      </c>
      <c r="F22" s="8"/>
      <c r="G22" s="8"/>
      <c r="H22" s="8"/>
      <c r="I22" s="8"/>
      <c r="J22" s="8"/>
    </row>
    <row r="23" spans="3:10" x14ac:dyDescent="0.25">
      <c r="C23" s="13" t="s">
        <v>6</v>
      </c>
      <c r="D23" s="11">
        <f>IRR($C$17:$J$17)</f>
        <v>0.15713031363358465</v>
      </c>
      <c r="E23" s="11">
        <f>IRR($C$17:$J$17)</f>
        <v>0.15713031363358465</v>
      </c>
      <c r="F23" s="8"/>
      <c r="G23" s="8"/>
      <c r="H23" s="8"/>
      <c r="I23" s="8"/>
      <c r="J23" s="8"/>
    </row>
    <row r="24" spans="3:10" x14ac:dyDescent="0.25">
      <c r="C24" s="13" t="s">
        <v>7</v>
      </c>
      <c r="D24" s="11">
        <f>MIRR($C$17:$J$17,D20,D20)</f>
        <v>0.12689387261524443</v>
      </c>
      <c r="E24" s="11">
        <f>MIRR($C$17:$J$17,E20,E20)</f>
        <v>0.15332179000405133</v>
      </c>
      <c r="F24" s="8"/>
      <c r="G24" s="8"/>
      <c r="H24" s="8"/>
      <c r="I24" s="8"/>
      <c r="J24" s="8"/>
    </row>
    <row r="25" spans="3:10" x14ac:dyDescent="0.25">
      <c r="C25" s="13" t="s">
        <v>2</v>
      </c>
      <c r="D25" s="12" t="s">
        <v>11</v>
      </c>
      <c r="E25" s="8" t="s">
        <v>12</v>
      </c>
      <c r="F25" s="8"/>
      <c r="G25" s="8"/>
      <c r="H25" s="8"/>
      <c r="I25" s="8"/>
      <c r="J25" s="8"/>
    </row>
    <row r="27" spans="3:10" x14ac:dyDescent="0.25">
      <c r="C27" s="2" t="s">
        <v>13</v>
      </c>
      <c r="D27" s="2"/>
    </row>
    <row r="29" spans="3:10" x14ac:dyDescent="0.25">
      <c r="C29" s="8">
        <v>0</v>
      </c>
      <c r="D29" s="8">
        <v>1</v>
      </c>
      <c r="E29" s="8">
        <v>2</v>
      </c>
      <c r="F29" s="8">
        <v>3</v>
      </c>
      <c r="G29" s="8">
        <v>4</v>
      </c>
      <c r="H29" s="8">
        <v>5</v>
      </c>
      <c r="I29" s="8">
        <v>6</v>
      </c>
      <c r="J29" s="8">
        <v>7</v>
      </c>
    </row>
    <row r="30" spans="3:10" x14ac:dyDescent="0.25">
      <c r="C30" s="8">
        <v>-60000</v>
      </c>
      <c r="D30" s="8">
        <v>15000</v>
      </c>
      <c r="E30" s="8">
        <v>15000</v>
      </c>
      <c r="F30" s="8">
        <v>15000</v>
      </c>
      <c r="G30" s="8">
        <v>20000</v>
      </c>
      <c r="H30" s="8">
        <v>15000</v>
      </c>
      <c r="I30" s="8">
        <v>10000</v>
      </c>
      <c r="J30" s="8">
        <v>5000</v>
      </c>
    </row>
    <row r="31" spans="3:10" x14ac:dyDescent="0.25">
      <c r="C31" s="13" t="s">
        <v>9</v>
      </c>
      <c r="D31" s="9">
        <f>NPV($D$33,$D$30:D30)+$C$30</f>
        <v>-46363.636363636368</v>
      </c>
      <c r="E31" s="9">
        <f>NPV($D$33,$D$30:E30)+$C$30</f>
        <v>-33966.942148760332</v>
      </c>
      <c r="F31" s="9">
        <f>NPV($D$33,$D$30:F30)+$C$30</f>
        <v>-22697.220135236668</v>
      </c>
      <c r="G31" s="9">
        <f>NPV($D$33,$D$30:G30)+$C$30</f>
        <v>-9036.9510279352617</v>
      </c>
      <c r="H31" s="9">
        <f>NPV($D$33,$D$30:H30)+$C$30</f>
        <v>276.86881795206136</v>
      </c>
      <c r="I31" s="9">
        <f>NPV($D$33,$D$30:I30)+$C$30</f>
        <v>5921.6081184898358</v>
      </c>
      <c r="J31" s="9">
        <f>NPV($D$33,$D$30:J30)+$C$30</f>
        <v>8487.3987096433557</v>
      </c>
    </row>
    <row r="32" spans="3:10" x14ac:dyDescent="0.25">
      <c r="C32" s="13" t="s">
        <v>10</v>
      </c>
      <c r="D32" s="9">
        <f>NPV($E$33,$D$30:D30)+$C$30</f>
        <v>-46956.521739130432</v>
      </c>
      <c r="E32" s="9">
        <f>NPV($E$33,$D$30:E30)+$C$30</f>
        <v>-35614.36672967863</v>
      </c>
      <c r="F32" s="9">
        <f>NPV($E$33,$D$30:F30)+$C$30</f>
        <v>-25751.62324319881</v>
      </c>
      <c r="G32" s="9">
        <f>NPV($E$33,$D$30:G30)+$C$30</f>
        <v>-14316.558331338143</v>
      </c>
      <c r="H32" s="9">
        <f>NPV($E$33,$D$30:H30)+$C$30</f>
        <v>-6858.9073018637937</v>
      </c>
      <c r="I32" s="9">
        <f>NPV($E$33,$D$30:I30)+$C$30</f>
        <v>-2535.6313427482237</v>
      </c>
      <c r="J32" s="9">
        <f>NPV($E$33,$D$30:J30)+$C$30</f>
        <v>-655.94614313275815</v>
      </c>
    </row>
    <row r="33" spans="3:10" x14ac:dyDescent="0.25">
      <c r="C33" s="13" t="s">
        <v>3</v>
      </c>
      <c r="D33" s="10">
        <v>0.1</v>
      </c>
      <c r="E33" s="10">
        <v>0.15</v>
      </c>
      <c r="F33" s="8"/>
      <c r="G33" s="8"/>
      <c r="H33" s="8"/>
      <c r="I33" s="8"/>
      <c r="J33" s="8"/>
    </row>
    <row r="34" spans="3:10" x14ac:dyDescent="0.25">
      <c r="C34" s="13" t="s">
        <v>4</v>
      </c>
      <c r="D34" s="9">
        <f>NPV(D33,$D$30:$J$30)+$C$30</f>
        <v>8487.3987096433557</v>
      </c>
      <c r="E34" s="9">
        <f>NPV(E33,$D$30:$J$30)+$C$30</f>
        <v>-655.94614313275815</v>
      </c>
      <c r="F34" s="8"/>
      <c r="G34" s="8"/>
      <c r="H34" s="8"/>
      <c r="I34" s="8"/>
      <c r="J34" s="8"/>
    </row>
    <row r="35" spans="3:10" x14ac:dyDescent="0.25">
      <c r="C35" s="13" t="s">
        <v>5</v>
      </c>
      <c r="D35" s="9">
        <f>NPV(D33,$D$30:$J$30)/-$C$30</f>
        <v>1.1414566451607226</v>
      </c>
      <c r="E35" s="9">
        <f>NPV(E33,$D$30:$J$30)/-$C$30</f>
        <v>0.98906756428112075</v>
      </c>
      <c r="F35" s="8"/>
      <c r="G35" s="8"/>
      <c r="H35" s="8"/>
      <c r="I35" s="8"/>
      <c r="J35" s="8"/>
    </row>
    <row r="36" spans="3:10" x14ac:dyDescent="0.25">
      <c r="C36" s="13" t="s">
        <v>6</v>
      </c>
      <c r="D36" s="11">
        <f>IRR($C$30:$J$30)</f>
        <v>0.14601101678740536</v>
      </c>
      <c r="E36" s="11">
        <f>IRR($C$30:$J$30)</f>
        <v>0.14601101678740536</v>
      </c>
      <c r="F36" s="8"/>
      <c r="G36" s="8"/>
      <c r="H36" s="8"/>
      <c r="I36" s="8"/>
      <c r="J36" s="8"/>
    </row>
    <row r="37" spans="3:10" x14ac:dyDescent="0.25">
      <c r="C37" s="13" t="s">
        <v>7</v>
      </c>
      <c r="D37" s="11">
        <f>MIRR($C$30:$J$30,D33,D33)</f>
        <v>0.12098854274677051</v>
      </c>
      <c r="E37" s="11">
        <f>MIRR($C$30:$J$30,E33,E33)</f>
        <v>0.14819548453652276</v>
      </c>
      <c r="F37" s="8"/>
      <c r="G37" s="8"/>
      <c r="H37" s="8"/>
      <c r="I37" s="8"/>
      <c r="J37" s="8"/>
    </row>
    <row r="38" spans="3:10" x14ac:dyDescent="0.25">
      <c r="C38" s="13" t="s">
        <v>2</v>
      </c>
      <c r="D38" s="12" t="s">
        <v>11</v>
      </c>
      <c r="E38" s="8" t="s">
        <v>14</v>
      </c>
      <c r="F38" s="8"/>
      <c r="G38" s="8"/>
      <c r="H38" s="8"/>
      <c r="I38" s="8"/>
      <c r="J38" s="8"/>
    </row>
    <row r="53" spans="3:7" ht="18.75" x14ac:dyDescent="0.25">
      <c r="C53" s="3" t="s">
        <v>0</v>
      </c>
      <c r="D53" s="3"/>
    </row>
    <row r="55" spans="3:7" x14ac:dyDescent="0.25">
      <c r="C55" s="8" t="s">
        <v>15</v>
      </c>
      <c r="D55" s="8" t="s">
        <v>17</v>
      </c>
      <c r="E55" s="8" t="s">
        <v>18</v>
      </c>
    </row>
    <row r="56" spans="3:7" x14ac:dyDescent="0.25">
      <c r="C56" s="8">
        <v>0</v>
      </c>
      <c r="D56" s="8">
        <v>-2000</v>
      </c>
      <c r="E56" s="8">
        <v>-2000</v>
      </c>
    </row>
    <row r="57" spans="3:7" x14ac:dyDescent="0.25">
      <c r="C57" s="8">
        <v>1</v>
      </c>
      <c r="D57" s="8">
        <v>1800</v>
      </c>
      <c r="E57" s="8">
        <v>1000</v>
      </c>
    </row>
    <row r="58" spans="3:7" x14ac:dyDescent="0.25">
      <c r="C58" s="8">
        <v>2</v>
      </c>
      <c r="D58" s="8">
        <v>500</v>
      </c>
      <c r="E58" s="8">
        <v>550</v>
      </c>
    </row>
    <row r="59" spans="3:7" x14ac:dyDescent="0.25">
      <c r="C59" s="8">
        <v>3</v>
      </c>
      <c r="D59" s="8">
        <v>100</v>
      </c>
      <c r="E59" s="8">
        <v>800</v>
      </c>
      <c r="G59" t="s">
        <v>22</v>
      </c>
    </row>
    <row r="60" spans="3:7" x14ac:dyDescent="0.25">
      <c r="C60" s="8">
        <v>4</v>
      </c>
      <c r="D60" s="8">
        <v>320</v>
      </c>
      <c r="E60" s="8">
        <v>1600</v>
      </c>
    </row>
    <row r="61" spans="3:7" x14ac:dyDescent="0.25">
      <c r="C61" s="13" t="s">
        <v>3</v>
      </c>
      <c r="D61" s="11">
        <v>0.1</v>
      </c>
      <c r="E61" s="11">
        <v>0.1</v>
      </c>
    </row>
    <row r="62" spans="3:7" x14ac:dyDescent="0.25">
      <c r="C62" s="13" t="s">
        <v>4</v>
      </c>
      <c r="D62" s="9">
        <f>NPV(D61,D57:D60)+D56</f>
        <v>343.28256266648441</v>
      </c>
      <c r="E62" s="9">
        <f>NPV(E61,E57:E60)+E56</f>
        <v>1057.5097329417381</v>
      </c>
      <c r="G62" t="s">
        <v>21</v>
      </c>
    </row>
    <row r="63" spans="3:7" x14ac:dyDescent="0.25">
      <c r="C63" s="13" t="s">
        <v>5</v>
      </c>
      <c r="D63" s="12">
        <f>NPV(D61,D57:D60)/-D56</f>
        <v>1.1716412813332422</v>
      </c>
      <c r="E63" s="12">
        <f>NPV(E61,E57:E60)/-E56</f>
        <v>1.528754866470869</v>
      </c>
    </row>
    <row r="64" spans="3:7" x14ac:dyDescent="0.25">
      <c r="C64" s="13" t="s">
        <v>6</v>
      </c>
      <c r="D64" s="11">
        <f>IRR(D56:D60)</f>
        <v>0.22460933766199154</v>
      </c>
      <c r="E64" s="11">
        <f>IRR(E56:E60)</f>
        <v>0.30524169996561068</v>
      </c>
    </row>
    <row r="65" spans="3:5" x14ac:dyDescent="0.25">
      <c r="C65" s="13" t="s">
        <v>7</v>
      </c>
      <c r="D65" s="11">
        <f>MIRR(D56:D60,D61,D61)</f>
        <v>0.14443558017766311</v>
      </c>
      <c r="E65" s="11">
        <f>MIRR(E56:E60,E61,E61)</f>
        <v>0.22314275802620265</v>
      </c>
    </row>
    <row r="66" spans="3:5" x14ac:dyDescent="0.25">
      <c r="C66" s="13" t="s">
        <v>2</v>
      </c>
      <c r="D66" s="12">
        <f>NPV($D$61,$D$57:D57)+$D$56</f>
        <v>-363.63636363636374</v>
      </c>
      <c r="E66" s="12">
        <f>NPV($E$61,$E$57:E57)+$E$56</f>
        <v>-1090.909090909091</v>
      </c>
    </row>
    <row r="67" spans="3:5" x14ac:dyDescent="0.25">
      <c r="D67" s="12">
        <f>NPV($D$61,$D$57:D58)+$D$56</f>
        <v>49.586776859503971</v>
      </c>
      <c r="E67" s="12">
        <f>NPV($E$61,$E$57:E58)+$E$56</f>
        <v>-636.36363636363649</v>
      </c>
    </row>
    <row r="68" spans="3:5" x14ac:dyDescent="0.25">
      <c r="D68" s="12">
        <f>NPV($D$61,$D$57:D59)+$D$56</f>
        <v>124.71825694966174</v>
      </c>
      <c r="E68" s="12">
        <f>NPV($E$61,$E$57:E59)+$E$56</f>
        <v>-35.311795642374591</v>
      </c>
    </row>
    <row r="69" spans="3:5" x14ac:dyDescent="0.25">
      <c r="D69" s="12">
        <f>NPV($D$61,$D$57:D60)+$D$56</f>
        <v>343.28256266648441</v>
      </c>
      <c r="E69" s="12">
        <f>NPV($E$61,$E$57:E60)+$E$56</f>
        <v>1057.5097329417381</v>
      </c>
    </row>
    <row r="70" spans="3:5" x14ac:dyDescent="0.25">
      <c r="D70" s="6" t="s">
        <v>19</v>
      </c>
      <c r="E70" s="6" t="s">
        <v>20</v>
      </c>
    </row>
    <row r="81" spans="3:7" ht="18.75" x14ac:dyDescent="0.25">
      <c r="C81" s="3" t="s">
        <v>0</v>
      </c>
      <c r="D81" s="3"/>
    </row>
    <row r="83" spans="3:7" x14ac:dyDescent="0.25">
      <c r="C83" s="8" t="s">
        <v>15</v>
      </c>
      <c r="D83" s="8" t="s">
        <v>17</v>
      </c>
      <c r="E83" s="8" t="s">
        <v>18</v>
      </c>
      <c r="F83" s="17" t="s">
        <v>24</v>
      </c>
      <c r="G83" s="16" t="s">
        <v>25</v>
      </c>
    </row>
    <row r="84" spans="3:7" x14ac:dyDescent="0.25">
      <c r="C84" s="8">
        <v>0</v>
      </c>
      <c r="D84" s="14">
        <v>-100000</v>
      </c>
      <c r="E84" s="14">
        <v>-50000</v>
      </c>
      <c r="F84" s="14">
        <v>-130000</v>
      </c>
      <c r="G84" s="14">
        <f>D84+E84</f>
        <v>-150000</v>
      </c>
    </row>
    <row r="85" spans="3:7" x14ac:dyDescent="0.25">
      <c r="C85" s="8">
        <v>1</v>
      </c>
      <c r="D85" s="14">
        <v>30000</v>
      </c>
      <c r="E85" s="14">
        <v>50000</v>
      </c>
      <c r="F85" s="14">
        <v>50000</v>
      </c>
      <c r="G85" s="14">
        <f>D85+E85</f>
        <v>80000</v>
      </c>
    </row>
    <row r="86" spans="3:7" x14ac:dyDescent="0.25">
      <c r="C86" s="8">
        <v>2</v>
      </c>
      <c r="D86" s="14">
        <v>50000</v>
      </c>
      <c r="E86" s="14">
        <v>20000</v>
      </c>
      <c r="F86" s="14">
        <v>150000</v>
      </c>
      <c r="G86" s="14">
        <f t="shared" ref="G86:G87" si="0">D86+E86</f>
        <v>70000</v>
      </c>
    </row>
    <row r="87" spans="3:7" x14ac:dyDescent="0.25">
      <c r="C87" s="8">
        <v>3</v>
      </c>
      <c r="D87" s="14">
        <v>50000</v>
      </c>
      <c r="E87" s="14">
        <v>20000</v>
      </c>
      <c r="F87" s="14">
        <v>100000</v>
      </c>
      <c r="G87" s="14">
        <f t="shared" si="0"/>
        <v>70000</v>
      </c>
    </row>
    <row r="88" spans="3:7" x14ac:dyDescent="0.25">
      <c r="C88" s="13" t="s">
        <v>3</v>
      </c>
      <c r="D88" s="11">
        <v>0.1</v>
      </c>
      <c r="E88" s="11">
        <v>0.1</v>
      </c>
      <c r="F88" s="11">
        <v>0.1</v>
      </c>
      <c r="G88" s="11">
        <v>0.1</v>
      </c>
    </row>
    <row r="89" spans="3:7" x14ac:dyDescent="0.25">
      <c r="C89" s="13" t="s">
        <v>4</v>
      </c>
      <c r="D89" s="9">
        <f>NPV(D88,D85:D87)+D84</f>
        <v>6160.7813673929049</v>
      </c>
      <c r="E89" s="9">
        <f t="shared" ref="E89:G89" si="1">NPV(E88,E85:E87)+E84</f>
        <v>27009.767092411712</v>
      </c>
      <c r="F89" s="9">
        <f t="shared" si="1"/>
        <v>114552.96769346352</v>
      </c>
      <c r="G89" s="9">
        <f t="shared" si="1"/>
        <v>33170.548459804646</v>
      </c>
    </row>
    <row r="90" spans="3:7" x14ac:dyDescent="0.25">
      <c r="C90" s="13" t="s">
        <v>5</v>
      </c>
      <c r="D90" s="12">
        <f>NPV(D88,D85:D87)/-D84</f>
        <v>1.0616078136739291</v>
      </c>
      <c r="E90" s="12">
        <f t="shared" ref="E90:G90" si="2">NPV(E88,E85:E87)/-E84</f>
        <v>1.5401953418482341</v>
      </c>
      <c r="F90" s="12">
        <f t="shared" si="2"/>
        <v>1.881176674565104</v>
      </c>
      <c r="G90" s="12">
        <f t="shared" si="2"/>
        <v>1.221136989732031</v>
      </c>
    </row>
    <row r="91" spans="3:7" x14ac:dyDescent="0.25">
      <c r="C91" s="13" t="s">
        <v>6</v>
      </c>
      <c r="D91" s="11">
        <f>IRR(D84:D87)</f>
        <v>0.13194567608810415</v>
      </c>
      <c r="E91" s="11">
        <f t="shared" ref="E91:G91" si="3">IRR(E84:E87)</f>
        <v>0.46112518516802714</v>
      </c>
      <c r="F91" s="11">
        <f t="shared" si="3"/>
        <v>0.49783114236631154</v>
      </c>
      <c r="G91" s="11">
        <f t="shared" si="3"/>
        <v>0.22514695535763374</v>
      </c>
    </row>
    <row r="92" spans="3:7" x14ac:dyDescent="0.25">
      <c r="C92" s="13" t="s">
        <v>7</v>
      </c>
      <c r="D92" s="11">
        <f>MIRR(D84:D87,D88,D88)</f>
        <v>0.1221408880627517</v>
      </c>
      <c r="E92" s="11">
        <f t="shared" ref="E92:G92" si="4">MIRR(E84:E87,E88,E88)</f>
        <v>0.27033409277248088</v>
      </c>
      <c r="F92" s="11">
        <f t="shared" si="4"/>
        <v>0.35790445619388733</v>
      </c>
      <c r="G92" s="11">
        <f t="shared" si="4"/>
        <v>0.17574772587511456</v>
      </c>
    </row>
    <row r="93" spans="3:7" x14ac:dyDescent="0.25">
      <c r="C93" s="13" t="s">
        <v>2</v>
      </c>
      <c r="D93" s="12">
        <f>NPV($D$88,$D$85:D85)+$D$84</f>
        <v>-72727.272727272735</v>
      </c>
      <c r="E93" s="12">
        <f>NPV($E$88,$E$85:E85)+$E$84</f>
        <v>-4545.4545454545514</v>
      </c>
      <c r="F93" s="15">
        <f>NPV($F$88,$F$85:F85)+$F$84</f>
        <v>-84545.454545454559</v>
      </c>
      <c r="G93" s="15">
        <f>NPV($G$88,$G$85:G85)+$G$84</f>
        <v>-77272.727272727279</v>
      </c>
    </row>
    <row r="94" spans="3:7" x14ac:dyDescent="0.25">
      <c r="D94" s="12">
        <f>NPV($D$88,$D$85:D86)+$D$84</f>
        <v>-31404.958677685965</v>
      </c>
      <c r="E94" s="12">
        <f>NPV($E$88,$E$85:E86)+$E$84</f>
        <v>11983.471074380155</v>
      </c>
      <c r="F94" s="15">
        <f>NPV($F$88,$F$85:F86)+$F$84</f>
        <v>39421.487603305752</v>
      </c>
      <c r="G94" s="15">
        <f>NPV($G$88,$G$85:G86)+$G$84</f>
        <v>-19421.487603305781</v>
      </c>
    </row>
    <row r="95" spans="3:7" x14ac:dyDescent="0.25">
      <c r="D95" s="12">
        <f>NPV($D$88,$D$85:D87)+$D$84</f>
        <v>6160.7813673929049</v>
      </c>
      <c r="E95" s="12">
        <f>NPV($E$88,$E$85:E87)+$E$84</f>
        <v>27009.767092411712</v>
      </c>
      <c r="F95" s="15">
        <f>NPV($F$88,$F$85:F87)+$F$84</f>
        <v>114552.96769346352</v>
      </c>
      <c r="G95" s="15">
        <f>NPV($G$88,$G$85:G87)+$G$84</f>
        <v>33170.548459804646</v>
      </c>
    </row>
    <row r="96" spans="3:7" x14ac:dyDescent="0.25">
      <c r="D96" s="12" t="s">
        <v>23</v>
      </c>
      <c r="E96" s="12" t="s">
        <v>19</v>
      </c>
      <c r="F96" s="7" t="s">
        <v>19</v>
      </c>
      <c r="G96" s="12" t="s">
        <v>23</v>
      </c>
    </row>
    <row r="97" spans="3:9" x14ac:dyDescent="0.25">
      <c r="D97" s="5"/>
      <c r="E97" s="5"/>
    </row>
    <row r="98" spans="3:9" x14ac:dyDescent="0.25">
      <c r="C98" t="s">
        <v>26</v>
      </c>
    </row>
    <row r="108" spans="3:9" ht="18.75" x14ac:dyDescent="0.25">
      <c r="C108" s="3" t="s">
        <v>0</v>
      </c>
      <c r="D108" s="3"/>
    </row>
    <row r="110" spans="3:9" x14ac:dyDescent="0.25">
      <c r="C110" s="8" t="s">
        <v>28</v>
      </c>
      <c r="D110" s="8" t="s">
        <v>29</v>
      </c>
      <c r="E110" s="8" t="s">
        <v>30</v>
      </c>
      <c r="G110" s="18" t="s">
        <v>31</v>
      </c>
      <c r="H110" s="8" t="s">
        <v>27</v>
      </c>
      <c r="I110" s="17" t="s">
        <v>33</v>
      </c>
    </row>
    <row r="111" spans="3:9" x14ac:dyDescent="0.25">
      <c r="C111" s="8">
        <v>1</v>
      </c>
      <c r="D111" s="8">
        <v>1000</v>
      </c>
      <c r="E111" s="8">
        <v>5000</v>
      </c>
      <c r="G111" s="18" t="s">
        <v>29</v>
      </c>
      <c r="H111" s="8">
        <f>D111+D112+D114</f>
        <v>2500</v>
      </c>
      <c r="I111" s="8">
        <f>D111+D113+D115</f>
        <v>2150</v>
      </c>
    </row>
    <row r="112" spans="3:9" x14ac:dyDescent="0.25">
      <c r="C112" s="8">
        <v>2</v>
      </c>
      <c r="D112" s="8">
        <v>800</v>
      </c>
      <c r="E112" s="8">
        <v>4500</v>
      </c>
      <c r="G112" s="13" t="s">
        <v>4</v>
      </c>
      <c r="H112" s="8">
        <f>E111+E112+E114</f>
        <v>12500</v>
      </c>
      <c r="I112" s="8">
        <f>E111+E113+E115</f>
        <v>11000</v>
      </c>
    </row>
    <row r="113" spans="1:9" x14ac:dyDescent="0.25">
      <c r="C113" s="8">
        <v>3</v>
      </c>
      <c r="D113" s="8">
        <v>750</v>
      </c>
      <c r="E113" s="8">
        <v>3500</v>
      </c>
      <c r="G113" s="18" t="s">
        <v>32</v>
      </c>
      <c r="H113" s="8">
        <f>H112/H111</f>
        <v>5</v>
      </c>
      <c r="I113" s="8">
        <f>I112/I111</f>
        <v>5.1162790697674421</v>
      </c>
    </row>
    <row r="114" spans="1:9" x14ac:dyDescent="0.25">
      <c r="C114" s="8">
        <v>4</v>
      </c>
      <c r="D114" s="8">
        <v>700</v>
      </c>
      <c r="E114" s="8">
        <v>3000</v>
      </c>
    </row>
    <row r="115" spans="1:9" x14ac:dyDescent="0.25">
      <c r="C115" s="8">
        <v>5</v>
      </c>
      <c r="D115" s="8">
        <v>400</v>
      </c>
      <c r="E115" s="8">
        <v>2500</v>
      </c>
      <c r="G115" s="19" t="s">
        <v>34</v>
      </c>
    </row>
    <row r="118" spans="1:9" x14ac:dyDescent="0.25">
      <c r="A118" t="s">
        <v>35</v>
      </c>
    </row>
    <row r="130" spans="1:15" ht="18.75" x14ac:dyDescent="0.25">
      <c r="C130" s="3" t="s">
        <v>0</v>
      </c>
      <c r="D130" s="3"/>
    </row>
    <row r="131" spans="1:15" ht="15.75" thickBot="1" x14ac:dyDescent="0.3"/>
    <row r="132" spans="1:15" x14ac:dyDescent="0.25">
      <c r="A132" s="20" t="s">
        <v>37</v>
      </c>
      <c r="B132" s="20"/>
      <c r="C132" s="20"/>
      <c r="D132" s="20"/>
      <c r="E132" s="20"/>
      <c r="F132" s="20"/>
    </row>
    <row r="133" spans="1:15" x14ac:dyDescent="0.25">
      <c r="A133" s="21" t="s">
        <v>38</v>
      </c>
      <c r="B133" s="21" t="s">
        <v>39</v>
      </c>
      <c r="C133" s="21" t="s">
        <v>40</v>
      </c>
      <c r="D133" s="21" t="s">
        <v>41</v>
      </c>
      <c r="E133" s="21" t="s">
        <v>42</v>
      </c>
      <c r="F133" s="21" t="s">
        <v>55</v>
      </c>
      <c r="H133" s="7"/>
      <c r="I133" s="21" t="s">
        <v>56</v>
      </c>
      <c r="J133" s="21" t="s">
        <v>57</v>
      </c>
      <c r="K133" s="21" t="s">
        <v>58</v>
      </c>
      <c r="L133" s="21" t="s">
        <v>59</v>
      </c>
      <c r="M133" s="21" t="s">
        <v>60</v>
      </c>
      <c r="N133" s="21" t="s">
        <v>61</v>
      </c>
      <c r="O133" s="21" t="s">
        <v>62</v>
      </c>
    </row>
    <row r="134" spans="1:15" x14ac:dyDescent="0.25">
      <c r="A134" s="21" t="s">
        <v>43</v>
      </c>
      <c r="B134" s="21" t="s">
        <v>44</v>
      </c>
      <c r="C134" s="21" t="s">
        <v>45</v>
      </c>
      <c r="D134" s="21" t="s">
        <v>46</v>
      </c>
      <c r="E134" s="21" t="s">
        <v>47</v>
      </c>
      <c r="F134" s="21"/>
      <c r="H134" s="21" t="s">
        <v>63</v>
      </c>
      <c r="I134" s="30">
        <f>J134-L134</f>
        <v>520.27989112547175</v>
      </c>
      <c r="J134" s="31">
        <f>B138</f>
        <v>976.66666666666652</v>
      </c>
      <c r="K134" s="30">
        <f>J134+L134</f>
        <v>1433.0534422078613</v>
      </c>
      <c r="L134" s="7">
        <f>C139</f>
        <v>456.38677554119477</v>
      </c>
      <c r="M134" s="7">
        <f>D141</f>
        <v>0.6865389279248536</v>
      </c>
      <c r="N134" s="7">
        <f>E142</f>
        <v>-1.4999999999999993</v>
      </c>
      <c r="O134" s="7">
        <f>L134/J134</f>
        <v>0.4672902138647046</v>
      </c>
    </row>
    <row r="135" spans="1:15" x14ac:dyDescent="0.25">
      <c r="A135" s="7">
        <v>1620</v>
      </c>
      <c r="B135" s="36">
        <v>0.33333333333333331</v>
      </c>
      <c r="C135" s="7">
        <f>($A135-$B$138)^2</f>
        <v>413877.77777777798</v>
      </c>
      <c r="D135" s="7">
        <f>($A135-$B$138)^3</f>
        <v>266261370.37037057</v>
      </c>
      <c r="E135" s="7">
        <f>($A135-$B$138)^4</f>
        <v>171294814938.27179</v>
      </c>
      <c r="F135" s="7"/>
      <c r="H135" s="7"/>
      <c r="I135" s="7"/>
      <c r="J135" s="7"/>
      <c r="K135" s="7"/>
      <c r="L135" s="7" t="s">
        <v>64</v>
      </c>
      <c r="M135" s="32" t="s">
        <v>69</v>
      </c>
      <c r="N135" s="7" t="s">
        <v>65</v>
      </c>
      <c r="O135" s="32" t="s">
        <v>69</v>
      </c>
    </row>
    <row r="136" spans="1:15" x14ac:dyDescent="0.25">
      <c r="A136" s="7">
        <v>610</v>
      </c>
      <c r="B136" s="36">
        <v>0.33333333333333331</v>
      </c>
      <c r="C136" s="7">
        <f t="shared" ref="C136:C137" si="5">($A136-$B$138)^2</f>
        <v>134444.44444444432</v>
      </c>
      <c r="D136" s="7">
        <f t="shared" ref="D136:D137" si="6">($A136-$B$138)^3</f>
        <v>-49296296.296296231</v>
      </c>
      <c r="E136" s="7">
        <f t="shared" ref="E136:E137" si="7">($A136-$B$138)^4</f>
        <v>18075308641.975277</v>
      </c>
      <c r="F136" s="7"/>
      <c r="H136" s="7"/>
      <c r="I136" s="33" t="s">
        <v>67</v>
      </c>
      <c r="J136" s="34"/>
      <c r="K136" s="34"/>
      <c r="L136" s="35"/>
      <c r="M136" s="7"/>
      <c r="N136" s="7"/>
      <c r="O136" s="7"/>
    </row>
    <row r="137" spans="1:15" x14ac:dyDescent="0.25">
      <c r="A137" s="7">
        <v>700</v>
      </c>
      <c r="B137" s="36">
        <v>0.33333333333333331</v>
      </c>
      <c r="C137" s="7">
        <f t="shared" si="5"/>
        <v>76544.444444444365</v>
      </c>
      <c r="D137" s="7">
        <f t="shared" si="6"/>
        <v>-21177296.296296261</v>
      </c>
      <c r="E137" s="7">
        <f t="shared" si="7"/>
        <v>5859051975.30863</v>
      </c>
      <c r="F137" s="7"/>
      <c r="H137" s="21" t="s">
        <v>68</v>
      </c>
      <c r="I137" s="7">
        <f>J137-L137</f>
        <v>450.87700191479007</v>
      </c>
      <c r="J137" s="31">
        <f>B150</f>
        <v>876.25</v>
      </c>
      <c r="K137" s="7">
        <f>J137+L137</f>
        <v>1301.6229980852099</v>
      </c>
      <c r="L137" s="7">
        <f>C151</f>
        <v>425.37299808520993</v>
      </c>
      <c r="M137" s="7">
        <f>D153</f>
        <v>1.0296245214078983</v>
      </c>
      <c r="N137" s="7">
        <f>E154</f>
        <v>-0.74506256169640439</v>
      </c>
      <c r="O137" s="7">
        <f>L137/J137</f>
        <v>0.48544707342106697</v>
      </c>
    </row>
    <row r="138" spans="1:15" x14ac:dyDescent="0.25">
      <c r="A138" s="23" t="s">
        <v>48</v>
      </c>
      <c r="B138" s="24">
        <f>SUMPRODUCT(A135:A137,B135:B137)</f>
        <v>976.66666666666652</v>
      </c>
      <c r="C138" s="24">
        <f>SUMPRODUCT($B$135:$B$137,C135:C137)</f>
        <v>208288.88888888888</v>
      </c>
      <c r="D138" s="24">
        <f t="shared" ref="D138:E138" si="8">SUMPRODUCT($B$135:$B$137,D135:D137)</f>
        <v>65262592.592592686</v>
      </c>
      <c r="E138" s="29">
        <f t="shared" si="8"/>
        <v>65076391851.851891</v>
      </c>
      <c r="F138" s="25"/>
      <c r="H138" s="7"/>
      <c r="I138" s="7"/>
      <c r="J138" s="7"/>
      <c r="K138" s="7"/>
      <c r="L138" s="7" t="s">
        <v>64</v>
      </c>
      <c r="M138" s="7" t="s">
        <v>69</v>
      </c>
      <c r="N138" s="7" t="s">
        <v>65</v>
      </c>
      <c r="O138" s="32" t="s">
        <v>69</v>
      </c>
    </row>
    <row r="139" spans="1:15" x14ac:dyDescent="0.25">
      <c r="A139" s="23" t="s">
        <v>49</v>
      </c>
      <c r="C139" s="24">
        <f>SQRT(C138)</f>
        <v>456.38677554119477</v>
      </c>
      <c r="D139" s="26"/>
      <c r="F139" s="24" t="str">
        <f>IF(C139&lt;B138,"М&gt;ст.откл","не имеет смысла")</f>
        <v>М&gt;ст.откл</v>
      </c>
      <c r="H139" s="7"/>
      <c r="I139" s="33" t="s">
        <v>70</v>
      </c>
      <c r="J139" s="34"/>
      <c r="K139" s="34"/>
      <c r="L139" s="35"/>
      <c r="M139" s="7"/>
      <c r="N139" s="7"/>
      <c r="O139" s="7"/>
    </row>
    <row r="140" spans="1:15" x14ac:dyDescent="0.25">
      <c r="A140" s="23" t="s">
        <v>50</v>
      </c>
      <c r="D140" s="24">
        <f>C139/B138</f>
        <v>0.4672902138647046</v>
      </c>
      <c r="F140" s="27"/>
      <c r="H140" s="21" t="s">
        <v>71</v>
      </c>
      <c r="I140" s="30">
        <f>J140-L140</f>
        <v>590.12196936161604</v>
      </c>
      <c r="J140" s="31">
        <f>B162</f>
        <v>1000</v>
      </c>
      <c r="K140" s="30">
        <f>J140+L140</f>
        <v>1409.878030638384</v>
      </c>
      <c r="L140" s="7">
        <f>C163</f>
        <v>409.87803063838396</v>
      </c>
      <c r="M140" s="7">
        <f>D153</f>
        <v>1.0296245214078983</v>
      </c>
      <c r="N140" s="7">
        <f>E166</f>
        <v>1.8707482993196134E-2</v>
      </c>
      <c r="O140" s="7">
        <f>L140/J140</f>
        <v>0.40987803063838396</v>
      </c>
    </row>
    <row r="141" spans="1:15" x14ac:dyDescent="0.25">
      <c r="A141" s="23" t="s">
        <v>51</v>
      </c>
      <c r="D141" s="24">
        <f>D138/(C139^3)</f>
        <v>0.6865389279248536</v>
      </c>
      <c r="F141" s="27"/>
      <c r="H141" s="7"/>
      <c r="I141" s="7"/>
      <c r="J141" s="7"/>
      <c r="K141" s="7"/>
      <c r="L141" s="7" t="s">
        <v>64</v>
      </c>
      <c r="M141" s="7" t="s">
        <v>69</v>
      </c>
      <c r="N141" s="32" t="s">
        <v>66</v>
      </c>
      <c r="O141" s="32" t="s">
        <v>69</v>
      </c>
    </row>
    <row r="142" spans="1:15" x14ac:dyDescent="0.25">
      <c r="A142" s="23" t="s">
        <v>52</v>
      </c>
      <c r="E142" s="24">
        <f>E138/(C139^4)-3</f>
        <v>-1.4999999999999993</v>
      </c>
      <c r="F142" s="28"/>
      <c r="H142" s="7"/>
      <c r="I142" s="33" t="s">
        <v>70</v>
      </c>
      <c r="J142" s="34"/>
      <c r="K142" s="34"/>
      <c r="L142" s="35"/>
      <c r="M142" s="7"/>
      <c r="N142" s="7"/>
      <c r="O142" s="7"/>
    </row>
    <row r="143" spans="1:15" ht="15.75" thickBot="1" x14ac:dyDescent="0.3"/>
    <row r="144" spans="1:15" x14ac:dyDescent="0.25">
      <c r="A144" s="20" t="s">
        <v>53</v>
      </c>
      <c r="B144" s="20"/>
      <c r="C144" s="20"/>
      <c r="D144" s="20"/>
      <c r="E144" s="20"/>
      <c r="F144" s="20"/>
    </row>
    <row r="145" spans="1:9" x14ac:dyDescent="0.25">
      <c r="A145" s="21" t="s">
        <v>38</v>
      </c>
      <c r="B145" s="21" t="s">
        <v>39</v>
      </c>
      <c r="C145" s="21" t="s">
        <v>40</v>
      </c>
      <c r="D145" s="21" t="s">
        <v>41</v>
      </c>
      <c r="E145" s="21" t="s">
        <v>42</v>
      </c>
      <c r="F145" s="21" t="s">
        <v>55</v>
      </c>
    </row>
    <row r="146" spans="1:9" x14ac:dyDescent="0.25">
      <c r="A146" s="21" t="s">
        <v>43</v>
      </c>
      <c r="B146" s="21" t="s">
        <v>44</v>
      </c>
      <c r="C146" s="21" t="s">
        <v>45</v>
      </c>
      <c r="D146" s="21" t="s">
        <v>46</v>
      </c>
      <c r="E146" s="21" t="s">
        <v>47</v>
      </c>
      <c r="F146" s="21"/>
    </row>
    <row r="147" spans="1:9" x14ac:dyDescent="0.25">
      <c r="A147" s="7">
        <v>505</v>
      </c>
      <c r="B147" s="36">
        <v>0.25</v>
      </c>
      <c r="C147" s="7">
        <f>($A147-$B$150)^2</f>
        <v>137826.5625</v>
      </c>
      <c r="D147" s="7">
        <f>($A147-$B$150)^3</f>
        <v>-51168111.328125</v>
      </c>
      <c r="E147" s="7">
        <f>($A147-$B$150)^4</f>
        <v>18996161330.566406</v>
      </c>
      <c r="F147" s="7"/>
      <c r="I147" t="s">
        <v>75</v>
      </c>
    </row>
    <row r="148" spans="1:9" x14ac:dyDescent="0.25">
      <c r="A148" s="7">
        <v>700</v>
      </c>
      <c r="B148" s="36">
        <v>0.5</v>
      </c>
      <c r="C148" s="7">
        <f t="shared" ref="C148:C150" si="9">($A148-$B$150)^2</f>
        <v>31064.0625</v>
      </c>
      <c r="D148" s="7">
        <f t="shared" ref="D148:D149" si="10">($A148-$B$150)^3</f>
        <v>-5475041.015625</v>
      </c>
      <c r="E148" s="7">
        <f t="shared" ref="E148:E149" si="11">($A148-$B$150)^4</f>
        <v>964975979.00390625</v>
      </c>
      <c r="F148" s="7"/>
    </row>
    <row r="149" spans="1:9" x14ac:dyDescent="0.25">
      <c r="A149" s="7">
        <v>1600</v>
      </c>
      <c r="B149" s="36">
        <v>0.25</v>
      </c>
      <c r="C149" s="7">
        <f t="shared" si="9"/>
        <v>523814.0625</v>
      </c>
      <c r="D149" s="7">
        <f t="shared" si="10"/>
        <v>379110427.734375</v>
      </c>
      <c r="E149" s="7">
        <f t="shared" si="11"/>
        <v>274381172072.75391</v>
      </c>
      <c r="F149" s="7"/>
    </row>
    <row r="150" spans="1:9" x14ac:dyDescent="0.25">
      <c r="A150" s="23" t="s">
        <v>48</v>
      </c>
      <c r="B150" s="24">
        <f>SUMPRODUCT($A$147:$A$149,B147:B149)</f>
        <v>876.25</v>
      </c>
      <c r="C150" s="24">
        <f>SUMPRODUCT($B$147:$B$149,C147:C149)</f>
        <v>180942.1875</v>
      </c>
      <c r="D150" s="24">
        <f t="shared" ref="D150:E150" si="12">SUMPRODUCT($B$147:$B$149,D147:D149)</f>
        <v>79248058.59375</v>
      </c>
      <c r="E150" s="24">
        <f t="shared" si="12"/>
        <v>73826821340.332031</v>
      </c>
      <c r="F150" s="25"/>
    </row>
    <row r="151" spans="1:9" x14ac:dyDescent="0.25">
      <c r="A151" s="23" t="s">
        <v>49</v>
      </c>
      <c r="C151" s="24">
        <f>SQRT(C150)</f>
        <v>425.37299808520993</v>
      </c>
      <c r="D151" s="26"/>
      <c r="F151" s="24" t="str">
        <f>IF(C151&lt;B150,"М&gt;ст.откл","не имеет смысла")</f>
        <v>М&gt;ст.откл</v>
      </c>
    </row>
    <row r="152" spans="1:9" x14ac:dyDescent="0.25">
      <c r="A152" s="23" t="s">
        <v>50</v>
      </c>
      <c r="D152" s="24">
        <f>C151/B150</f>
        <v>0.48544707342106697</v>
      </c>
      <c r="F152" s="27"/>
    </row>
    <row r="153" spans="1:9" x14ac:dyDescent="0.25">
      <c r="A153" s="23" t="s">
        <v>51</v>
      </c>
      <c r="D153" s="24">
        <f>D150/(C151^3)</f>
        <v>1.0296245214078983</v>
      </c>
      <c r="F153" s="27"/>
    </row>
    <row r="154" spans="1:9" x14ac:dyDescent="0.25">
      <c r="A154" s="23" t="s">
        <v>52</v>
      </c>
      <c r="E154" s="24">
        <f>E150/(C151^4)-3</f>
        <v>-0.74506256169640439</v>
      </c>
      <c r="F154" s="28"/>
    </row>
    <row r="155" spans="1:9" ht="15.75" thickBot="1" x14ac:dyDescent="0.3"/>
    <row r="156" spans="1:9" x14ac:dyDescent="0.25">
      <c r="A156" s="20" t="s">
        <v>54</v>
      </c>
      <c r="B156" s="20"/>
      <c r="C156" s="20"/>
      <c r="D156" s="20"/>
      <c r="E156" s="20"/>
      <c r="F156" s="20"/>
    </row>
    <row r="157" spans="1:9" x14ac:dyDescent="0.25">
      <c r="A157" s="21" t="s">
        <v>38</v>
      </c>
      <c r="B157" s="21" t="s">
        <v>39</v>
      </c>
      <c r="C157" s="21" t="s">
        <v>40</v>
      </c>
      <c r="D157" s="21" t="s">
        <v>41</v>
      </c>
      <c r="E157" s="21" t="s">
        <v>42</v>
      </c>
      <c r="F157" s="21" t="s">
        <v>55</v>
      </c>
    </row>
    <row r="158" spans="1:9" x14ac:dyDescent="0.25">
      <c r="A158" s="21" t="s">
        <v>43</v>
      </c>
      <c r="B158" s="21" t="s">
        <v>44</v>
      </c>
      <c r="C158" s="21" t="s">
        <v>45</v>
      </c>
      <c r="D158" s="21" t="s">
        <v>46</v>
      </c>
      <c r="E158" s="21" t="s">
        <v>47</v>
      </c>
      <c r="F158" s="21"/>
    </row>
    <row r="159" spans="1:9" x14ac:dyDescent="0.25">
      <c r="A159" s="7">
        <v>700</v>
      </c>
      <c r="B159" s="36">
        <v>0.4</v>
      </c>
      <c r="C159" s="7">
        <f>($A159-$B$162)^2</f>
        <v>90000</v>
      </c>
      <c r="D159" s="7">
        <f>($A159-$B$162)^3</f>
        <v>-27000000</v>
      </c>
      <c r="E159" s="7">
        <f>($A159-$B$162)^4</f>
        <v>8100000000</v>
      </c>
      <c r="F159" s="7"/>
    </row>
    <row r="160" spans="1:9" x14ac:dyDescent="0.25">
      <c r="A160" s="7">
        <v>900</v>
      </c>
      <c r="B160" s="36">
        <v>0.4</v>
      </c>
      <c r="C160" s="7">
        <f t="shared" ref="C160:C161" si="13">($A160-$B$162)^2</f>
        <v>10000</v>
      </c>
      <c r="D160" s="7">
        <f t="shared" ref="D160:D161" si="14">($A160-$B$162)^3</f>
        <v>-1000000</v>
      </c>
      <c r="E160" s="7">
        <f t="shared" ref="E160:E161" si="15">($A160-$B$162)^4</f>
        <v>100000000</v>
      </c>
      <c r="F160" s="7"/>
    </row>
    <row r="161" spans="1:6" x14ac:dyDescent="0.25">
      <c r="A161" s="7">
        <v>1800</v>
      </c>
      <c r="B161" s="36">
        <v>0.2</v>
      </c>
      <c r="C161" s="7">
        <f t="shared" si="13"/>
        <v>640000</v>
      </c>
      <c r="D161" s="7">
        <f t="shared" si="14"/>
        <v>512000000</v>
      </c>
      <c r="E161" s="7">
        <f t="shared" si="15"/>
        <v>409600000000</v>
      </c>
      <c r="F161" s="7"/>
    </row>
    <row r="162" spans="1:6" x14ac:dyDescent="0.25">
      <c r="A162" s="23" t="s">
        <v>48</v>
      </c>
      <c r="B162" s="24">
        <f>SUMPRODUCT($A$159:$A$161,B159:B161)</f>
        <v>1000</v>
      </c>
      <c r="C162" s="24">
        <f>SUMPRODUCT($B$159:$B$161,C159:C161)</f>
        <v>168000</v>
      </c>
      <c r="D162" s="24">
        <f t="shared" ref="D162:E162" si="16">SUMPRODUCT($B$159:$B$161,D159:D161)</f>
        <v>91200000</v>
      </c>
      <c r="E162" s="24">
        <f t="shared" si="16"/>
        <v>85200000000</v>
      </c>
      <c r="F162" s="25"/>
    </row>
    <row r="163" spans="1:6" x14ac:dyDescent="0.25">
      <c r="A163" s="23" t="s">
        <v>49</v>
      </c>
      <c r="C163" s="24">
        <f>SQRT(C162)</f>
        <v>409.87803063838396</v>
      </c>
      <c r="D163" s="26"/>
      <c r="F163" s="24" t="str">
        <f>IF(C163&lt;B162,"М&gt;ст.откл","не имеет смысла")</f>
        <v>М&gt;ст.откл</v>
      </c>
    </row>
    <row r="164" spans="1:6" x14ac:dyDescent="0.25">
      <c r="A164" s="23" t="s">
        <v>50</v>
      </c>
      <c r="D164" s="24">
        <f>C163/B162</f>
        <v>0.40987803063838396</v>
      </c>
      <c r="F164" s="27"/>
    </row>
    <row r="165" spans="1:6" x14ac:dyDescent="0.25">
      <c r="A165" s="23" t="s">
        <v>51</v>
      </c>
      <c r="D165" s="24">
        <f>D162/(C163^3)</f>
        <v>1.3244358132872946</v>
      </c>
      <c r="F165" s="27"/>
    </row>
    <row r="166" spans="1:6" x14ac:dyDescent="0.25">
      <c r="A166" s="23" t="s">
        <v>52</v>
      </c>
      <c r="E166" s="24">
        <f>E162/(C163^4)-3</f>
        <v>1.8707482993196134E-2</v>
      </c>
      <c r="F166" s="28"/>
    </row>
    <row r="180" spans="1:15" ht="18.75" x14ac:dyDescent="0.25">
      <c r="C180" s="3" t="s">
        <v>0</v>
      </c>
      <c r="D180" s="3"/>
    </row>
    <row r="182" spans="1:15" x14ac:dyDescent="0.25">
      <c r="A182" s="37" t="s">
        <v>72</v>
      </c>
      <c r="B182" s="37"/>
      <c r="C182" s="37"/>
      <c r="D182" s="37"/>
      <c r="E182" s="37"/>
      <c r="F182" s="37"/>
    </row>
    <row r="183" spans="1:15" x14ac:dyDescent="0.25">
      <c r="A183" s="21" t="s">
        <v>38</v>
      </c>
      <c r="B183" s="21" t="s">
        <v>39</v>
      </c>
      <c r="C183" s="21" t="s">
        <v>40</v>
      </c>
      <c r="D183" s="21" t="s">
        <v>41</v>
      </c>
      <c r="E183" s="21" t="s">
        <v>42</v>
      </c>
      <c r="F183" s="21" t="s">
        <v>55</v>
      </c>
      <c r="H183" s="7"/>
      <c r="I183" s="21" t="s">
        <v>56</v>
      </c>
      <c r="J183" s="21" t="s">
        <v>57</v>
      </c>
      <c r="K183" s="21" t="s">
        <v>58</v>
      </c>
      <c r="L183" s="21" t="s">
        <v>59</v>
      </c>
      <c r="M183" s="21" t="s">
        <v>60</v>
      </c>
      <c r="N183" s="21" t="s">
        <v>61</v>
      </c>
      <c r="O183" s="21" t="s">
        <v>62</v>
      </c>
    </row>
    <row r="184" spans="1:15" x14ac:dyDescent="0.25">
      <c r="A184" s="21" t="s">
        <v>43</v>
      </c>
      <c r="B184" s="21" t="s">
        <v>44</v>
      </c>
      <c r="C184" s="21" t="s">
        <v>45</v>
      </c>
      <c r="D184" s="21" t="s">
        <v>46</v>
      </c>
      <c r="E184" s="21" t="s">
        <v>47</v>
      </c>
      <c r="F184" s="21"/>
      <c r="H184" s="21" t="s">
        <v>63</v>
      </c>
      <c r="I184" s="7">
        <f>J184-L184</f>
        <v>286.39127858778869</v>
      </c>
      <c r="J184" s="31">
        <f>B190</f>
        <v>690</v>
      </c>
      <c r="K184" s="30">
        <f>J184+L184</f>
        <v>1093.6087214122113</v>
      </c>
      <c r="L184" s="7">
        <f>C191</f>
        <v>403.60872141221131</v>
      </c>
      <c r="M184" s="7">
        <f>D193</f>
        <v>0.53823804475945825</v>
      </c>
      <c r="N184" s="7">
        <f>E194</f>
        <v>0.50717259795126779</v>
      </c>
      <c r="O184" s="7">
        <f>L184/J184</f>
        <v>0.58494017595972658</v>
      </c>
    </row>
    <row r="185" spans="1:15" x14ac:dyDescent="0.25">
      <c r="A185" s="7">
        <v>100</v>
      </c>
      <c r="B185" s="22">
        <v>0.2</v>
      </c>
      <c r="C185" s="7">
        <f>($A185-$B$190)^2</f>
        <v>348100</v>
      </c>
      <c r="D185" s="7">
        <f>($A185-$B$190)^3</f>
        <v>-205379000</v>
      </c>
      <c r="E185" s="7">
        <f>($A185-$B$190)^4</f>
        <v>121173610000</v>
      </c>
      <c r="F185" s="7"/>
      <c r="H185" s="7"/>
      <c r="I185" s="7"/>
      <c r="J185" s="7"/>
      <c r="K185" s="7"/>
      <c r="L185" s="7" t="s">
        <v>64</v>
      </c>
      <c r="M185" s="32" t="s">
        <v>69</v>
      </c>
      <c r="N185" s="7" t="s">
        <v>69</v>
      </c>
      <c r="O185" s="32" t="s">
        <v>69</v>
      </c>
    </row>
    <row r="186" spans="1:15" x14ac:dyDescent="0.25">
      <c r="A186" s="7">
        <v>600</v>
      </c>
      <c r="B186" s="22">
        <v>0.3</v>
      </c>
      <c r="C186" s="7">
        <f t="shared" ref="C186:C189" si="17">($A186-$B$190)^2</f>
        <v>8100</v>
      </c>
      <c r="D186" s="7">
        <f t="shared" ref="D186:D189" si="18">($A186-$B$190)^3</f>
        <v>-729000</v>
      </c>
      <c r="E186" s="7">
        <f t="shared" ref="E186:E189" si="19">($A186-$B$190)^4</f>
        <v>65610000</v>
      </c>
      <c r="F186" s="7"/>
      <c r="H186" s="7"/>
      <c r="I186" s="33" t="s">
        <v>70</v>
      </c>
      <c r="J186" s="34"/>
      <c r="K186" s="34"/>
      <c r="L186" s="35"/>
      <c r="M186" s="7"/>
      <c r="N186" s="7"/>
      <c r="O186" s="7"/>
    </row>
    <row r="187" spans="1:15" x14ac:dyDescent="0.25">
      <c r="A187" s="7">
        <v>800</v>
      </c>
      <c r="B187" s="22">
        <v>0.3</v>
      </c>
      <c r="C187" s="7">
        <f t="shared" si="17"/>
        <v>12100</v>
      </c>
      <c r="D187" s="7">
        <f t="shared" si="18"/>
        <v>1331000</v>
      </c>
      <c r="E187" s="7">
        <f t="shared" si="19"/>
        <v>146410000</v>
      </c>
      <c r="F187" s="7"/>
      <c r="H187" s="21" t="s">
        <v>68</v>
      </c>
      <c r="I187" s="30">
        <f>J187-L187</f>
        <v>449.28692494294523</v>
      </c>
      <c r="J187" s="31">
        <f>B204</f>
        <v>660</v>
      </c>
      <c r="K187" s="7">
        <f>J187+L187</f>
        <v>870.71307505705477</v>
      </c>
      <c r="L187" s="7">
        <f>C205</f>
        <v>210.71307505705477</v>
      </c>
      <c r="M187" s="7">
        <f>D207</f>
        <v>-1.6469173872246068</v>
      </c>
      <c r="N187" s="7">
        <f>E208</f>
        <v>2.2176771365960573</v>
      </c>
      <c r="O187" s="7">
        <f>L187/J187</f>
        <v>0.31926223493493144</v>
      </c>
    </row>
    <row r="188" spans="1:15" x14ac:dyDescent="0.25">
      <c r="A188" s="7">
        <v>900</v>
      </c>
      <c r="B188" s="22">
        <v>0.1</v>
      </c>
      <c r="C188" s="7">
        <f t="shared" si="17"/>
        <v>44100</v>
      </c>
      <c r="D188" s="7">
        <f t="shared" si="18"/>
        <v>9261000</v>
      </c>
      <c r="E188" s="7">
        <f t="shared" si="19"/>
        <v>1944810000</v>
      </c>
      <c r="F188" s="7"/>
      <c r="H188" s="7"/>
      <c r="I188" s="7"/>
      <c r="J188" s="7"/>
      <c r="K188" s="7"/>
      <c r="L188" s="7" t="s">
        <v>64</v>
      </c>
      <c r="M188" s="7" t="s">
        <v>65</v>
      </c>
      <c r="N188" s="7" t="s">
        <v>69</v>
      </c>
      <c r="O188" s="32" t="s">
        <v>69</v>
      </c>
    </row>
    <row r="189" spans="1:15" x14ac:dyDescent="0.25">
      <c r="A189" s="7">
        <v>1600</v>
      </c>
      <c r="B189" s="22">
        <v>0.1</v>
      </c>
      <c r="C189" s="7">
        <f t="shared" si="17"/>
        <v>828100</v>
      </c>
      <c r="D189" s="7">
        <f t="shared" si="18"/>
        <v>753571000</v>
      </c>
      <c r="E189" s="7">
        <f t="shared" si="19"/>
        <v>685749610000</v>
      </c>
      <c r="F189" s="7"/>
      <c r="H189" s="7"/>
      <c r="I189" s="33" t="s">
        <v>70</v>
      </c>
      <c r="J189" s="34"/>
      <c r="K189" s="34"/>
      <c r="L189" s="35"/>
      <c r="M189" s="7"/>
      <c r="N189" s="7"/>
      <c r="O189" s="7"/>
    </row>
    <row r="190" spans="1:15" x14ac:dyDescent="0.25">
      <c r="A190" s="23" t="s">
        <v>48</v>
      </c>
      <c r="B190" s="24">
        <f>SUMPRODUCT(A185:A189,B185:B189)</f>
        <v>690</v>
      </c>
      <c r="C190" s="24">
        <f>SUMPRODUCT($B$185:$B$189,C185:C189)</f>
        <v>162900</v>
      </c>
      <c r="D190" s="24">
        <f>SUMPRODUCT($B$185:$B$189,D185:D189)</f>
        <v>35388000</v>
      </c>
      <c r="E190" s="24">
        <f>SUMPRODUCT($B$185:$B$189,E185:E189)</f>
        <v>93067770000</v>
      </c>
      <c r="F190" s="25"/>
      <c r="H190" s="21" t="s">
        <v>71</v>
      </c>
      <c r="I190" s="7">
        <f>J190-L190</f>
        <v>194.03557437305932</v>
      </c>
      <c r="J190" s="31">
        <f>B218</f>
        <v>700</v>
      </c>
      <c r="K190" s="30">
        <f>J190+L190</f>
        <v>1205.9644256269407</v>
      </c>
      <c r="L190" s="7">
        <f>C219</f>
        <v>505.96442562694068</v>
      </c>
      <c r="M190" s="7">
        <f>D221</f>
        <v>0.62535275994540707</v>
      </c>
      <c r="N190" s="7">
        <f>E222</f>
        <v>-7.70263671875E-2</v>
      </c>
      <c r="O190" s="7">
        <f>L190/J190</f>
        <v>0.72280632232420094</v>
      </c>
    </row>
    <row r="191" spans="1:15" x14ac:dyDescent="0.25">
      <c r="A191" s="23" t="s">
        <v>49</v>
      </c>
      <c r="C191" s="24">
        <f>SQRT(C190)</f>
        <v>403.60872141221131</v>
      </c>
      <c r="D191" s="26"/>
      <c r="F191" s="24" t="str">
        <f>IF(C191&lt;B190,"М&gt;ст.откл","не имеет смысла")</f>
        <v>М&gt;ст.откл</v>
      </c>
      <c r="H191" s="7"/>
      <c r="I191" s="7"/>
      <c r="J191" s="7"/>
      <c r="K191" s="7"/>
      <c r="L191" s="7" t="s">
        <v>64</v>
      </c>
      <c r="M191" s="7" t="s">
        <v>69</v>
      </c>
      <c r="N191" s="7" t="s">
        <v>65</v>
      </c>
      <c r="O191" s="32" t="s">
        <v>69</v>
      </c>
    </row>
    <row r="192" spans="1:15" x14ac:dyDescent="0.25">
      <c r="A192" s="23" t="s">
        <v>50</v>
      </c>
      <c r="D192" s="24">
        <f>C191/B190</f>
        <v>0.58494017595972658</v>
      </c>
      <c r="F192" s="27"/>
      <c r="H192" s="7"/>
      <c r="I192" s="33" t="s">
        <v>70</v>
      </c>
      <c r="J192" s="34"/>
      <c r="K192" s="34"/>
      <c r="L192" s="35"/>
      <c r="M192" s="7"/>
      <c r="N192" s="7"/>
      <c r="O192" s="7"/>
    </row>
    <row r="193" spans="1:9" x14ac:dyDescent="0.25">
      <c r="A193" s="23" t="s">
        <v>51</v>
      </c>
      <c r="D193" s="24">
        <f>D190/(C191^3)</f>
        <v>0.53823804475945825</v>
      </c>
      <c r="F193" s="27"/>
    </row>
    <row r="194" spans="1:9" x14ac:dyDescent="0.25">
      <c r="A194" s="23" t="s">
        <v>52</v>
      </c>
      <c r="E194" s="24">
        <f>E190/(C191^4)-3</f>
        <v>0.50717259795126779</v>
      </c>
      <c r="F194" s="28"/>
    </row>
    <row r="196" spans="1:9" x14ac:dyDescent="0.25">
      <c r="A196" s="37" t="s">
        <v>73</v>
      </c>
      <c r="B196" s="37"/>
      <c r="C196" s="37"/>
      <c r="D196" s="37"/>
      <c r="E196" s="37"/>
      <c r="F196" s="37"/>
      <c r="I196" t="s">
        <v>76</v>
      </c>
    </row>
    <row r="197" spans="1:9" x14ac:dyDescent="0.25">
      <c r="A197" s="21" t="s">
        <v>38</v>
      </c>
      <c r="B197" s="21" t="s">
        <v>39</v>
      </c>
      <c r="C197" s="21" t="s">
        <v>40</v>
      </c>
      <c r="D197" s="21" t="s">
        <v>41</v>
      </c>
      <c r="E197" s="21" t="s">
        <v>42</v>
      </c>
      <c r="F197" s="21" t="s">
        <v>55</v>
      </c>
    </row>
    <row r="198" spans="1:9" x14ac:dyDescent="0.25">
      <c r="A198" s="21" t="s">
        <v>43</v>
      </c>
      <c r="B198" s="21" t="s">
        <v>44</v>
      </c>
      <c r="C198" s="21" t="s">
        <v>45</v>
      </c>
      <c r="D198" s="21" t="s">
        <v>46</v>
      </c>
      <c r="E198" s="21" t="s">
        <v>47</v>
      </c>
      <c r="F198" s="21"/>
    </row>
    <row r="199" spans="1:9" x14ac:dyDescent="0.25">
      <c r="A199" s="7">
        <v>100</v>
      </c>
      <c r="B199" s="22">
        <v>0.1</v>
      </c>
      <c r="C199" s="7">
        <f>($A199-$B$204)^2</f>
        <v>313600</v>
      </c>
      <c r="D199" s="7">
        <f>($A199-$B$204)^3</f>
        <v>-175616000</v>
      </c>
      <c r="E199" s="7">
        <f>($A199-$B$204)^4</f>
        <v>98344960000</v>
      </c>
      <c r="F199" s="7"/>
    </row>
    <row r="200" spans="1:9" x14ac:dyDescent="0.25">
      <c r="A200" s="7">
        <v>600</v>
      </c>
      <c r="B200" s="22">
        <v>0.3</v>
      </c>
      <c r="C200" s="7">
        <f t="shared" ref="C200:C203" si="20">($A200-$B$204)^2</f>
        <v>3600</v>
      </c>
      <c r="D200" s="7">
        <f t="shared" ref="D200:D203" si="21">($A200-$B$204)^3</f>
        <v>-216000</v>
      </c>
      <c r="E200" s="7">
        <f t="shared" ref="E200:E203" si="22">($A200-$B$204)^4</f>
        <v>12960000</v>
      </c>
      <c r="F200" s="7"/>
    </row>
    <row r="201" spans="1:9" x14ac:dyDescent="0.25">
      <c r="A201" s="7">
        <v>700</v>
      </c>
      <c r="B201" s="22">
        <v>0.2</v>
      </c>
      <c r="C201" s="7">
        <f t="shared" si="20"/>
        <v>1600</v>
      </c>
      <c r="D201" s="7">
        <f t="shared" si="21"/>
        <v>64000</v>
      </c>
      <c r="E201" s="7">
        <f t="shared" si="22"/>
        <v>2560000</v>
      </c>
      <c r="F201" s="7"/>
    </row>
    <row r="202" spans="1:9" x14ac:dyDescent="0.25">
      <c r="A202" s="7">
        <v>800</v>
      </c>
      <c r="B202" s="22">
        <v>0.3</v>
      </c>
      <c r="C202" s="7">
        <f t="shared" si="20"/>
        <v>19600</v>
      </c>
      <c r="D202" s="7">
        <f t="shared" si="21"/>
        <v>2744000</v>
      </c>
      <c r="E202" s="7">
        <f t="shared" si="22"/>
        <v>384160000</v>
      </c>
      <c r="F202" s="7"/>
    </row>
    <row r="203" spans="1:9" x14ac:dyDescent="0.25">
      <c r="A203" s="7">
        <v>900</v>
      </c>
      <c r="B203" s="22">
        <v>0.1</v>
      </c>
      <c r="C203" s="7">
        <f t="shared" si="20"/>
        <v>57600</v>
      </c>
      <c r="D203" s="7">
        <f t="shared" si="21"/>
        <v>13824000</v>
      </c>
      <c r="E203" s="7">
        <f t="shared" si="22"/>
        <v>3317760000</v>
      </c>
      <c r="F203" s="7"/>
    </row>
    <row r="204" spans="1:9" x14ac:dyDescent="0.25">
      <c r="A204" s="23" t="s">
        <v>48</v>
      </c>
      <c r="B204" s="24">
        <f>SUMPRODUCT(A199:A203,B199:B203)</f>
        <v>660</v>
      </c>
      <c r="C204" s="24">
        <f>SUMPRODUCT($B$199:$B$203,C199:C203)</f>
        <v>44400</v>
      </c>
      <c r="D204" s="24">
        <f t="shared" ref="D204:E204" si="23">SUMPRODUCT($B$199:$B$203,D199:D203)</f>
        <v>-15408000</v>
      </c>
      <c r="E204" s="24">
        <f t="shared" si="23"/>
        <v>10285920000</v>
      </c>
      <c r="F204" s="25"/>
    </row>
    <row r="205" spans="1:9" x14ac:dyDescent="0.25">
      <c r="A205" s="23" t="s">
        <v>49</v>
      </c>
      <c r="C205" s="24">
        <f>SQRT(C204)</f>
        <v>210.71307505705477</v>
      </c>
      <c r="D205" s="26"/>
      <c r="F205" s="24" t="str">
        <f>IF(C205&lt;B204,"М&gt;ст.откл","не имеет смысла")</f>
        <v>М&gt;ст.откл</v>
      </c>
    </row>
    <row r="206" spans="1:9" x14ac:dyDescent="0.25">
      <c r="A206" s="23" t="s">
        <v>50</v>
      </c>
      <c r="D206" s="24">
        <f>C205/B204</f>
        <v>0.31926223493493144</v>
      </c>
      <c r="F206" s="27"/>
    </row>
    <row r="207" spans="1:9" x14ac:dyDescent="0.25">
      <c r="A207" s="23" t="s">
        <v>51</v>
      </c>
      <c r="D207" s="24">
        <f>D204/(C205^3)</f>
        <v>-1.6469173872246068</v>
      </c>
      <c r="F207" s="27"/>
    </row>
    <row r="208" spans="1:9" x14ac:dyDescent="0.25">
      <c r="A208" s="23" t="s">
        <v>52</v>
      </c>
      <c r="E208" s="24">
        <f>E204/(C205^4)-3</f>
        <v>2.2176771365960573</v>
      </c>
      <c r="F208" s="28"/>
    </row>
    <row r="210" spans="1:6" x14ac:dyDescent="0.25">
      <c r="A210" s="37" t="s">
        <v>74</v>
      </c>
      <c r="B210" s="37"/>
      <c r="C210" s="37"/>
      <c r="D210" s="37"/>
      <c r="E210" s="37"/>
      <c r="F210" s="37"/>
    </row>
    <row r="211" spans="1:6" x14ac:dyDescent="0.25">
      <c r="A211" s="21" t="s">
        <v>38</v>
      </c>
      <c r="B211" s="21" t="s">
        <v>39</v>
      </c>
      <c r="C211" s="21" t="s">
        <v>40</v>
      </c>
      <c r="D211" s="21" t="s">
        <v>41</v>
      </c>
      <c r="E211" s="21" t="s">
        <v>42</v>
      </c>
      <c r="F211" s="21" t="s">
        <v>55</v>
      </c>
    </row>
    <row r="212" spans="1:6" x14ac:dyDescent="0.25">
      <c r="A212" s="21" t="s">
        <v>43</v>
      </c>
      <c r="B212" s="21" t="s">
        <v>44</v>
      </c>
      <c r="C212" s="21" t="s">
        <v>45</v>
      </c>
      <c r="D212" s="21" t="s">
        <v>46</v>
      </c>
      <c r="E212" s="21" t="s">
        <v>47</v>
      </c>
      <c r="F212" s="21"/>
    </row>
    <row r="213" spans="1:6" x14ac:dyDescent="0.25">
      <c r="A213" s="7">
        <v>100</v>
      </c>
      <c r="B213" s="22">
        <v>0.3</v>
      </c>
      <c r="C213" s="7">
        <f>($A213-$B$218)^2</f>
        <v>360000</v>
      </c>
      <c r="D213" s="7">
        <f>($A213-$B$218)^3</f>
        <v>-216000000</v>
      </c>
      <c r="E213" s="7">
        <f>($A213-$B$218)^4</f>
        <v>129600000000</v>
      </c>
      <c r="F213" s="7"/>
    </row>
    <row r="214" spans="1:6" x14ac:dyDescent="0.25">
      <c r="A214" s="7">
        <v>700</v>
      </c>
      <c r="B214" s="22">
        <v>0.3</v>
      </c>
      <c r="C214" s="7">
        <f t="shared" ref="C214:C217" si="24">($A214-$B$218)^2</f>
        <v>0</v>
      </c>
      <c r="D214" s="7">
        <f t="shared" ref="D214:D217" si="25">($A214-$B$218)^3</f>
        <v>0</v>
      </c>
      <c r="E214" s="7">
        <f t="shared" ref="E214:E217" si="26">($A214-$B$218)^4</f>
        <v>0</v>
      </c>
      <c r="F214" s="7"/>
    </row>
    <row r="215" spans="1:6" x14ac:dyDescent="0.25">
      <c r="A215" s="7">
        <v>800</v>
      </c>
      <c r="B215" s="22">
        <v>0.2</v>
      </c>
      <c r="C215" s="7">
        <f t="shared" si="24"/>
        <v>10000</v>
      </c>
      <c r="D215" s="7">
        <f t="shared" si="25"/>
        <v>1000000</v>
      </c>
      <c r="E215" s="7">
        <f t="shared" si="26"/>
        <v>100000000</v>
      </c>
      <c r="F215" s="7"/>
    </row>
    <row r="216" spans="1:6" x14ac:dyDescent="0.25">
      <c r="A216" s="7">
        <v>1800</v>
      </c>
      <c r="B216" s="22">
        <v>0.1</v>
      </c>
      <c r="C216" s="7">
        <f t="shared" si="24"/>
        <v>1210000</v>
      </c>
      <c r="D216" s="7">
        <f t="shared" si="25"/>
        <v>1331000000</v>
      </c>
      <c r="E216" s="7">
        <f t="shared" si="26"/>
        <v>1464100000000</v>
      </c>
      <c r="F216" s="7"/>
    </row>
    <row r="217" spans="1:6" x14ac:dyDescent="0.25">
      <c r="A217" s="7">
        <v>1200</v>
      </c>
      <c r="B217" s="22">
        <v>0.1</v>
      </c>
      <c r="C217" s="7">
        <f t="shared" si="24"/>
        <v>250000</v>
      </c>
      <c r="D217" s="7">
        <f t="shared" si="25"/>
        <v>125000000</v>
      </c>
      <c r="E217" s="7">
        <f t="shared" si="26"/>
        <v>62500000000</v>
      </c>
      <c r="F217" s="7"/>
    </row>
    <row r="218" spans="1:6" x14ac:dyDescent="0.25">
      <c r="A218" s="23" t="s">
        <v>48</v>
      </c>
      <c r="B218" s="24">
        <f>SUMPRODUCT(A213:A217,B213:B217)</f>
        <v>700</v>
      </c>
      <c r="C218" s="24">
        <f t="shared" ref="C218:D218" si="27">SUMPRODUCT(B213:B217,C213:C217)</f>
        <v>256000</v>
      </c>
      <c r="D218" s="24">
        <f>SUMPRODUCT(B213:B217,D213:D217)</f>
        <v>81000000</v>
      </c>
      <c r="E218" s="24">
        <f>SUMPRODUCT(B213:B217,E213:E217)</f>
        <v>191560000000</v>
      </c>
      <c r="F218" s="25"/>
    </row>
    <row r="219" spans="1:6" x14ac:dyDescent="0.25">
      <c r="A219" s="23" t="s">
        <v>49</v>
      </c>
      <c r="C219" s="24">
        <f>SQRT(C218)</f>
        <v>505.96442562694068</v>
      </c>
      <c r="D219" s="26"/>
      <c r="F219" s="24" t="str">
        <f>IF(C219&lt;B218,"М&gt;ст.откл","не имеет смысла")</f>
        <v>М&gt;ст.откл</v>
      </c>
    </row>
    <row r="220" spans="1:6" x14ac:dyDescent="0.25">
      <c r="A220" s="23" t="s">
        <v>50</v>
      </c>
      <c r="D220" s="24">
        <f>C219/B218</f>
        <v>0.72280632232420094</v>
      </c>
      <c r="F220" s="27"/>
    </row>
    <row r="221" spans="1:6" x14ac:dyDescent="0.25">
      <c r="A221" s="23" t="s">
        <v>51</v>
      </c>
      <c r="D221" s="24">
        <f>D218/(C219^3)</f>
        <v>0.62535275994540707</v>
      </c>
      <c r="F221" s="27"/>
    </row>
    <row r="222" spans="1:6" x14ac:dyDescent="0.25">
      <c r="A222" s="23" t="s">
        <v>52</v>
      </c>
      <c r="E222" s="24">
        <f>E218/(C219^4)-3</f>
        <v>-7.70263671875E-2</v>
      </c>
      <c r="F222" s="28"/>
    </row>
    <row r="237" spans="1:15" ht="18.75" x14ac:dyDescent="0.25">
      <c r="C237" s="3" t="s">
        <v>0</v>
      </c>
      <c r="D237" s="3"/>
    </row>
    <row r="239" spans="1:15" x14ac:dyDescent="0.25">
      <c r="A239" s="37" t="s">
        <v>72</v>
      </c>
      <c r="B239" s="37"/>
      <c r="C239" s="37"/>
      <c r="D239" s="37"/>
      <c r="E239" s="37"/>
      <c r="F239" s="37"/>
    </row>
    <row r="240" spans="1:15" x14ac:dyDescent="0.25">
      <c r="A240" s="21" t="s">
        <v>38</v>
      </c>
      <c r="B240" s="21" t="s">
        <v>39</v>
      </c>
      <c r="C240" s="21" t="s">
        <v>40</v>
      </c>
      <c r="D240" s="21" t="s">
        <v>41</v>
      </c>
      <c r="E240" s="21" t="s">
        <v>42</v>
      </c>
      <c r="F240" s="21" t="s">
        <v>55</v>
      </c>
      <c r="H240" s="7"/>
      <c r="I240" s="21" t="s">
        <v>56</v>
      </c>
      <c r="J240" s="21" t="s">
        <v>57</v>
      </c>
      <c r="K240" s="21" t="s">
        <v>58</v>
      </c>
      <c r="L240" s="21" t="s">
        <v>59</v>
      </c>
      <c r="M240" s="21" t="s">
        <v>60</v>
      </c>
      <c r="N240" s="21" t="s">
        <v>61</v>
      </c>
      <c r="O240" s="21" t="s">
        <v>62</v>
      </c>
    </row>
    <row r="241" spans="1:15" x14ac:dyDescent="0.25">
      <c r="A241" s="21" t="s">
        <v>43</v>
      </c>
      <c r="B241" s="21" t="s">
        <v>44</v>
      </c>
      <c r="C241" s="21" t="s">
        <v>45</v>
      </c>
      <c r="D241" s="21" t="s">
        <v>46</v>
      </c>
      <c r="E241" s="21" t="s">
        <v>47</v>
      </c>
      <c r="F241" s="21"/>
      <c r="H241" s="21" t="s">
        <v>63</v>
      </c>
      <c r="I241" s="30">
        <f>J241-L241</f>
        <v>96.507396773445308</v>
      </c>
      <c r="J241" s="31">
        <f>B247</f>
        <v>181</v>
      </c>
      <c r="K241" s="7">
        <f>J241+L241</f>
        <v>265.49260322655471</v>
      </c>
      <c r="L241" s="7">
        <f>C248</f>
        <v>84.492603226554692</v>
      </c>
      <c r="M241" s="7">
        <f>D250</f>
        <v>1.2383803830722124</v>
      </c>
      <c r="N241" s="7">
        <f>E251</f>
        <v>0.2364210361786987</v>
      </c>
      <c r="O241" s="7">
        <f>L241/J241</f>
        <v>0.46680996257765023</v>
      </c>
    </row>
    <row r="242" spans="1:15" x14ac:dyDescent="0.25">
      <c r="A242" s="7">
        <v>240</v>
      </c>
      <c r="B242" s="22">
        <v>0.1</v>
      </c>
      <c r="C242" s="7">
        <f>($A242-$B$247)^2</f>
        <v>3481</v>
      </c>
      <c r="D242" s="7">
        <f>($A242-$B$247)^3</f>
        <v>205379</v>
      </c>
      <c r="E242" s="7">
        <f>($A242-$B$247)^4</f>
        <v>12117361</v>
      </c>
      <c r="F242" s="7"/>
      <c r="H242" s="7"/>
      <c r="I242" s="7"/>
      <c r="J242" s="7"/>
      <c r="K242" s="7"/>
      <c r="L242" s="7" t="s">
        <v>64</v>
      </c>
      <c r="M242" s="32" t="s">
        <v>69</v>
      </c>
      <c r="N242" s="7" t="s">
        <v>69</v>
      </c>
      <c r="O242" s="32" t="s">
        <v>69</v>
      </c>
    </row>
    <row r="243" spans="1:15" x14ac:dyDescent="0.25">
      <c r="A243" s="7">
        <v>180</v>
      </c>
      <c r="B243" s="22">
        <v>0.15</v>
      </c>
      <c r="C243" s="7">
        <f t="shared" ref="C243:C246" si="28">($A243-$B$247)^2</f>
        <v>1</v>
      </c>
      <c r="D243" s="7">
        <f t="shared" ref="D243:D246" si="29">($A243-$B$247)^3</f>
        <v>-1</v>
      </c>
      <c r="E243" s="7">
        <f t="shared" ref="E243:E246" si="30">($A243-$B$247)^4</f>
        <v>1</v>
      </c>
      <c r="F243" s="7"/>
      <c r="H243" s="7"/>
      <c r="I243" s="33" t="s">
        <v>70</v>
      </c>
      <c r="J243" s="34"/>
      <c r="K243" s="34"/>
      <c r="L243" s="35"/>
      <c r="M243" s="7"/>
      <c r="N243" s="7"/>
      <c r="O243" s="7"/>
    </row>
    <row r="244" spans="1:15" x14ac:dyDescent="0.25">
      <c r="A244" s="7">
        <v>140</v>
      </c>
      <c r="B244" s="22">
        <v>0.4</v>
      </c>
      <c r="C244" s="7">
        <f t="shared" si="28"/>
        <v>1681</v>
      </c>
      <c r="D244" s="7">
        <f t="shared" si="29"/>
        <v>-68921</v>
      </c>
      <c r="E244" s="7">
        <f t="shared" si="30"/>
        <v>2825761</v>
      </c>
      <c r="F244" s="7"/>
      <c r="H244" s="21" t="s">
        <v>68</v>
      </c>
      <c r="I244" s="7">
        <f>J244-L244</f>
        <v>-12.773068676194896</v>
      </c>
      <c r="J244" s="31">
        <f>B261</f>
        <v>311</v>
      </c>
      <c r="K244" s="30">
        <f>J244+L244</f>
        <v>634.77306867619495</v>
      </c>
      <c r="L244" s="7">
        <f>C262</f>
        <v>323.7730686761949</v>
      </c>
      <c r="M244" s="7">
        <f>D264</f>
        <v>0.8032635165964519</v>
      </c>
      <c r="N244" s="7">
        <f>E265</f>
        <v>-1.2665103581798514</v>
      </c>
      <c r="O244" s="7">
        <f>L244/J244</f>
        <v>1.041070960373617</v>
      </c>
    </row>
    <row r="245" spans="1:15" x14ac:dyDescent="0.25">
      <c r="A245" s="7">
        <v>100</v>
      </c>
      <c r="B245" s="22">
        <v>0.2</v>
      </c>
      <c r="C245" s="7">
        <f t="shared" si="28"/>
        <v>6561</v>
      </c>
      <c r="D245" s="7">
        <f t="shared" si="29"/>
        <v>-531441</v>
      </c>
      <c r="E245" s="7">
        <f t="shared" si="30"/>
        <v>43046721</v>
      </c>
      <c r="F245" s="7"/>
      <c r="H245" s="7"/>
      <c r="I245" s="7"/>
      <c r="J245" s="7"/>
      <c r="K245" s="7"/>
      <c r="L245" s="7" t="s">
        <v>64</v>
      </c>
      <c r="M245" s="7" t="s">
        <v>69</v>
      </c>
      <c r="N245" s="7" t="s">
        <v>65</v>
      </c>
      <c r="O245" s="32" t="s">
        <v>69</v>
      </c>
    </row>
    <row r="246" spans="1:15" x14ac:dyDescent="0.25">
      <c r="A246" s="7">
        <v>360</v>
      </c>
      <c r="B246" s="22">
        <v>0.15</v>
      </c>
      <c r="C246" s="7">
        <f t="shared" si="28"/>
        <v>32041</v>
      </c>
      <c r="D246" s="7">
        <f t="shared" si="29"/>
        <v>5735339</v>
      </c>
      <c r="E246" s="7">
        <f t="shared" si="30"/>
        <v>1026625681</v>
      </c>
      <c r="F246" s="7"/>
      <c r="H246" s="7"/>
      <c r="I246" s="33" t="s">
        <v>67</v>
      </c>
      <c r="J246" s="34"/>
      <c r="K246" s="34"/>
      <c r="L246" s="35"/>
      <c r="M246" s="7"/>
      <c r="N246" s="7"/>
      <c r="O246" s="7"/>
    </row>
    <row r="247" spans="1:15" x14ac:dyDescent="0.25">
      <c r="A247" s="23" t="s">
        <v>48</v>
      </c>
      <c r="B247" s="24">
        <f>SUMPRODUCT(A242:A246,B242:B246)</f>
        <v>181</v>
      </c>
      <c r="C247" s="24">
        <f>SUMPRODUCT($B$242:$B$246,C242:C246)</f>
        <v>7139</v>
      </c>
      <c r="D247" s="24">
        <f t="shared" ref="D247:E247" si="31">SUMPRODUCT($B$242:$B$246,D242:D246)</f>
        <v>746982</v>
      </c>
      <c r="E247" s="24">
        <f t="shared" si="31"/>
        <v>164945237</v>
      </c>
      <c r="F247" s="25"/>
      <c r="H247" s="21" t="s">
        <v>71</v>
      </c>
      <c r="I247" s="7">
        <f>J247-L247</f>
        <v>88.281110312915075</v>
      </c>
      <c r="J247" s="31">
        <f>B275</f>
        <v>700</v>
      </c>
      <c r="K247" s="30">
        <f>J247+L247</f>
        <v>1311.7188896870848</v>
      </c>
      <c r="L247" s="7">
        <f>C276</f>
        <v>611.71888968708492</v>
      </c>
      <c r="M247" s="7">
        <f>D278</f>
        <v>0.4775775995067198</v>
      </c>
      <c r="N247" s="7">
        <f>E279</f>
        <v>-1.4496033726394679</v>
      </c>
      <c r="O247" s="7">
        <f>L247/J247</f>
        <v>0.87388412812440708</v>
      </c>
    </row>
    <row r="248" spans="1:15" x14ac:dyDescent="0.25">
      <c r="A248" s="23" t="s">
        <v>49</v>
      </c>
      <c r="C248" s="24">
        <f>SQRT(C247)</f>
        <v>84.492603226554692</v>
      </c>
      <c r="D248" s="26"/>
      <c r="F248" s="24" t="str">
        <f>IF(C248&lt;B247,"М&gt;ст.откл","не имеет смысла")</f>
        <v>М&gt;ст.откл</v>
      </c>
      <c r="H248" s="7"/>
      <c r="I248" s="7"/>
      <c r="J248" s="7"/>
      <c r="K248" s="7"/>
      <c r="L248" s="7" t="s">
        <v>64</v>
      </c>
      <c r="M248" s="7" t="s">
        <v>69</v>
      </c>
      <c r="N248" s="7" t="s">
        <v>65</v>
      </c>
      <c r="O248" s="32" t="s">
        <v>69</v>
      </c>
    </row>
    <row r="249" spans="1:15" x14ac:dyDescent="0.25">
      <c r="A249" s="23" t="s">
        <v>50</v>
      </c>
      <c r="D249" s="24">
        <f>C248/B247</f>
        <v>0.46680996257765023</v>
      </c>
      <c r="F249" s="27"/>
      <c r="H249" s="7"/>
      <c r="I249" s="33" t="s">
        <v>70</v>
      </c>
      <c r="J249" s="34"/>
      <c r="K249" s="34"/>
      <c r="L249" s="35"/>
      <c r="M249" s="7"/>
      <c r="N249" s="7"/>
      <c r="O249" s="7"/>
    </row>
    <row r="250" spans="1:15" x14ac:dyDescent="0.25">
      <c r="A250" s="23" t="s">
        <v>51</v>
      </c>
      <c r="D250" s="24">
        <f>D247/(C248^3)</f>
        <v>1.2383803830722124</v>
      </c>
      <c r="F250" s="27"/>
    </row>
    <row r="251" spans="1:15" x14ac:dyDescent="0.25">
      <c r="A251" s="23" t="s">
        <v>52</v>
      </c>
      <c r="E251" s="24">
        <f>E247/(C248^4)-3</f>
        <v>0.2364210361786987</v>
      </c>
      <c r="F251" s="28"/>
    </row>
    <row r="253" spans="1:15" x14ac:dyDescent="0.25">
      <c r="A253" s="37" t="s">
        <v>73</v>
      </c>
      <c r="B253" s="37"/>
      <c r="C253" s="37"/>
      <c r="D253" s="37"/>
      <c r="E253" s="37"/>
      <c r="F253" s="37"/>
    </row>
    <row r="254" spans="1:15" x14ac:dyDescent="0.25">
      <c r="A254" s="21" t="s">
        <v>38</v>
      </c>
      <c r="B254" s="21" t="s">
        <v>39</v>
      </c>
      <c r="C254" s="21" t="s">
        <v>40</v>
      </c>
      <c r="D254" s="21" t="s">
        <v>41</v>
      </c>
      <c r="E254" s="21" t="s">
        <v>42</v>
      </c>
      <c r="F254" s="21" t="s">
        <v>55</v>
      </c>
      <c r="I254" t="s">
        <v>77</v>
      </c>
    </row>
    <row r="255" spans="1:15" x14ac:dyDescent="0.25">
      <c r="A255" s="21" t="s">
        <v>43</v>
      </c>
      <c r="B255" s="21" t="s">
        <v>44</v>
      </c>
      <c r="C255" s="21" t="s">
        <v>45</v>
      </c>
      <c r="D255" s="21" t="s">
        <v>46</v>
      </c>
      <c r="E255" s="21" t="s">
        <v>47</v>
      </c>
      <c r="F255" s="21"/>
    </row>
    <row r="256" spans="1:15" x14ac:dyDescent="0.25">
      <c r="A256" s="7">
        <v>190</v>
      </c>
      <c r="B256" s="22">
        <v>0.2</v>
      </c>
      <c r="C256" s="7">
        <f>($A256-$B$261)^2</f>
        <v>14641</v>
      </c>
      <c r="D256" s="7">
        <f>($A256-$B$261)^3</f>
        <v>-1771561</v>
      </c>
      <c r="E256" s="7">
        <f>($A256-$B$261)^4</f>
        <v>214358881</v>
      </c>
      <c r="F256" s="7"/>
    </row>
    <row r="257" spans="1:6" x14ac:dyDescent="0.25">
      <c r="A257" s="7">
        <v>100</v>
      </c>
      <c r="B257" s="22">
        <v>0.1</v>
      </c>
      <c r="C257" s="7">
        <f t="shared" ref="C257:C260" si="32">($A257-$B$261)^2</f>
        <v>44521</v>
      </c>
      <c r="D257" s="7">
        <f t="shared" ref="D257:D260" si="33">($A257-$B$261)^3</f>
        <v>-9393931</v>
      </c>
      <c r="E257" s="7">
        <f t="shared" ref="E257:E260" si="34">($A257-$B$261)^4</f>
        <v>1982119441</v>
      </c>
      <c r="F257" s="7"/>
    </row>
    <row r="258" spans="1:6" x14ac:dyDescent="0.25">
      <c r="A258" s="7">
        <v>50</v>
      </c>
      <c r="B258" s="22">
        <v>0.1</v>
      </c>
      <c r="C258" s="7">
        <f t="shared" si="32"/>
        <v>68121</v>
      </c>
      <c r="D258" s="7">
        <f t="shared" si="33"/>
        <v>-17779581</v>
      </c>
      <c r="E258" s="7">
        <f t="shared" si="34"/>
        <v>4640470641</v>
      </c>
      <c r="F258" s="7"/>
    </row>
    <row r="259" spans="1:6" x14ac:dyDescent="0.25">
      <c r="A259" s="7">
        <v>60</v>
      </c>
      <c r="B259" s="22">
        <v>0.3</v>
      </c>
      <c r="C259" s="7">
        <f t="shared" si="32"/>
        <v>63001</v>
      </c>
      <c r="D259" s="7">
        <f t="shared" si="33"/>
        <v>-15813251</v>
      </c>
      <c r="E259" s="7">
        <f t="shared" si="34"/>
        <v>3969126001</v>
      </c>
      <c r="F259" s="7"/>
    </row>
    <row r="260" spans="1:6" x14ac:dyDescent="0.25">
      <c r="A260" s="7">
        <v>800</v>
      </c>
      <c r="B260" s="22">
        <v>0.3</v>
      </c>
      <c r="C260" s="7">
        <f t="shared" si="32"/>
        <v>239121</v>
      </c>
      <c r="D260" s="7">
        <f t="shared" si="33"/>
        <v>116930169</v>
      </c>
      <c r="E260" s="7">
        <f t="shared" si="34"/>
        <v>57178852641</v>
      </c>
      <c r="F260" s="7"/>
    </row>
    <row r="261" spans="1:6" x14ac:dyDescent="0.25">
      <c r="A261" s="23" t="s">
        <v>48</v>
      </c>
      <c r="B261" s="24">
        <f>SUMPRODUCT(A256:A260,B256:B260)</f>
        <v>311</v>
      </c>
      <c r="C261" s="24">
        <f>SUMPRODUCT($B$256:$B$260,C256:C260)</f>
        <v>104829</v>
      </c>
      <c r="D261" s="24">
        <f t="shared" ref="D261:E261" si="35">SUMPRODUCT($B$256:$B$260,D256:D260)</f>
        <v>27263411.999999996</v>
      </c>
      <c r="E261" s="24">
        <f t="shared" si="35"/>
        <v>19049524377</v>
      </c>
      <c r="F261" s="25"/>
    </row>
    <row r="262" spans="1:6" x14ac:dyDescent="0.25">
      <c r="A262" s="23" t="s">
        <v>49</v>
      </c>
      <c r="C262" s="24">
        <f>SQRT(C261)</f>
        <v>323.7730686761949</v>
      </c>
      <c r="D262" s="26"/>
      <c r="F262" s="24" t="str">
        <f>IF(C262&lt;B261,"М&gt;ст.откл","не имеет смысла")</f>
        <v>не имеет смысла</v>
      </c>
    </row>
    <row r="263" spans="1:6" x14ac:dyDescent="0.25">
      <c r="A263" s="23" t="s">
        <v>50</v>
      </c>
      <c r="D263" s="24">
        <f>C262/B261</f>
        <v>1.041070960373617</v>
      </c>
      <c r="F263" s="27"/>
    </row>
    <row r="264" spans="1:6" x14ac:dyDescent="0.25">
      <c r="A264" s="23" t="s">
        <v>51</v>
      </c>
      <c r="D264" s="24">
        <f>D261/(C262^3)</f>
        <v>0.8032635165964519</v>
      </c>
      <c r="F264" s="27"/>
    </row>
    <row r="265" spans="1:6" x14ac:dyDescent="0.25">
      <c r="A265" s="23" t="s">
        <v>52</v>
      </c>
      <c r="E265" s="24">
        <f>E261/(C262^4)-3</f>
        <v>-1.2665103581798514</v>
      </c>
      <c r="F265" s="28"/>
    </row>
    <row r="267" spans="1:6" x14ac:dyDescent="0.25">
      <c r="A267" s="37" t="s">
        <v>74</v>
      </c>
      <c r="B267" s="37"/>
      <c r="C267" s="37"/>
      <c r="D267" s="37"/>
      <c r="E267" s="37"/>
      <c r="F267" s="37"/>
    </row>
    <row r="268" spans="1:6" x14ac:dyDescent="0.25">
      <c r="A268" s="21" t="s">
        <v>38</v>
      </c>
      <c r="B268" s="21" t="s">
        <v>39</v>
      </c>
      <c r="C268" s="21" t="s">
        <v>40</v>
      </c>
      <c r="D268" s="21" t="s">
        <v>41</v>
      </c>
      <c r="E268" s="21" t="s">
        <v>42</v>
      </c>
      <c r="F268" s="21" t="s">
        <v>55</v>
      </c>
    </row>
    <row r="269" spans="1:6" x14ac:dyDescent="0.25">
      <c r="A269" s="21" t="s">
        <v>43</v>
      </c>
      <c r="B269" s="21" t="s">
        <v>44</v>
      </c>
      <c r="C269" s="21" t="s">
        <v>45</v>
      </c>
      <c r="D269" s="21" t="s">
        <v>46</v>
      </c>
      <c r="E269" s="21" t="s">
        <v>47</v>
      </c>
      <c r="F269" s="21"/>
    </row>
    <row r="270" spans="1:6" x14ac:dyDescent="0.25">
      <c r="A270" s="7">
        <v>180</v>
      </c>
      <c r="B270" s="22">
        <v>0.25</v>
      </c>
      <c r="C270" s="7">
        <f>($A270-$B$275)^2</f>
        <v>270400</v>
      </c>
      <c r="D270" s="7">
        <f>($A270-$B$275)^3</f>
        <v>-140608000</v>
      </c>
      <c r="E270" s="7">
        <f>($A270-$B$275)^4</f>
        <v>73116160000</v>
      </c>
      <c r="F270" s="7"/>
    </row>
    <row r="271" spans="1:6" x14ac:dyDescent="0.25">
      <c r="A271" s="7">
        <v>1600</v>
      </c>
      <c r="B271" s="22">
        <v>0.25</v>
      </c>
      <c r="C271" s="7">
        <f t="shared" ref="C271:C274" si="36">($A271-$B$275)^2</f>
        <v>810000</v>
      </c>
      <c r="D271" s="7">
        <f t="shared" ref="D271:D274" si="37">($A271-$B$275)^3</f>
        <v>729000000</v>
      </c>
      <c r="E271" s="7">
        <f t="shared" ref="E271:E274" si="38">($A271-$B$275)^4</f>
        <v>656100000000</v>
      </c>
      <c r="F271" s="7"/>
    </row>
    <row r="272" spans="1:6" x14ac:dyDescent="0.25">
      <c r="A272" s="7">
        <v>120</v>
      </c>
      <c r="B272" s="22">
        <v>0.25</v>
      </c>
      <c r="C272" s="7">
        <f t="shared" si="36"/>
        <v>336400</v>
      </c>
      <c r="D272" s="7">
        <f t="shared" si="37"/>
        <v>-195112000</v>
      </c>
      <c r="E272" s="7">
        <f t="shared" si="38"/>
        <v>113164960000</v>
      </c>
      <c r="F272" s="7"/>
    </row>
    <row r="273" spans="1:6" x14ac:dyDescent="0.25">
      <c r="A273" s="7">
        <v>800</v>
      </c>
      <c r="B273" s="22">
        <v>0.2</v>
      </c>
      <c r="C273" s="7">
        <f t="shared" si="36"/>
        <v>10000</v>
      </c>
      <c r="D273" s="7">
        <f t="shared" si="37"/>
        <v>1000000</v>
      </c>
      <c r="E273" s="7">
        <f t="shared" si="38"/>
        <v>100000000</v>
      </c>
      <c r="F273" s="7"/>
    </row>
    <row r="274" spans="1:6" x14ac:dyDescent="0.25">
      <c r="A274" s="7">
        <v>1300</v>
      </c>
      <c r="B274" s="22">
        <v>0.05</v>
      </c>
      <c r="C274" s="7">
        <f t="shared" si="36"/>
        <v>360000</v>
      </c>
      <c r="D274" s="7">
        <f t="shared" si="37"/>
        <v>216000000</v>
      </c>
      <c r="E274" s="7">
        <f t="shared" si="38"/>
        <v>129600000000</v>
      </c>
      <c r="F274" s="7"/>
    </row>
    <row r="275" spans="1:6" x14ac:dyDescent="0.25">
      <c r="A275" s="23" t="s">
        <v>48</v>
      </c>
      <c r="B275" s="24">
        <f>SUMPRODUCT(A270:A274,B270:B274)</f>
        <v>700</v>
      </c>
      <c r="C275" s="24">
        <f>SUMPRODUCT($B$270:$B$274,C270:C274)</f>
        <v>374200</v>
      </c>
      <c r="D275" s="24">
        <f t="shared" ref="D275:E275" si="39">SUMPRODUCT($B$270:$B$274,D270:D274)</f>
        <v>109320000</v>
      </c>
      <c r="E275" s="24">
        <f t="shared" si="39"/>
        <v>217095280000</v>
      </c>
      <c r="F275" s="25"/>
    </row>
    <row r="276" spans="1:6" x14ac:dyDescent="0.25">
      <c r="A276" s="23" t="s">
        <v>49</v>
      </c>
      <c r="C276" s="24">
        <f>SQRT(C275)</f>
        <v>611.71888968708492</v>
      </c>
      <c r="D276" s="26"/>
      <c r="F276" s="24" t="str">
        <f>IF(C276&lt;B275,"М&gt;ст.откл","не имеет смысла")</f>
        <v>М&gt;ст.откл</v>
      </c>
    </row>
    <row r="277" spans="1:6" x14ac:dyDescent="0.25">
      <c r="A277" s="23" t="s">
        <v>50</v>
      </c>
      <c r="D277" s="24">
        <f>C276/B275</f>
        <v>0.87388412812440708</v>
      </c>
      <c r="F277" s="27"/>
    </row>
    <row r="278" spans="1:6" x14ac:dyDescent="0.25">
      <c r="A278" s="23" t="s">
        <v>51</v>
      </c>
      <c r="D278" s="24">
        <f>D275/(C276^3)</f>
        <v>0.4775775995067198</v>
      </c>
      <c r="F278" s="27"/>
    </row>
    <row r="279" spans="1:6" x14ac:dyDescent="0.25">
      <c r="A279" s="23" t="s">
        <v>52</v>
      </c>
      <c r="E279" s="24">
        <f>E275/(C276^4)-3</f>
        <v>-1.4496033726394679</v>
      </c>
      <c r="F279" s="28"/>
    </row>
  </sheetData>
  <mergeCells count="28">
    <mergeCell ref="C237:D237"/>
    <mergeCell ref="A239:F239"/>
    <mergeCell ref="A253:F253"/>
    <mergeCell ref="A267:F267"/>
    <mergeCell ref="I243:L243"/>
    <mergeCell ref="I246:L246"/>
    <mergeCell ref="I249:L249"/>
    <mergeCell ref="C180:D180"/>
    <mergeCell ref="A182:F182"/>
    <mergeCell ref="A196:F196"/>
    <mergeCell ref="A210:F210"/>
    <mergeCell ref="I186:L186"/>
    <mergeCell ref="I189:L189"/>
    <mergeCell ref="I192:L192"/>
    <mergeCell ref="I136:L136"/>
    <mergeCell ref="I139:L139"/>
    <mergeCell ref="I142:L142"/>
    <mergeCell ref="C108:D108"/>
    <mergeCell ref="C130:D130"/>
    <mergeCell ref="A132:F132"/>
    <mergeCell ref="A144:F144"/>
    <mergeCell ref="A156:F156"/>
    <mergeCell ref="C12:D12"/>
    <mergeCell ref="A1:E1"/>
    <mergeCell ref="C14:D14"/>
    <mergeCell ref="C27:D27"/>
    <mergeCell ref="C53:D53"/>
    <mergeCell ref="C81:D81"/>
  </mergeCell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cp:lastModifiedBy>Vadim</cp:lastModifiedBy>
  <dcterms:created xsi:type="dcterms:W3CDTF">2021-12-27T19:10:38Z</dcterms:created>
  <dcterms:modified xsi:type="dcterms:W3CDTF">2021-12-28T02:53:25Z</dcterms:modified>
</cp:coreProperties>
</file>