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1"/>
  </bookViews>
  <sheets>
    <sheet name="Лист2" sheetId="2" r:id="rId1"/>
    <sheet name="4analytics.ru" sheetId="1" r:id="rId2"/>
  </sheets>
  <calcPr calcId="145621"/>
</workbook>
</file>

<file path=xl/calcChain.xml><?xml version="1.0" encoding="utf-8"?>
<calcChain xmlns="http://schemas.openxmlformats.org/spreadsheetml/2006/main">
  <c r="Q20" i="1" l="1"/>
  <c r="P20" i="1"/>
  <c r="P19" i="1" l="1"/>
  <c r="Q19" i="1"/>
  <c r="Q8" i="1"/>
  <c r="Q9" i="1"/>
  <c r="Q10" i="1"/>
  <c r="Q11" i="1"/>
  <c r="Q12" i="1"/>
  <c r="Q13" i="1"/>
  <c r="Q14" i="1"/>
  <c r="Q15" i="1"/>
  <c r="Q16" i="1"/>
  <c r="Q17" i="1"/>
  <c r="Q18" i="1"/>
  <c r="Q7" i="1"/>
  <c r="K7" i="1"/>
  <c r="G8" i="1"/>
  <c r="G9" i="1"/>
  <c r="G10" i="1"/>
  <c r="G11" i="1"/>
  <c r="G12" i="1"/>
  <c r="G13" i="1"/>
  <c r="G14" i="1"/>
  <c r="G15" i="1"/>
  <c r="G16" i="1"/>
  <c r="G17" i="1"/>
  <c r="G18" i="1"/>
  <c r="G7" i="1"/>
  <c r="M18" i="1"/>
  <c r="M17" i="1"/>
  <c r="M16" i="1"/>
  <c r="M15" i="1"/>
  <c r="M14" i="1"/>
  <c r="M13" i="1"/>
  <c r="M12" i="1"/>
  <c r="M11" i="1"/>
  <c r="M10" i="1"/>
  <c r="M9" i="1"/>
  <c r="M8" i="1"/>
  <c r="M7" i="1"/>
  <c r="E3" i="1" a="1"/>
  <c r="E3" i="1" s="1"/>
  <c r="E4" i="1" s="1"/>
  <c r="F3" i="1" l="1"/>
  <c r="F4" i="1" s="1"/>
  <c r="L7" i="1" s="1"/>
  <c r="K8" i="1"/>
  <c r="E8" i="1" l="1"/>
  <c r="F8" i="1" s="1"/>
  <c r="E10" i="1"/>
  <c r="F10" i="1" s="1"/>
  <c r="E12" i="1"/>
  <c r="F12" i="1" s="1"/>
  <c r="E14" i="1"/>
  <c r="F14" i="1" s="1"/>
  <c r="E16" i="1"/>
  <c r="F16" i="1" s="1"/>
  <c r="E20" i="1"/>
  <c r="F20" i="1" s="1"/>
  <c r="E7" i="1"/>
  <c r="F7" i="1" s="1"/>
  <c r="E19" i="1"/>
  <c r="F19" i="1" s="1"/>
  <c r="E23" i="1"/>
  <c r="F23" i="1" s="1"/>
  <c r="E25" i="1"/>
  <c r="F25" i="1" s="1"/>
  <c r="E27" i="1"/>
  <c r="F27" i="1" s="1"/>
  <c r="E29" i="1"/>
  <c r="F29" i="1" s="1"/>
  <c r="L8" i="1"/>
  <c r="K9" i="1"/>
  <c r="E9" i="1"/>
  <c r="F9" i="1" s="1"/>
  <c r="E11" i="1"/>
  <c r="F11" i="1" s="1"/>
  <c r="E13" i="1"/>
  <c r="F13" i="1" s="1"/>
  <c r="E15" i="1"/>
  <c r="F15" i="1" s="1"/>
  <c r="E17" i="1"/>
  <c r="F17" i="1" s="1"/>
  <c r="E22" i="1"/>
  <c r="F22" i="1" s="1"/>
  <c r="E18" i="1"/>
  <c r="F18" i="1" s="1"/>
  <c r="E21" i="1"/>
  <c r="F21" i="1" s="1"/>
  <c r="E24" i="1"/>
  <c r="F24" i="1" s="1"/>
  <c r="E26" i="1"/>
  <c r="F26" i="1" s="1"/>
  <c r="E28" i="1"/>
  <c r="F28" i="1" s="1"/>
  <c r="E30" i="1"/>
  <c r="F30" i="1" s="1"/>
  <c r="L9" i="1" l="1"/>
  <c r="K10" i="1"/>
  <c r="H7" i="1" l="1"/>
  <c r="J7" i="1" s="1"/>
  <c r="N7" i="1" s="1"/>
  <c r="L10" i="1"/>
  <c r="K11" i="1"/>
  <c r="J18" i="1" l="1"/>
  <c r="J16" i="1"/>
  <c r="J10" i="1"/>
  <c r="N10" i="1" s="1"/>
  <c r="J9" i="1"/>
  <c r="N9" i="1" s="1"/>
  <c r="L11" i="1"/>
  <c r="K12" i="1"/>
  <c r="J13" i="1"/>
  <c r="J11" i="1"/>
  <c r="J17" i="1"/>
  <c r="J15" i="1"/>
  <c r="J12" i="1"/>
  <c r="J14" i="1"/>
  <c r="J8" i="1"/>
  <c r="N8" i="1" s="1"/>
  <c r="N11" i="1" l="1"/>
  <c r="L12" i="1"/>
  <c r="N12" i="1" s="1"/>
  <c r="K13" i="1"/>
  <c r="L13" i="1" l="1"/>
  <c r="N13" i="1" s="1"/>
  <c r="K14" i="1"/>
  <c r="L14" i="1" l="1"/>
  <c r="N14" i="1" s="1"/>
  <c r="K15" i="1"/>
  <c r="L15" i="1" l="1"/>
  <c r="N15" i="1" s="1"/>
  <c r="K16" i="1"/>
  <c r="K17" i="1" l="1"/>
  <c r="L16" i="1"/>
  <c r="N16" i="1" s="1"/>
  <c r="L17" i="1" l="1"/>
  <c r="N17" i="1" s="1"/>
  <c r="K18" i="1"/>
  <c r="L18" i="1" l="1"/>
  <c r="N18" i="1" s="1"/>
</calcChain>
</file>

<file path=xl/sharedStrings.xml><?xml version="1.0" encoding="utf-8"?>
<sst xmlns="http://schemas.openxmlformats.org/spreadsheetml/2006/main" count="51" uniqueCount="39">
  <si>
    <t>1. Рассчитываем значения функции y=bx+a</t>
  </si>
  <si>
    <t>www.4analytics.ru</t>
  </si>
  <si>
    <t>b</t>
  </si>
  <si>
    <t>a</t>
  </si>
  <si>
    <t>2. Расчет коэффициентов сезонности</t>
  </si>
  <si>
    <t>3. Расчет прогноза</t>
  </si>
  <si>
    <t>Год</t>
  </si>
  <si>
    <t>Месяц</t>
  </si>
  <si>
    <t>Продажи руб.</t>
  </si>
  <si>
    <t>X</t>
  </si>
  <si>
    <t>2. Значения тренда</t>
  </si>
  <si>
    <t>3. Отклонение фактических значений от значений тренда</t>
  </si>
  <si>
    <t>4. Среднее отклонение для каждого месяца</t>
  </si>
  <si>
    <t>5. Общий индекс сезонности</t>
  </si>
  <si>
    <t>для какого месяца коэффициент</t>
  </si>
  <si>
    <t>6. Коэффициенты сезонности очищенные от роста</t>
  </si>
  <si>
    <t>7. задаем период, на который хотим рассчитать прогноз</t>
  </si>
  <si>
    <t>8. Рассчитываем значения тренда для будущих периодов</t>
  </si>
  <si>
    <t>Для какого месяца будем брать коэффициент</t>
  </si>
  <si>
    <t>9. Расчет прогноза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</si>
  <si>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</si>
  <si>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</si>
  <si>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</si>
  <si>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</si>
  <si>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</si>
  <si>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</si>
  <si>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</si>
  <si>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</si>
  <si>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</si>
  <si>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</si>
  <si>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</si>
  <si>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</si>
  <si>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o_date</t>
  </si>
  <si>
    <t>ФАКТ</t>
  </si>
  <si>
    <t>месяц</t>
  </si>
  <si>
    <t>значение</t>
  </si>
  <si>
    <t>Δ</t>
  </si>
  <si>
    <t>СРЕДНЕЕ:</t>
  </si>
  <si>
    <t>Абсолютная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</si>
</sst>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\ _₽_-;\-* #,##0.00\ _₽_-;_-* &quot;-&quot;??\ _₽_-;_-@_-"/>
    <numFmt numFmtId="164" formatCode="_-* #,##0.00&quot;р.&quot;_-;\-* #,##0.00&quot;р.&quot;_-;_-* &quot;-&quot;??&quot;р.&quot;_-;_-@_-"/>
    <numFmt numFmtId="165" formatCode="_-* #,##0&quot;р.&quot;_-;\-* #,##0&quot;р.&quot;_-;_-* &quot;-&quot;??&quot;р.&quot;_-;_-@_-"/>
    <numFmt numFmtId="166" formatCode="_-* #,##0.00_р_._-;\-* #,##0.00_р_._-;_-* &quot;-&quot;??_р_._-;_-@_-"/>
    <numFmt numFmtId="167" formatCode="_-* #,##0_р_._-;\-* #,##0_р_._-;_-* &quot;-&quot;??_р_._-;_-@_-"/>
    <numFmt numFmtId="168" formatCode="#,##0.00_ ;[Red]\-#,##0.00\ "/>
    <numFmt numFmtId="169" formatCode="#,##0.00000000_ ;[Red]\-#,##0.00000000\ 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2C2D3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7">
    <xf numFmtId="0" fontId="0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1" fillId="0" borderId="0"/>
  </cellStyleXfs>
  <cellXfs count="43">
    <xf numFmtId="0" fontId="0" fillId="0" borderId="0" xfId="0"/>
    <xf numFmtId="165" fontId="1" fillId="0" borderId="0" xfId="2" applyNumberFormat="1" applyFont="1"/>
    <xf numFmtId="0" fontId="5" fillId="0" borderId="0" xfId="3" applyAlignment="1" applyProtection="1"/>
    <xf numFmtId="167" fontId="1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67" fontId="1" fillId="0" borderId="0" xfId="1" applyNumberFormat="1" applyFont="1"/>
    <xf numFmtId="168" fontId="0" fillId="0" borderId="4" xfId="0" applyNumberFormat="1" applyBorder="1"/>
    <xf numFmtId="165" fontId="1" fillId="0" borderId="5" xfId="2" applyNumberFormat="1" applyFont="1" applyBorder="1"/>
    <xf numFmtId="167" fontId="4" fillId="2" borderId="6" xfId="1" applyNumberFormat="1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167" fontId="1" fillId="0" borderId="8" xfId="1" applyNumberFormat="1" applyFont="1" applyBorder="1"/>
    <xf numFmtId="0" fontId="0" fillId="0" borderId="8" xfId="0" applyBorder="1"/>
    <xf numFmtId="169" fontId="0" fillId="5" borderId="8" xfId="0" applyNumberFormat="1" applyFill="1" applyBorder="1"/>
    <xf numFmtId="169" fontId="0" fillId="0" borderId="8" xfId="0" applyNumberFormat="1" applyBorder="1"/>
    <xf numFmtId="2" fontId="0" fillId="0" borderId="9" xfId="0" applyNumberFormat="1" applyBorder="1"/>
    <xf numFmtId="0" fontId="0" fillId="0" borderId="9" xfId="0" applyBorder="1"/>
    <xf numFmtId="167" fontId="0" fillId="0" borderId="0" xfId="0" applyNumberFormat="1" applyBorder="1"/>
    <xf numFmtId="0" fontId="0" fillId="0" borderId="0" xfId="0" applyBorder="1"/>
    <xf numFmtId="167" fontId="0" fillId="0" borderId="10" xfId="0" applyNumberFormat="1" applyBorder="1"/>
    <xf numFmtId="168" fontId="0" fillId="0" borderId="11" xfId="0" applyNumberFormat="1" applyBorder="1"/>
    <xf numFmtId="168" fontId="0" fillId="0" borderId="12" xfId="0" applyNumberFormat="1" applyBorder="1"/>
    <xf numFmtId="0" fontId="0" fillId="0" borderId="13" xfId="0" applyBorder="1"/>
    <xf numFmtId="2" fontId="0" fillId="0" borderId="14" xfId="0" applyNumberFormat="1" applyBorder="1"/>
    <xf numFmtId="4" fontId="0" fillId="0" borderId="0" xfId="0" applyNumberFormat="1"/>
    <xf numFmtId="49" fontId="0" fillId="0" borderId="4" xfId="0" applyNumberFormat="1" applyBorder="1"/>
    <xf numFmtId="0" fontId="4" fillId="2" borderId="8" xfId="0" applyFont="1" applyFill="1" applyBorder="1" applyAlignment="1">
      <alignment horizontal="center" vertical="center" wrapText="1"/>
    </xf>
    <xf numFmtId="167" fontId="0" fillId="0" borderId="10" xfId="0" applyNumberFormat="1" applyFont="1" applyBorder="1"/>
    <xf numFmtId="3" fontId="8" fillId="0" borderId="0" xfId="0" applyNumberFormat="1" applyFont="1"/>
    <xf numFmtId="4" fontId="0" fillId="0" borderId="0" xfId="0" applyNumberFormat="1" applyFont="1"/>
    <xf numFmtId="9" fontId="0" fillId="0" borderId="0" xfId="0" applyNumberFormat="1"/>
    <xf numFmtId="167" fontId="0" fillId="0" borderId="0" xfId="0" applyNumberFormat="1"/>
    <xf numFmtId="167" fontId="4" fillId="2" borderId="0" xfId="1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43" fontId="0" fillId="0" borderId="0" xfId="0" applyNumberFormat="1" applyAlignment="1">
      <alignment horizontal="right" vertical="center" indent="1"/>
    </xf>
  </cellXfs>
  <cellStyles count="7">
    <cellStyle name="Гиперссылка" xfId="3" builtinId="8"/>
    <cellStyle name="Гиперссылка 2" xfId="4"/>
    <cellStyle name="Гиперссылка 3" xfId="5"/>
    <cellStyle name="Денежный" xfId="2" builtinId="4"/>
    <cellStyle name="Обычный" xfId="0" builtinId="0"/>
    <cellStyle name="Обычный 2" xfId="6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125277605270694"/>
          <c:y val="0.1322036086526891"/>
          <c:w val="0.76874722394729311"/>
          <c:h val="0.67118755162134469"/>
        </c:manualLayout>
      </c:layout>
      <c:lineChart>
        <c:grouping val="standard"/>
        <c:varyColors val="0"/>
        <c:ser>
          <c:idx val="0"/>
          <c:order val="0"/>
          <c:tx>
            <c:strRef>
              <c:f>'4analytics.ru'!$J$6</c:f>
              <c:strCache>
                <c:ptCount val="1"/>
                <c:pt idx="0">
                  <c:v>6. Коэффициенты сезонности очищенные от роста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endParaRPr lang="ru-RU"/>
              </a:p>
            </c:txPr>
            <c:showLegendKey val="1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'4analytics.ru'!$B$7:$B$18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'4analytics.ru'!$J$7:$J$18</c:f>
              <c:numCache>
                <c:formatCode>0.00</c:formatCode>
                <c:ptCount val="12"/>
                <c:pt idx="0">
                  <c:v>1.0522323123701696</c:v>
                </c:pt>
                <c:pt idx="1">
                  <c:v>0.88116738458618915</c:v>
                </c:pt>
                <c:pt idx="2">
                  <c:v>1.0273827280473009</c:v>
                </c:pt>
                <c:pt idx="3">
                  <c:v>0.98955671717877747</c:v>
                </c:pt>
                <c:pt idx="4">
                  <c:v>1.0016641715363079</c:v>
                </c:pt>
                <c:pt idx="5">
                  <c:v>0.88398674978799374</c:v>
                </c:pt>
                <c:pt idx="6">
                  <c:v>0.87239804833438506</c:v>
                </c:pt>
                <c:pt idx="7">
                  <c:v>0.9278959244705004</c:v>
                </c:pt>
                <c:pt idx="8">
                  <c:v>0.91385422675584571</c:v>
                </c:pt>
                <c:pt idx="9">
                  <c:v>1.0726139893419802</c:v>
                </c:pt>
                <c:pt idx="10">
                  <c:v>1.1903749297186073</c:v>
                </c:pt>
                <c:pt idx="11">
                  <c:v>1.1868728178719437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7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67213568"/>
        <c:axId val="54056448"/>
      </c:lineChart>
      <c:catAx>
        <c:axId val="67213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54056448"/>
        <c:crossesAt val="1"/>
        <c:auto val="1"/>
        <c:lblAlgn val="ctr"/>
        <c:lblOffset val="100"/>
        <c:tickMarkSkip val="1"/>
        <c:noMultiLvlLbl val="0"/>
      </c:catAx>
      <c:valAx>
        <c:axId val="54056448"/>
        <c:scaling>
          <c:orientation val="minMax"/>
          <c:min val="0.70000000000000018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21356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 rtl="0"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</c:dTable>
      <c:spPr>
        <a:solidFill>
          <a:srgbClr val="FFCC99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000000000000022" r="0.75000000000000022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161925</xdr:colOff>
      <xdr:row>3</xdr:row>
      <xdr:rowOff>47625</xdr:rowOff>
    </xdr:from>
    <xdr:to>
      <xdr:col>26</xdr:col>
      <xdr:colOff>342900</xdr:colOff>
      <xdr:row>17</xdr:row>
      <xdr:rowOff>123825</xdr:rowOff>
    </xdr:to>
    <xdr:graphicFrame macro="">
      <xdr:nvGraphicFramePr>
        <xdr:cNvPr id="2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4analytic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2" sqref="C2:C13"/>
    </sheetView>
  </sheetViews>
  <sheetFormatPr defaultRowHeight="15" x14ac:dyDescent="0.25"/>
  <cols>
    <col min="1" max="1" width="16.85546875" customWidth="1"/>
    <col min="2" max="2" width="16.7109375" customWidth="1"/>
    <col min="3" max="3" width="21" customWidth="1"/>
  </cols>
  <sheetData>
    <row r="1" spans="1:3" x14ac:dyDescent="0.25">
      <c r="A1" t="s">
        <v>32</v>
      </c>
      <c r="B1">
        <v>2016</v>
      </c>
      <c r="C1">
        <v>2017</v>
      </c>
    </row>
    <row r="2" spans="1:3" x14ac:dyDescent="0.25">
      <c r="A2">
        <v>1</v>
      </c>
      <c r="B2" s="25">
        <v>112520331.34998</v>
      </c>
      <c r="C2" s="25">
        <v>196053393.19999999</v>
      </c>
    </row>
    <row r="3" spans="1:3" x14ac:dyDescent="0.25">
      <c r="A3">
        <v>2</v>
      </c>
      <c r="B3" s="25">
        <v>100652262.199985</v>
      </c>
      <c r="C3" s="25">
        <v>171306939.29999</v>
      </c>
    </row>
    <row r="4" spans="1:3" x14ac:dyDescent="0.25">
      <c r="A4">
        <v>3</v>
      </c>
      <c r="B4" s="25">
        <v>125415802.39997999</v>
      </c>
      <c r="C4" s="25">
        <v>206985912.00001401</v>
      </c>
    </row>
    <row r="5" spans="1:3" x14ac:dyDescent="0.25">
      <c r="A5">
        <v>4</v>
      </c>
      <c r="B5" s="25">
        <v>135366050.39998299</v>
      </c>
      <c r="C5" s="25">
        <v>194691926.10000101</v>
      </c>
    </row>
    <row r="6" spans="1:3" x14ac:dyDescent="0.25">
      <c r="A6">
        <v>5</v>
      </c>
      <c r="B6" s="25">
        <v>130065409.599977</v>
      </c>
      <c r="C6" s="25">
        <v>229263806.800026</v>
      </c>
    </row>
    <row r="7" spans="1:3" x14ac:dyDescent="0.25">
      <c r="A7">
        <v>6</v>
      </c>
      <c r="B7" s="25">
        <v>122606375.49998</v>
      </c>
      <c r="C7" s="25">
        <v>206891846</v>
      </c>
    </row>
    <row r="8" spans="1:3" x14ac:dyDescent="0.25">
      <c r="A8">
        <v>7</v>
      </c>
      <c r="B8" s="25">
        <v>127451660.699977</v>
      </c>
      <c r="C8" s="25">
        <v>210803723.90000501</v>
      </c>
    </row>
    <row r="9" spans="1:3" x14ac:dyDescent="0.25">
      <c r="A9">
        <v>8</v>
      </c>
      <c r="B9" s="25">
        <v>152145473.199992</v>
      </c>
      <c r="C9" s="25">
        <v>215920308.80000699</v>
      </c>
    </row>
    <row r="10" spans="1:3" x14ac:dyDescent="0.25">
      <c r="A10">
        <v>9</v>
      </c>
      <c r="B10" s="25">
        <v>158168201.099998</v>
      </c>
      <c r="C10" s="25">
        <v>217417658.50001001</v>
      </c>
    </row>
    <row r="11" spans="1:3" x14ac:dyDescent="0.25">
      <c r="A11">
        <v>10</v>
      </c>
      <c r="B11" s="25">
        <v>195448265.60001999</v>
      </c>
      <c r="C11" s="25">
        <v>260797354.30001801</v>
      </c>
    </row>
    <row r="12" spans="1:3" x14ac:dyDescent="0.25">
      <c r="A12">
        <v>11</v>
      </c>
      <c r="B12" s="25">
        <v>221892632.50003499</v>
      </c>
      <c r="C12" s="25">
        <v>304583518.40010399</v>
      </c>
    </row>
    <row r="13" spans="1:3" x14ac:dyDescent="0.25">
      <c r="A13">
        <v>12</v>
      </c>
      <c r="B13" s="25">
        <v>223290188.100034</v>
      </c>
      <c r="C13" s="25">
        <v>322948401.30014098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topLeftCell="K1" workbookViewId="0">
      <selection activeCell="Q20" sqref="Q20"/>
    </sheetView>
  </sheetViews>
  <sheetFormatPr defaultRowHeight="15" x14ac:dyDescent="0.25"/>
  <cols>
    <col min="1" max="1" width="10.28515625" customWidth="1"/>
    <col min="2" max="2" width="10.85546875" bestFit="1" customWidth="1"/>
    <col min="3" max="3" width="15.7109375" style="1" bestFit="1" customWidth="1"/>
    <col min="4" max="4" width="3" bestFit="1" customWidth="1"/>
    <col min="5" max="5" width="18.85546875" style="5" customWidth="1"/>
    <col min="6" max="6" width="21.42578125" customWidth="1"/>
    <col min="7" max="8" width="18.85546875" customWidth="1"/>
    <col min="9" max="9" width="14.28515625" customWidth="1"/>
    <col min="10" max="10" width="18.85546875" customWidth="1"/>
    <col min="11" max="11" width="18.140625" customWidth="1"/>
    <col min="12" max="12" width="16.85546875" customWidth="1"/>
    <col min="13" max="13" width="12.5703125" customWidth="1"/>
    <col min="14" max="14" width="16.28515625" customWidth="1"/>
    <col min="16" max="16" width="17.85546875" customWidth="1"/>
  </cols>
  <sheetData>
    <row r="1" spans="1:17" x14ac:dyDescent="0.25">
      <c r="E1" s="33" t="s">
        <v>0</v>
      </c>
      <c r="F1" s="33"/>
    </row>
    <row r="2" spans="1:17" x14ac:dyDescent="0.25">
      <c r="A2" s="2" t="s">
        <v>1</v>
      </c>
      <c r="E2" s="3" t="s">
        <v>2</v>
      </c>
      <c r="F2" s="4" t="s">
        <v>3</v>
      </c>
    </row>
    <row r="3" spans="1:17" x14ac:dyDescent="0.25">
      <c r="A3" s="2"/>
      <c r="E3" s="5">
        <f t="array" ref="E3:F3">LINEST(C7:C30,D7:D30,1,0)</f>
        <v>7489645.7840254521</v>
      </c>
      <c r="F3">
        <v>95658071.085109204</v>
      </c>
    </row>
    <row r="4" spans="1:17" ht="15.75" thickBot="1" x14ac:dyDescent="0.3">
      <c r="E4" s="5">
        <f>E3</f>
        <v>7489645.7840254521</v>
      </c>
      <c r="F4">
        <f>F3</f>
        <v>95658071.085109204</v>
      </c>
    </row>
    <row r="5" spans="1:17" ht="15.75" thickBot="1" x14ac:dyDescent="0.3">
      <c r="F5" s="34" t="s">
        <v>4</v>
      </c>
      <c r="G5" s="35"/>
      <c r="H5" s="35"/>
      <c r="I5" s="35"/>
      <c r="J5" s="35"/>
      <c r="K5" s="36" t="s">
        <v>5</v>
      </c>
      <c r="L5" s="37"/>
      <c r="M5" s="37"/>
      <c r="N5" s="38"/>
      <c r="O5" s="39" t="s">
        <v>33</v>
      </c>
      <c r="P5" s="40"/>
      <c r="Q5" s="41"/>
    </row>
    <row r="6" spans="1:17" ht="76.5" customHeight="1" x14ac:dyDescent="0.25">
      <c r="A6" s="6" t="s">
        <v>6</v>
      </c>
      <c r="B6" s="6" t="s">
        <v>7</v>
      </c>
      <c r="C6" s="7" t="s">
        <v>8</v>
      </c>
      <c r="D6" t="s">
        <v>9</v>
      </c>
      <c r="E6" s="8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10" t="s">
        <v>15</v>
      </c>
      <c r="K6" s="11" t="s">
        <v>16</v>
      </c>
      <c r="L6" s="11" t="s">
        <v>17</v>
      </c>
      <c r="M6" s="11" t="s">
        <v>18</v>
      </c>
      <c r="N6" s="11" t="s">
        <v>19</v>
      </c>
      <c r="O6" s="27" t="s">
        <v>34</v>
      </c>
      <c r="P6" s="27" t="s">
        <v>35</v>
      </c>
      <c r="Q6" s="27" t="s">
        <v>36</v>
      </c>
    </row>
    <row r="7" spans="1:17" x14ac:dyDescent="0.25">
      <c r="A7" s="26">
        <v>2016</v>
      </c>
      <c r="B7" s="6" t="s">
        <v>20</v>
      </c>
      <c r="C7" s="25">
        <v>112520331.34998</v>
      </c>
      <c r="D7">
        <v>1</v>
      </c>
      <c r="E7" s="12">
        <f>D7*$E$4+$F$4</f>
        <v>103147716.86913465</v>
      </c>
      <c r="F7" s="13">
        <f>C7/E7</f>
        <v>1.0908659422169911</v>
      </c>
      <c r="G7" s="14">
        <f>AVERAGE(F7,F19)</f>
        <v>1.0532815684344934</v>
      </c>
      <c r="H7" s="15">
        <f>AVERAGE(G7:G18)</f>
        <v>1.0009971714914936</v>
      </c>
      <c r="I7" s="13">
        <v>1</v>
      </c>
      <c r="J7" s="16">
        <f>G7/$H$7</f>
        <v>1.0522323123701696</v>
      </c>
      <c r="K7" s="17">
        <f>D30+1</f>
        <v>25</v>
      </c>
      <c r="L7" s="18">
        <f>K7*$E$4+$F$4</f>
        <v>282899215.68574548</v>
      </c>
      <c r="M7" s="19">
        <f>I7</f>
        <v>1</v>
      </c>
      <c r="N7" s="28">
        <f t="shared" ref="N7:N18" si="0">VLOOKUP(M7,$I$7:$J$18,2,FALSE)*L7</f>
        <v>297675695.88871932</v>
      </c>
      <c r="O7" s="29">
        <v>25</v>
      </c>
      <c r="P7" s="30">
        <v>256798898</v>
      </c>
      <c r="Q7" s="31">
        <f xml:space="preserve"> 1-N7/P7</f>
        <v>-0.15917824494994259</v>
      </c>
    </row>
    <row r="8" spans="1:17" x14ac:dyDescent="0.25">
      <c r="A8" s="21"/>
      <c r="B8" s="22" t="s">
        <v>21</v>
      </c>
      <c r="C8" s="25">
        <v>100652262.199985</v>
      </c>
      <c r="D8">
        <v>2</v>
      </c>
      <c r="E8" s="12">
        <f t="shared" ref="E8:E30" si="1">D8*$E$4+$F$4</f>
        <v>110637362.65316011</v>
      </c>
      <c r="F8" s="13">
        <f t="shared" ref="F8:F30" si="2">C8/E8</f>
        <v>0.90974929071223742</v>
      </c>
      <c r="G8" s="14">
        <f t="shared" ref="G8:G18" si="3">AVERAGE(F8,F20)</f>
        <v>0.88204605958133242</v>
      </c>
      <c r="H8" s="13"/>
      <c r="I8" s="13">
        <v>2</v>
      </c>
      <c r="J8" s="16">
        <f t="shared" ref="J8:J18" si="4">G8/$H$7</f>
        <v>0.88116738458618915</v>
      </c>
      <c r="K8" s="17">
        <f>K7+1</f>
        <v>26</v>
      </c>
      <c r="L8" s="18">
        <f t="shared" ref="L8:L18" si="5">K8*$E$4+$F$4</f>
        <v>290388861.46977097</v>
      </c>
      <c r="M8" s="19">
        <f t="shared" ref="M8:M18" si="6">I8</f>
        <v>2</v>
      </c>
      <c r="N8" s="28">
        <f t="shared" si="0"/>
        <v>255881193.57427928</v>
      </c>
      <c r="O8" s="29">
        <v>26</v>
      </c>
      <c r="P8" s="30">
        <v>232640416</v>
      </c>
      <c r="Q8" s="31">
        <f t="shared" ref="Q8:Q18" si="7" xml:space="preserve"> 1-N8/P8</f>
        <v>-9.9900000068256833E-2</v>
      </c>
    </row>
    <row r="9" spans="1:17" x14ac:dyDescent="0.25">
      <c r="A9" s="21"/>
      <c r="B9" s="22" t="s">
        <v>22</v>
      </c>
      <c r="C9" s="25">
        <v>125415802.39997999</v>
      </c>
      <c r="D9">
        <v>3</v>
      </c>
      <c r="E9" s="12">
        <f t="shared" si="1"/>
        <v>118127008.43718556</v>
      </c>
      <c r="F9" s="13">
        <f t="shared" si="2"/>
        <v>1.0617030267609822</v>
      </c>
      <c r="G9" s="14">
        <f t="shared" si="3"/>
        <v>1.0284072048145625</v>
      </c>
      <c r="H9" s="13"/>
      <c r="I9" s="13">
        <v>3</v>
      </c>
      <c r="J9" s="16">
        <f t="shared" si="4"/>
        <v>1.0273827280473009</v>
      </c>
      <c r="K9" s="17">
        <f t="shared" ref="K9:K18" si="8">K8+1</f>
        <v>27</v>
      </c>
      <c r="L9" s="18">
        <f t="shared" si="5"/>
        <v>297878507.2537964</v>
      </c>
      <c r="M9" s="19">
        <f t="shared" si="6"/>
        <v>3</v>
      </c>
      <c r="N9" s="28">
        <f t="shared" si="0"/>
        <v>306035233.40906304</v>
      </c>
      <c r="O9" s="29">
        <v>27</v>
      </c>
      <c r="P9" s="30">
        <v>267994924</v>
      </c>
      <c r="Q9" s="31">
        <f t="shared" si="7"/>
        <v>-0.14194414148330292</v>
      </c>
    </row>
    <row r="10" spans="1:17" x14ac:dyDescent="0.25">
      <c r="A10" s="21"/>
      <c r="B10" s="22" t="s">
        <v>23</v>
      </c>
      <c r="C10" s="25">
        <v>135366050.39998299</v>
      </c>
      <c r="D10">
        <v>4</v>
      </c>
      <c r="E10" s="12">
        <f t="shared" si="1"/>
        <v>125616654.22121102</v>
      </c>
      <c r="F10" s="13">
        <f t="shared" si="2"/>
        <v>1.0776122898608913</v>
      </c>
      <c r="G10" s="14">
        <f t="shared" si="3"/>
        <v>0.99054347492636408</v>
      </c>
      <c r="H10" s="13"/>
      <c r="I10" s="13">
        <v>4</v>
      </c>
      <c r="J10" s="16">
        <f t="shared" si="4"/>
        <v>0.98955671717877747</v>
      </c>
      <c r="K10" s="17">
        <f t="shared" si="8"/>
        <v>28</v>
      </c>
      <c r="L10" s="18">
        <f t="shared" si="5"/>
        <v>305368153.03782189</v>
      </c>
      <c r="M10" s="19">
        <f t="shared" si="6"/>
        <v>4</v>
      </c>
      <c r="N10" s="28">
        <f t="shared" si="0"/>
        <v>302179107.05105352</v>
      </c>
      <c r="O10" s="29">
        <v>28</v>
      </c>
      <c r="P10" s="30">
        <v>262849522</v>
      </c>
      <c r="Q10" s="31">
        <f t="shared" si="7"/>
        <v>-0.1496277594564297</v>
      </c>
    </row>
    <row r="11" spans="1:17" x14ac:dyDescent="0.25">
      <c r="A11" s="21"/>
      <c r="B11" s="22" t="s">
        <v>24</v>
      </c>
      <c r="C11" s="25">
        <v>130065409.599977</v>
      </c>
      <c r="D11">
        <v>5</v>
      </c>
      <c r="E11" s="12">
        <f t="shared" si="1"/>
        <v>133106300.00523646</v>
      </c>
      <c r="F11" s="13">
        <f t="shared" si="2"/>
        <v>0.97715442165292077</v>
      </c>
      <c r="G11" s="14">
        <f t="shared" si="3"/>
        <v>1.0026630024922145</v>
      </c>
      <c r="H11" s="13"/>
      <c r="I11" s="13">
        <v>5</v>
      </c>
      <c r="J11" s="16">
        <f t="shared" si="4"/>
        <v>1.0016641715363079</v>
      </c>
      <c r="K11" s="17">
        <f t="shared" si="8"/>
        <v>29</v>
      </c>
      <c r="L11" s="18">
        <f t="shared" si="5"/>
        <v>312857798.82184732</v>
      </c>
      <c r="M11" s="19">
        <f t="shared" si="6"/>
        <v>5</v>
      </c>
      <c r="N11" s="28">
        <f t="shared" si="0"/>
        <v>313378447.86555856</v>
      </c>
      <c r="O11" s="29">
        <v>29</v>
      </c>
      <c r="P11" s="30">
        <v>276933049</v>
      </c>
      <c r="Q11" s="31">
        <f t="shared" si="7"/>
        <v>-0.1316036457084564</v>
      </c>
    </row>
    <row r="12" spans="1:17" x14ac:dyDescent="0.25">
      <c r="A12" s="21"/>
      <c r="B12" s="22" t="s">
        <v>25</v>
      </c>
      <c r="C12" s="25">
        <v>122606375.49998</v>
      </c>
      <c r="D12">
        <v>6</v>
      </c>
      <c r="E12" s="12">
        <f t="shared" si="1"/>
        <v>140595945.78926191</v>
      </c>
      <c r="F12" s="13">
        <f t="shared" si="2"/>
        <v>0.8720477309050837</v>
      </c>
      <c r="G12" s="14">
        <f t="shared" si="3"/>
        <v>0.88486823617374044</v>
      </c>
      <c r="H12" s="13"/>
      <c r="I12" s="13">
        <v>6</v>
      </c>
      <c r="J12" s="16">
        <f t="shared" si="4"/>
        <v>0.88398674978799374</v>
      </c>
      <c r="K12" s="17">
        <f t="shared" si="8"/>
        <v>30</v>
      </c>
      <c r="L12" s="18">
        <f t="shared" si="5"/>
        <v>320347444.60587275</v>
      </c>
      <c r="M12" s="19">
        <f t="shared" si="6"/>
        <v>6</v>
      </c>
      <c r="N12" s="28">
        <f t="shared" si="0"/>
        <v>283182896.36003482</v>
      </c>
      <c r="O12" s="29">
        <v>30</v>
      </c>
      <c r="P12" s="30">
        <v>251486085</v>
      </c>
      <c r="Q12" s="31">
        <f t="shared" si="7"/>
        <v>-0.12603803252189816</v>
      </c>
    </row>
    <row r="13" spans="1:17" x14ac:dyDescent="0.25">
      <c r="A13" s="21"/>
      <c r="B13" s="22" t="s">
        <v>26</v>
      </c>
      <c r="C13" s="25">
        <v>127451660.699977</v>
      </c>
      <c r="D13">
        <v>7</v>
      </c>
      <c r="E13" s="12">
        <f t="shared" si="1"/>
        <v>148085591.57328737</v>
      </c>
      <c r="F13" s="13">
        <f t="shared" si="2"/>
        <v>0.86066213023095728</v>
      </c>
      <c r="G13" s="14">
        <f t="shared" si="3"/>
        <v>0.8732679787974188</v>
      </c>
      <c r="H13" s="13"/>
      <c r="I13" s="13">
        <v>7</v>
      </c>
      <c r="J13" s="16">
        <f t="shared" si="4"/>
        <v>0.87239804833438506</v>
      </c>
      <c r="K13" s="17">
        <f t="shared" si="8"/>
        <v>31</v>
      </c>
      <c r="L13" s="18">
        <f t="shared" si="5"/>
        <v>327837090.38989818</v>
      </c>
      <c r="M13" s="19">
        <f t="shared" si="6"/>
        <v>7</v>
      </c>
      <c r="N13" s="28">
        <f t="shared" si="0"/>
        <v>286004437.82777053</v>
      </c>
      <c r="O13" s="29">
        <v>31</v>
      </c>
      <c r="P13" s="30">
        <v>250559778</v>
      </c>
      <c r="Q13" s="31">
        <f t="shared" si="7"/>
        <v>-0.14146189029498002</v>
      </c>
    </row>
    <row r="14" spans="1:17" x14ac:dyDescent="0.25">
      <c r="A14" s="21"/>
      <c r="B14" s="22" t="s">
        <v>27</v>
      </c>
      <c r="C14" s="25">
        <v>152145473.199992</v>
      </c>
      <c r="D14">
        <v>8</v>
      </c>
      <c r="E14" s="12">
        <f t="shared" si="1"/>
        <v>155575237.35731283</v>
      </c>
      <c r="F14" s="13">
        <f t="shared" si="2"/>
        <v>0.97795430548215323</v>
      </c>
      <c r="G14" s="14">
        <f t="shared" si="3"/>
        <v>0.92882119583345546</v>
      </c>
      <c r="H14" s="13"/>
      <c r="I14" s="13">
        <v>8</v>
      </c>
      <c r="J14" s="16">
        <f t="shared" si="4"/>
        <v>0.9278959244705004</v>
      </c>
      <c r="K14" s="17">
        <f t="shared" si="8"/>
        <v>32</v>
      </c>
      <c r="L14" s="18">
        <f t="shared" si="5"/>
        <v>335326736.17392367</v>
      </c>
      <c r="M14" s="19">
        <f t="shared" si="6"/>
        <v>8</v>
      </c>
      <c r="N14" s="28">
        <f t="shared" si="0"/>
        <v>311148311.8617785</v>
      </c>
      <c r="O14" s="29">
        <v>32</v>
      </c>
      <c r="P14" s="30">
        <v>261724749</v>
      </c>
      <c r="Q14" s="31">
        <f t="shared" si="7"/>
        <v>-0.18883794158029166</v>
      </c>
    </row>
    <row r="15" spans="1:17" x14ac:dyDescent="0.25">
      <c r="A15" s="21"/>
      <c r="B15" s="22" t="s">
        <v>28</v>
      </c>
      <c r="C15" s="25">
        <v>158168201.099998</v>
      </c>
      <c r="D15">
        <v>9</v>
      </c>
      <c r="E15" s="12">
        <f t="shared" si="1"/>
        <v>163064883.14133829</v>
      </c>
      <c r="F15" s="13">
        <f t="shared" si="2"/>
        <v>0.96997095912370024</v>
      </c>
      <c r="G15" s="14">
        <f t="shared" si="3"/>
        <v>0.9147654961381475</v>
      </c>
      <c r="H15" s="13"/>
      <c r="I15" s="13">
        <v>9</v>
      </c>
      <c r="J15" s="16">
        <f t="shared" si="4"/>
        <v>0.91385422675584571</v>
      </c>
      <c r="K15" s="17">
        <f t="shared" si="8"/>
        <v>33</v>
      </c>
      <c r="L15" s="18">
        <f t="shared" si="5"/>
        <v>342816381.95794916</v>
      </c>
      <c r="M15" s="19">
        <f t="shared" si="6"/>
        <v>9</v>
      </c>
      <c r="N15" s="28">
        <f t="shared" si="0"/>
        <v>313284199.6534183</v>
      </c>
      <c r="O15" s="29">
        <v>33</v>
      </c>
      <c r="P15" s="30">
        <v>276675505</v>
      </c>
      <c r="Q15" s="31">
        <f t="shared" si="7"/>
        <v>-0.13231635613502646</v>
      </c>
    </row>
    <row r="16" spans="1:17" x14ac:dyDescent="0.25">
      <c r="A16" s="21"/>
      <c r="B16" s="22" t="s">
        <v>29</v>
      </c>
      <c r="C16" s="25">
        <v>195448265.60001999</v>
      </c>
      <c r="D16">
        <v>10</v>
      </c>
      <c r="E16" s="12">
        <f t="shared" si="1"/>
        <v>170554528.92536372</v>
      </c>
      <c r="F16" s="13">
        <f t="shared" si="2"/>
        <v>1.1459576408290513</v>
      </c>
      <c r="G16" s="14">
        <f t="shared" si="3"/>
        <v>1.0736835694335292</v>
      </c>
      <c r="H16" s="13"/>
      <c r="I16" s="13">
        <v>10</v>
      </c>
      <c r="J16" s="16">
        <f t="shared" si="4"/>
        <v>1.0726139893419802</v>
      </c>
      <c r="K16" s="17">
        <f t="shared" si="8"/>
        <v>34</v>
      </c>
      <c r="L16" s="18">
        <f t="shared" si="5"/>
        <v>350306027.74197459</v>
      </c>
      <c r="M16" s="19">
        <f t="shared" si="6"/>
        <v>10</v>
      </c>
      <c r="N16" s="28">
        <f t="shared" si="0"/>
        <v>375743145.90686172</v>
      </c>
      <c r="O16" s="29">
        <v>34</v>
      </c>
      <c r="P16" s="30">
        <v>287647539</v>
      </c>
      <c r="Q16" s="31">
        <f t="shared" si="7"/>
        <v>-0.30626233484605514</v>
      </c>
    </row>
    <row r="17" spans="1:17" x14ac:dyDescent="0.25">
      <c r="A17" s="21"/>
      <c r="B17" s="22" t="s">
        <v>30</v>
      </c>
      <c r="C17" s="25">
        <v>221892632.50003499</v>
      </c>
      <c r="D17">
        <v>11</v>
      </c>
      <c r="E17" s="12">
        <f t="shared" si="1"/>
        <v>178044174.70938918</v>
      </c>
      <c r="F17" s="13">
        <f t="shared" si="2"/>
        <v>1.2462785309444524</v>
      </c>
      <c r="G17" s="14">
        <f t="shared" si="3"/>
        <v>1.1915619376627113</v>
      </c>
      <c r="H17" s="13"/>
      <c r="I17" s="13">
        <v>11</v>
      </c>
      <c r="J17" s="16">
        <f t="shared" si="4"/>
        <v>1.1903749297186073</v>
      </c>
      <c r="K17" s="17">
        <f t="shared" si="8"/>
        <v>35</v>
      </c>
      <c r="L17" s="18">
        <f t="shared" si="5"/>
        <v>357795673.52600002</v>
      </c>
      <c r="M17" s="19">
        <f t="shared" si="6"/>
        <v>11</v>
      </c>
      <c r="N17" s="28">
        <f t="shared" si="0"/>
        <v>425910999.72713405</v>
      </c>
      <c r="O17" s="29">
        <v>35</v>
      </c>
      <c r="P17" s="30">
        <v>363102609</v>
      </c>
      <c r="Q17" s="31">
        <f t="shared" si="7"/>
        <v>-0.17297697447041482</v>
      </c>
    </row>
    <row r="18" spans="1:17" ht="15.75" thickBot="1" x14ac:dyDescent="0.3">
      <c r="A18" s="21"/>
      <c r="B18" s="22" t="s">
        <v>31</v>
      </c>
      <c r="C18" s="25">
        <v>223290188.100034</v>
      </c>
      <c r="D18">
        <v>12</v>
      </c>
      <c r="E18" s="12">
        <f t="shared" si="1"/>
        <v>185533820.49341464</v>
      </c>
      <c r="F18" s="13">
        <f t="shared" si="2"/>
        <v>1.20350126734958</v>
      </c>
      <c r="G18" s="14">
        <f t="shared" si="3"/>
        <v>1.1880563336099541</v>
      </c>
      <c r="H18" s="23"/>
      <c r="I18" s="13">
        <v>12</v>
      </c>
      <c r="J18" s="24">
        <f t="shared" si="4"/>
        <v>1.1868728178719437</v>
      </c>
      <c r="K18" s="17">
        <f t="shared" si="8"/>
        <v>36</v>
      </c>
      <c r="L18" s="18">
        <f t="shared" si="5"/>
        <v>365285319.31002545</v>
      </c>
      <c r="M18" s="19">
        <f t="shared" si="6"/>
        <v>12</v>
      </c>
      <c r="N18" s="28">
        <f t="shared" si="0"/>
        <v>433547216.2567426</v>
      </c>
      <c r="O18" s="29">
        <v>36</v>
      </c>
      <c r="P18" s="30">
        <v>422386052</v>
      </c>
      <c r="Q18" s="31">
        <f t="shared" si="7"/>
        <v>-2.6424083380344632E-2</v>
      </c>
    </row>
    <row r="19" spans="1:17" x14ac:dyDescent="0.25">
      <c r="A19" s="26">
        <v>2017</v>
      </c>
      <c r="B19" s="6" t="s">
        <v>20</v>
      </c>
      <c r="C19" s="25">
        <v>196053393.19999999</v>
      </c>
      <c r="D19">
        <v>13</v>
      </c>
      <c r="E19" s="12">
        <f t="shared" si="1"/>
        <v>193023466.27744007</v>
      </c>
      <c r="F19" s="13">
        <f t="shared" si="2"/>
        <v>1.0156971946519957</v>
      </c>
      <c r="K19" s="17"/>
      <c r="L19" s="18"/>
      <c r="M19" s="19"/>
      <c r="N19" s="20"/>
      <c r="O19" t="s">
        <v>37</v>
      </c>
      <c r="P19" s="25">
        <f>AVERAGE(P7:P18)-AVERAGE(N7:N18)</f>
        <v>-41097646.615201235</v>
      </c>
      <c r="Q19" s="31">
        <f xml:space="preserve"> AVERAGE(Q7:Q18)</f>
        <v>-0.14804761707461661</v>
      </c>
    </row>
    <row r="20" spans="1:17" x14ac:dyDescent="0.25">
      <c r="A20" s="21"/>
      <c r="B20" s="22" t="s">
        <v>21</v>
      </c>
      <c r="C20" s="25">
        <v>171306939.29999</v>
      </c>
      <c r="D20">
        <v>14</v>
      </c>
      <c r="E20" s="12">
        <f t="shared" si="1"/>
        <v>200513112.06146553</v>
      </c>
      <c r="F20" s="13">
        <f t="shared" si="2"/>
        <v>0.85434282845042753</v>
      </c>
      <c r="K20" s="17"/>
      <c r="L20" s="18"/>
      <c r="M20" s="19"/>
      <c r="N20" s="20"/>
      <c r="O20" t="s">
        <v>38</v>
      </c>
      <c r="P20" s="42">
        <f>SUM(P7:P18) -SUM(N7:N18)</f>
        <v>-493171759.38241482</v>
      </c>
      <c r="Q20" s="31">
        <f>SUM(Q7:Q19)</f>
        <v>-1.9246190219700159</v>
      </c>
    </row>
    <row r="21" spans="1:17" x14ac:dyDescent="0.25">
      <c r="A21" s="21"/>
      <c r="B21" s="22" t="s">
        <v>22</v>
      </c>
      <c r="C21" s="25">
        <v>206985912.00001401</v>
      </c>
      <c r="D21">
        <v>15</v>
      </c>
      <c r="E21" s="12">
        <f t="shared" si="1"/>
        <v>208002757.84549099</v>
      </c>
      <c r="F21" s="13">
        <f t="shared" si="2"/>
        <v>0.99511138286814294</v>
      </c>
      <c r="K21" s="17"/>
      <c r="L21" s="18"/>
      <c r="M21" s="19"/>
      <c r="N21" s="20"/>
    </row>
    <row r="22" spans="1:17" x14ac:dyDescent="0.25">
      <c r="A22" s="21"/>
      <c r="B22" s="22" t="s">
        <v>23</v>
      </c>
      <c r="C22" s="25">
        <v>194691926.10000101</v>
      </c>
      <c r="D22">
        <v>16</v>
      </c>
      <c r="E22" s="12">
        <f t="shared" si="1"/>
        <v>215492403.62951642</v>
      </c>
      <c r="F22" s="13">
        <f t="shared" si="2"/>
        <v>0.90347465999183685</v>
      </c>
      <c r="K22" s="17"/>
      <c r="L22" s="18"/>
      <c r="M22" s="19"/>
      <c r="N22" s="20"/>
      <c r="P22" s="32"/>
    </row>
    <row r="23" spans="1:17" x14ac:dyDescent="0.25">
      <c r="A23" s="21"/>
      <c r="B23" s="22" t="s">
        <v>24</v>
      </c>
      <c r="C23" s="25">
        <v>229263806.800026</v>
      </c>
      <c r="D23">
        <v>17</v>
      </c>
      <c r="E23" s="12">
        <f t="shared" si="1"/>
        <v>222982049.41354188</v>
      </c>
      <c r="F23" s="13">
        <f t="shared" si="2"/>
        <v>1.0281715833315084</v>
      </c>
      <c r="K23" s="17"/>
      <c r="L23" s="18"/>
      <c r="M23" s="19"/>
      <c r="N23" s="20"/>
    </row>
    <row r="24" spans="1:17" x14ac:dyDescent="0.25">
      <c r="A24" s="21"/>
      <c r="B24" s="22" t="s">
        <v>25</v>
      </c>
      <c r="C24" s="25">
        <v>206891846</v>
      </c>
      <c r="D24">
        <v>18</v>
      </c>
      <c r="E24" s="12">
        <f t="shared" si="1"/>
        <v>230471695.19756734</v>
      </c>
      <c r="F24" s="13">
        <f t="shared" si="2"/>
        <v>0.89768874144239719</v>
      </c>
      <c r="K24" s="17"/>
      <c r="L24" s="18"/>
      <c r="M24" s="19"/>
      <c r="N24" s="20"/>
      <c r="P24" s="25"/>
    </row>
    <row r="25" spans="1:17" x14ac:dyDescent="0.25">
      <c r="A25" s="21"/>
      <c r="B25" s="22" t="s">
        <v>26</v>
      </c>
      <c r="C25" s="25">
        <v>210803723.90000501</v>
      </c>
      <c r="D25">
        <v>19</v>
      </c>
      <c r="E25" s="12">
        <f t="shared" si="1"/>
        <v>237961340.9815928</v>
      </c>
      <c r="F25" s="13">
        <f t="shared" si="2"/>
        <v>0.88587382736388032</v>
      </c>
      <c r="K25" s="17"/>
      <c r="L25" s="18"/>
      <c r="M25" s="19"/>
      <c r="N25" s="20"/>
    </row>
    <row r="26" spans="1:17" x14ac:dyDescent="0.25">
      <c r="A26" s="21"/>
      <c r="B26" s="22" t="s">
        <v>27</v>
      </c>
      <c r="C26" s="25">
        <v>215920308.80000699</v>
      </c>
      <c r="D26">
        <v>20</v>
      </c>
      <c r="E26" s="12">
        <f t="shared" si="1"/>
        <v>245450986.76561823</v>
      </c>
      <c r="F26" s="13">
        <f t="shared" si="2"/>
        <v>0.87968808618475769</v>
      </c>
      <c r="K26" s="17"/>
      <c r="L26" s="18"/>
      <c r="M26" s="19"/>
      <c r="N26" s="20"/>
    </row>
    <row r="27" spans="1:17" x14ac:dyDescent="0.25">
      <c r="A27" s="21"/>
      <c r="B27" s="22" t="s">
        <v>28</v>
      </c>
      <c r="C27" s="25">
        <v>217417658.50001001</v>
      </c>
      <c r="D27">
        <v>21</v>
      </c>
      <c r="E27" s="12">
        <f t="shared" si="1"/>
        <v>252940632.5496437</v>
      </c>
      <c r="F27" s="13">
        <f t="shared" si="2"/>
        <v>0.85956003315259477</v>
      </c>
      <c r="K27" s="17"/>
      <c r="L27" s="18"/>
      <c r="M27" s="19"/>
      <c r="N27" s="20"/>
    </row>
    <row r="28" spans="1:17" x14ac:dyDescent="0.25">
      <c r="A28" s="21"/>
      <c r="B28" s="22" t="s">
        <v>29</v>
      </c>
      <c r="C28" s="25">
        <v>260797354.30001801</v>
      </c>
      <c r="D28">
        <v>22</v>
      </c>
      <c r="E28" s="12">
        <f t="shared" si="1"/>
        <v>260430278.33366916</v>
      </c>
      <c r="F28" s="13">
        <f t="shared" si="2"/>
        <v>1.0014094980380068</v>
      </c>
      <c r="K28" s="17"/>
      <c r="L28" s="18"/>
      <c r="M28" s="19"/>
      <c r="N28" s="20"/>
    </row>
    <row r="29" spans="1:17" x14ac:dyDescent="0.25">
      <c r="A29" s="21"/>
      <c r="B29" s="22" t="s">
        <v>30</v>
      </c>
      <c r="C29" s="25">
        <v>304583518.40010399</v>
      </c>
      <c r="D29">
        <v>23</v>
      </c>
      <c r="E29" s="12">
        <f t="shared" si="1"/>
        <v>267919924.11769462</v>
      </c>
      <c r="F29" s="13">
        <f t="shared" si="2"/>
        <v>1.1368453443809703</v>
      </c>
      <c r="K29" s="17"/>
      <c r="L29" s="18"/>
      <c r="M29" s="19"/>
      <c r="N29" s="20"/>
    </row>
    <row r="30" spans="1:17" x14ac:dyDescent="0.25">
      <c r="A30" s="21"/>
      <c r="B30" s="22" t="s">
        <v>31</v>
      </c>
      <c r="C30" s="25">
        <v>322948401.30014098</v>
      </c>
      <c r="D30">
        <v>24</v>
      </c>
      <c r="E30" s="12">
        <f t="shared" si="1"/>
        <v>275409569.90172005</v>
      </c>
      <c r="F30" s="13">
        <f t="shared" si="2"/>
        <v>1.1726113998703283</v>
      </c>
      <c r="K30" s="17"/>
      <c r="L30" s="18"/>
      <c r="M30" s="19"/>
      <c r="N30" s="20"/>
    </row>
  </sheetData>
  <mergeCells count="4">
    <mergeCell ref="E1:F1"/>
    <mergeCell ref="F5:J5"/>
    <mergeCell ref="K5:N5"/>
    <mergeCell ref="O5:Q5"/>
  </mergeCells>
  <hyperlinks>
    <hyperlink ref="A2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4analytics.ru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Мазейко Вадим Николаевич</dc:creator>
  <cp:lastModifiedBy>Мазейко Вадим Николаевич</cp:lastModifiedBy>
  <dcterms:created xsi:type="dcterms:W3CDTF">2019-10-14T06:27:13Z</dcterms:created>
  <dcterms:modified xsi:type="dcterms:W3CDTF">2019-10-14T07:21:14Z</dcterms:modified>
</cp:coreProperties>
</file>