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6e42e33aa87b634/VAEA_IRD/Data/BDD/"/>
    </mc:Choice>
  </mc:AlternateContent>
  <xr:revisionPtr revIDLastSave="585" documentId="8_{5D8C3A5A-A7BB-469C-B4C6-F3576976FC4F}" xr6:coauthVersionLast="47" xr6:coauthVersionMax="47" xr10:uidLastSave="{DB66DB99-68E0-42B8-877B-8970C59FB9D9}"/>
  <bookViews>
    <workbookView xWindow="-108" yWindow="-108" windowWidth="23256" windowHeight="12456" tabRatio="803" activeTab="1" xr2:uid="{E68A10F0-64DD-42AE-AF6B-439A4BB26E2F}"/>
  </bookViews>
  <sheets>
    <sheet name="01_1" sheetId="1" r:id="rId1"/>
    <sheet name="01_2" sheetId="2" r:id="rId2"/>
    <sheet name="01_3" sheetId="3" r:id="rId3"/>
    <sheet name="01_4" sheetId="4" r:id="rId4"/>
    <sheet name="01_5" sheetId="5" r:id="rId5"/>
    <sheet name="01_6" sheetId="6" r:id="rId6"/>
    <sheet name="02_1" sheetId="7" r:id="rId7"/>
    <sheet name="02_2" sheetId="8" r:id="rId8"/>
    <sheet name="02_3" sheetId="9" r:id="rId9"/>
    <sheet name="02_4" sheetId="10" r:id="rId10"/>
    <sheet name="02_5" sheetId="11" r:id="rId11"/>
    <sheet name="02_6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K16" i="5"/>
  <c r="K16" i="3"/>
  <c r="K16" i="4"/>
  <c r="K16" i="2"/>
  <c r="K17" i="1"/>
  <c r="K16" i="12"/>
  <c r="K16" i="11"/>
  <c r="K16" i="10"/>
  <c r="K16" i="9"/>
  <c r="K16" i="8"/>
  <c r="K16" i="7"/>
  <c r="K16" i="6"/>
  <c r="K17" i="6"/>
  <c r="K16" i="1"/>
  <c r="C20" i="12"/>
  <c r="H17" i="12"/>
  <c r="G17" i="12"/>
  <c r="F17" i="12"/>
  <c r="H16" i="12"/>
  <c r="G16" i="12"/>
  <c r="F16" i="12"/>
  <c r="I14" i="12"/>
  <c r="I16" i="12" s="1"/>
  <c r="D14" i="12"/>
  <c r="I13" i="12"/>
  <c r="D13" i="12"/>
  <c r="I12" i="12"/>
  <c r="D12" i="12"/>
  <c r="I11" i="12"/>
  <c r="D11" i="12"/>
  <c r="I10" i="12"/>
  <c r="D10" i="12"/>
  <c r="I9" i="12"/>
  <c r="K9" i="12" s="1"/>
  <c r="D9" i="12"/>
  <c r="I8" i="12"/>
  <c r="D8" i="12"/>
  <c r="I7" i="12"/>
  <c r="D7" i="12"/>
  <c r="C20" i="11"/>
  <c r="H17" i="11"/>
  <c r="G17" i="11"/>
  <c r="F17" i="11"/>
  <c r="H16" i="11"/>
  <c r="G16" i="11"/>
  <c r="F16" i="11"/>
  <c r="I14" i="11"/>
  <c r="D14" i="11"/>
  <c r="I13" i="11"/>
  <c r="D13" i="11"/>
  <c r="I12" i="11"/>
  <c r="D12" i="11"/>
  <c r="I11" i="11"/>
  <c r="D11" i="11"/>
  <c r="I10" i="11"/>
  <c r="D10" i="11"/>
  <c r="K11" i="11" s="1"/>
  <c r="I9" i="11"/>
  <c r="D9" i="11"/>
  <c r="I8" i="11"/>
  <c r="D8" i="11"/>
  <c r="K8" i="11" s="1"/>
  <c r="I7" i="11"/>
  <c r="D7" i="11"/>
  <c r="C20" i="10"/>
  <c r="H17" i="10"/>
  <c r="G17" i="10"/>
  <c r="F17" i="10"/>
  <c r="H16" i="10"/>
  <c r="G16" i="10"/>
  <c r="F16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C20" i="9"/>
  <c r="H17" i="9"/>
  <c r="G17" i="9"/>
  <c r="F17" i="9"/>
  <c r="H16" i="9"/>
  <c r="G16" i="9"/>
  <c r="F16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C20" i="8"/>
  <c r="H17" i="8"/>
  <c r="G17" i="8"/>
  <c r="F17" i="8"/>
  <c r="H16" i="8"/>
  <c r="G16" i="8"/>
  <c r="F16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C20" i="7"/>
  <c r="H17" i="7"/>
  <c r="G17" i="7"/>
  <c r="F17" i="7"/>
  <c r="H16" i="7"/>
  <c r="G16" i="7"/>
  <c r="F16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C20" i="6"/>
  <c r="H17" i="6"/>
  <c r="G17" i="6"/>
  <c r="F17" i="6"/>
  <c r="H16" i="6"/>
  <c r="G16" i="6"/>
  <c r="F16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C20" i="5"/>
  <c r="H17" i="5"/>
  <c r="G17" i="5"/>
  <c r="F17" i="5"/>
  <c r="H16" i="5"/>
  <c r="G16" i="5"/>
  <c r="F16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C20" i="4"/>
  <c r="H17" i="4"/>
  <c r="G17" i="4"/>
  <c r="F17" i="4"/>
  <c r="H16" i="4"/>
  <c r="G16" i="4"/>
  <c r="F16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C20" i="3"/>
  <c r="H17" i="3"/>
  <c r="G17" i="3"/>
  <c r="F17" i="3"/>
  <c r="H16" i="3"/>
  <c r="G16" i="3"/>
  <c r="F16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C20" i="2"/>
  <c r="H17" i="2"/>
  <c r="G17" i="2"/>
  <c r="F17" i="2"/>
  <c r="H16" i="2"/>
  <c r="G16" i="2"/>
  <c r="F16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D7" i="1"/>
  <c r="I8" i="1"/>
  <c r="I9" i="1"/>
  <c r="I10" i="1"/>
  <c r="I11" i="1"/>
  <c r="I12" i="1"/>
  <c r="I13" i="1"/>
  <c r="I14" i="1"/>
  <c r="I7" i="1"/>
  <c r="G16" i="1"/>
  <c r="H16" i="1"/>
  <c r="G17" i="1"/>
  <c r="H17" i="1"/>
  <c r="F17" i="1"/>
  <c r="F16" i="1"/>
  <c r="D10" i="1"/>
  <c r="D11" i="1"/>
  <c r="D12" i="1"/>
  <c r="D13" i="1"/>
  <c r="D14" i="1"/>
  <c r="D9" i="1"/>
  <c r="D8" i="1"/>
  <c r="C20" i="1"/>
  <c r="K9" i="1" l="1"/>
  <c r="K14" i="9"/>
  <c r="K13" i="5"/>
  <c r="I16" i="1"/>
  <c r="I16" i="4"/>
  <c r="I17" i="2"/>
  <c r="I17" i="12"/>
  <c r="I17" i="7"/>
  <c r="K14" i="10"/>
  <c r="K14" i="2"/>
  <c r="I17" i="5"/>
  <c r="K11" i="12"/>
  <c r="I17" i="4"/>
  <c r="K12" i="12"/>
  <c r="I16" i="9"/>
  <c r="K10" i="12"/>
  <c r="I16" i="11"/>
  <c r="I17" i="11"/>
  <c r="K12" i="9"/>
  <c r="I17" i="9"/>
  <c r="I17" i="10"/>
  <c r="I17" i="8"/>
  <c r="K13" i="8"/>
  <c r="I16" i="7"/>
  <c r="I17" i="6"/>
  <c r="K9" i="5"/>
  <c r="K14" i="3"/>
  <c r="I17" i="3"/>
  <c r="K8" i="4"/>
  <c r="K10" i="2"/>
  <c r="K9" i="2"/>
  <c r="K9" i="3"/>
  <c r="K14" i="12"/>
  <c r="K8" i="12"/>
  <c r="K13" i="12"/>
  <c r="K17" i="12"/>
  <c r="K9" i="11"/>
  <c r="K17" i="11"/>
  <c r="K14" i="11"/>
  <c r="K12" i="11"/>
  <c r="K10" i="10"/>
  <c r="K9" i="10"/>
  <c r="K11" i="10"/>
  <c r="K17" i="10"/>
  <c r="K8" i="10"/>
  <c r="K12" i="10"/>
  <c r="K13" i="10"/>
  <c r="K8" i="9"/>
  <c r="K10" i="9"/>
  <c r="K17" i="9"/>
  <c r="K13" i="9"/>
  <c r="K9" i="9"/>
  <c r="K11" i="9"/>
  <c r="K9" i="8"/>
  <c r="K10" i="8"/>
  <c r="K11" i="8"/>
  <c r="K14" i="8"/>
  <c r="K17" i="8"/>
  <c r="K13" i="7"/>
  <c r="K10" i="7"/>
  <c r="K9" i="7"/>
  <c r="K14" i="7"/>
  <c r="K11" i="7"/>
  <c r="K12" i="7"/>
  <c r="K17" i="7"/>
  <c r="K11" i="6"/>
  <c r="K8" i="5"/>
  <c r="K10" i="5"/>
  <c r="K14" i="5"/>
  <c r="K13" i="4"/>
  <c r="K14" i="4"/>
  <c r="K9" i="4"/>
  <c r="K12" i="4"/>
  <c r="K10" i="4"/>
  <c r="K11" i="4"/>
  <c r="K17" i="4"/>
  <c r="K12" i="3"/>
  <c r="K8" i="3"/>
  <c r="K10" i="3"/>
  <c r="K13" i="3"/>
  <c r="K11" i="3"/>
  <c r="K17" i="3"/>
  <c r="K11" i="2"/>
  <c r="K13" i="2"/>
  <c r="K17" i="2"/>
  <c r="I17" i="1"/>
  <c r="K13" i="11"/>
  <c r="K10" i="11"/>
  <c r="I16" i="10"/>
  <c r="I16" i="8"/>
  <c r="K8" i="8"/>
  <c r="K12" i="8"/>
  <c r="K8" i="7"/>
  <c r="K13" i="6"/>
  <c r="K8" i="6"/>
  <c r="K9" i="6"/>
  <c r="K14" i="6"/>
  <c r="K12" i="6"/>
  <c r="K10" i="6"/>
  <c r="I16" i="6"/>
  <c r="K11" i="5"/>
  <c r="I16" i="5"/>
  <c r="K12" i="5"/>
  <c r="I16" i="3"/>
  <c r="K13" i="1"/>
  <c r="K12" i="1"/>
  <c r="I16" i="2"/>
  <c r="K8" i="2"/>
  <c r="K12" i="2"/>
  <c r="K8" i="1"/>
  <c r="K14" i="1"/>
  <c r="K11" i="1"/>
  <c r="K10" i="1"/>
</calcChain>
</file>

<file path=xl/sharedStrings.xml><?xml version="1.0" encoding="utf-8"?>
<sst xmlns="http://schemas.openxmlformats.org/spreadsheetml/2006/main" count="336" uniqueCount="39">
  <si>
    <r>
      <t>Note: gmin_spreadsheet_tool was created by Lawren Sack, as a tool to be used with the Protocol "Minimum epidermal conductance (''g</t>
    </r>
    <r>
      <rPr>
        <vertAlign val="subscript"/>
        <sz val="11"/>
        <color indexed="8"/>
        <rFont val="Calibri"/>
        <family val="2"/>
      </rPr>
      <t>min</t>
    </r>
    <r>
      <rPr>
        <sz val="11"/>
        <color indexed="8"/>
        <rFont val="Calibri"/>
        <family val="2"/>
      </rPr>
      <t xml:space="preserve">'', a.k.a. cuticular conductance)" for </t>
    </r>
    <r>
      <rPr>
        <i/>
        <sz val="11"/>
        <color indexed="8"/>
        <rFont val="Calibri"/>
        <family val="2"/>
      </rPr>
      <t>PrometheusWiki</t>
    </r>
  </si>
  <si>
    <t>Note: blue cells should be filled in</t>
  </si>
  <si>
    <t>Feuille 01_1</t>
  </si>
  <si>
    <t>hours</t>
  </si>
  <si>
    <t>min</t>
  </si>
  <si>
    <t>s</t>
  </si>
  <si>
    <t>time</t>
  </si>
  <si>
    <t>leaf_mass</t>
  </si>
  <si>
    <t>RH</t>
  </si>
  <si>
    <t>T</t>
  </si>
  <si>
    <t>VPsat</t>
  </si>
  <si>
    <t>mfVPD</t>
  </si>
  <si>
    <t>gmin calculated from intervals</t>
  </si>
  <si>
    <t>(min)</t>
  </si>
  <si>
    <t>(g)</t>
  </si>
  <si>
    <t>(%)</t>
  </si>
  <si>
    <t>(oC)</t>
  </si>
  <si>
    <t>kPa</t>
  </si>
  <si>
    <t>(mol mol-1)</t>
  </si>
  <si>
    <t>(mmol m-2 s-1)</t>
  </si>
  <si>
    <t>Atmospheric pressure (kPa)</t>
  </si>
  <si>
    <t>mean</t>
  </si>
  <si>
    <t>max/min</t>
  </si>
  <si>
    <t>calculated from slope</t>
  </si>
  <si>
    <r>
      <t>Initial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</si>
  <si>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r>
      <t>Final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</si>
  <si>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Graph shows leaf mass plotted against time; only the linear portion should be used for gmin calculation</t>
  </si>
  <si>
    <r>
      <t>Mean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</si>
  <si>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Feuille 01_2</t>
  </si>
  <si>
    <t>Feuille 01_3</t>
  </si>
  <si>
    <t>Feuille 01_4</t>
  </si>
  <si>
    <t>Feuille 01_5</t>
  </si>
  <si>
    <t>Feuille 01_6</t>
  </si>
  <si>
    <t>Feuille 02_1</t>
  </si>
  <si>
    <t>Feuille 02_2</t>
  </si>
  <si>
    <t>Feuille 02_3</t>
  </si>
  <si>
    <t>Feuille 02_4</t>
  </si>
  <si>
    <t>Feuille 02_5</t>
  </si>
  <si>
    <t>Feuille 02_6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</si>
</sst>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9" fillId="3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'01_1'!$D$7:$D$14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59</c:v>
                </c:pt>
                <c:pt idx="4">
                  <c:v>79</c:v>
                </c:pt>
                <c:pt idx="5">
                  <c:v>101</c:v>
                </c:pt>
                <c:pt idx="6">
                  <c:v>123</c:v>
                </c:pt>
                <c:pt idx="7">
                  <c:v>144</c:v>
                </c:pt>
              </c:numCache>
            </c:numRef>
          </c:xVal>
          <c:yVal>
            <c:numRef>
              <c:f>'01_1'!$E$7:$E$14</c:f>
              <c:numCache>
                <c:formatCode>General</c:formatCode>
                <c:ptCount val="8"/>
                <c:pt idx="0">
                  <c:v>1.1140000000000001</c:v>
                </c:pt>
                <c:pt idx="1">
                  <c:v>1.1140000000000001</c:v>
                </c:pt>
                <c:pt idx="2">
                  <c:v>1.1080000000000001</c:v>
                </c:pt>
                <c:pt idx="3">
                  <c:v>1.1060000000000001</c:v>
                </c:pt>
                <c:pt idx="4">
                  <c:v>1.099</c:v>
                </c:pt>
                <c:pt idx="5">
                  <c:v>1.093</c:v>
                </c:pt>
                <c:pt idx="6">
                  <c:v>1.0880000000000001</c:v>
                </c:pt>
                <c:pt idx="7">
                  <c:v>1.087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B-4871-BD23-FBBB4D95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'02_4'!$D$7:$D$14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39</c:v>
                </c:pt>
                <c:pt idx="3">
                  <c:v>57</c:v>
                </c:pt>
                <c:pt idx="4">
                  <c:v>78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'02_4'!$E$7:$E$14</c:f>
              <c:numCache>
                <c:formatCode>General</c:formatCode>
                <c:ptCount val="8"/>
                <c:pt idx="0">
                  <c:v>4.4800000000000004</c:v>
                </c:pt>
                <c:pt idx="1">
                  <c:v>4.3929999999999998</c:v>
                </c:pt>
                <c:pt idx="2">
                  <c:v>4.3140000000000001</c:v>
                </c:pt>
                <c:pt idx="3">
                  <c:v>4.2220000000000004</c:v>
                </c:pt>
                <c:pt idx="4">
                  <c:v>4.08</c:v>
                </c:pt>
                <c:pt idx="5">
                  <c:v>3.9319999999999999</c:v>
                </c:pt>
                <c:pt idx="6">
                  <c:v>3.7890000000000001</c:v>
                </c:pt>
                <c:pt idx="7">
                  <c:v>3.6469999999999998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B48-BEA8-567DC4C7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'02_5'!$D$7:$D$14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57</c:v>
                </c:pt>
                <c:pt idx="4">
                  <c:v>78</c:v>
                </c:pt>
                <c:pt idx="5">
                  <c:v>99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'02_5'!$E$7:$E$14</c:f>
              <c:numCache>
                <c:formatCode>General</c:formatCode>
                <c:ptCount val="8"/>
                <c:pt idx="0">
                  <c:v>4</c:v>
                </c:pt>
                <c:pt idx="1">
                  <c:v>3.8679999999999999</c:v>
                </c:pt>
                <c:pt idx="2">
                  <c:v>3.7850000000000001</c:v>
                </c:pt>
                <c:pt idx="3">
                  <c:v>3.6989999999999998</c:v>
                </c:pt>
                <c:pt idx="4">
                  <c:v>3.5830000000000002</c:v>
                </c:pt>
                <c:pt idx="5">
                  <c:v>3.49</c:v>
                </c:pt>
                <c:pt idx="6">
                  <c:v>3.4089999999999998</c:v>
                </c:pt>
                <c:pt idx="7">
                  <c:v>3.3460000000000001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4C-8B76-581DF55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'02_6'!$D$7:$D$14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57</c:v>
                </c:pt>
                <c:pt idx="4">
                  <c:v>78</c:v>
                </c:pt>
                <c:pt idx="5">
                  <c:v>99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'02_6'!$E$7:$E$14</c:f>
              <c:numCache>
                <c:formatCode>General</c:formatCode>
                <c:ptCount val="8"/>
                <c:pt idx="0">
                  <c:v>7.3259999999999996</c:v>
                </c:pt>
                <c:pt idx="1">
                  <c:v>7.1989999999999998</c:v>
                </c:pt>
                <c:pt idx="2">
                  <c:v>7.1</c:v>
                </c:pt>
                <c:pt idx="3">
                  <c:v>6.9960000000000004</c:v>
                </c:pt>
                <c:pt idx="4">
                  <c:v>6.8550000000000004</c:v>
                </c:pt>
                <c:pt idx="5">
                  <c:v>6.73</c:v>
                </c:pt>
                <c:pt idx="6">
                  <c:v>6.6</c:v>
                </c:pt>
                <c:pt idx="7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9-4C27-A83C-BAF48112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'01_2'!$D$7:$D$14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59</c:v>
                </c:pt>
                <c:pt idx="4">
                  <c:v>79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'01_2'!$E$7:$E$14</c:f>
              <c:numCache>
                <c:formatCode>General</c:formatCode>
                <c:ptCount val="8"/>
                <c:pt idx="0">
                  <c:v>1.69</c:v>
                </c:pt>
                <c:pt idx="1">
                  <c:v>1.6830000000000001</c:v>
                </c:pt>
                <c:pt idx="2">
                  <c:v>1.677</c:v>
                </c:pt>
                <c:pt idx="3">
                  <c:v>1.675</c:v>
                </c:pt>
                <c:pt idx="4">
                  <c:v>1.667</c:v>
                </c:pt>
                <c:pt idx="5">
                  <c:v>1.6539999999999999</c:v>
                </c:pt>
                <c:pt idx="6">
                  <c:v>1.66</c:v>
                </c:pt>
                <c:pt idx="7">
                  <c:v>1.651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C-48B9-94F5-DF9B9CCA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'01_3'!$D$7:$D$14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59</c:v>
                </c:pt>
                <c:pt idx="4">
                  <c:v>79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'01_3'!$E$7:$E$14</c:f>
              <c:numCache>
                <c:formatCode>General</c:formatCode>
                <c:ptCount val="8"/>
                <c:pt idx="0">
                  <c:v>1.232</c:v>
                </c:pt>
                <c:pt idx="1">
                  <c:v>1.224</c:v>
                </c:pt>
                <c:pt idx="2">
                  <c:v>1.2130000000000001</c:v>
                </c:pt>
                <c:pt idx="3">
                  <c:v>1.2070000000000001</c:v>
                </c:pt>
                <c:pt idx="4">
                  <c:v>1.2030000000000001</c:v>
                </c:pt>
                <c:pt idx="5">
                  <c:v>1.1919999999999999</c:v>
                </c:pt>
                <c:pt idx="6">
                  <c:v>1.1870000000000001</c:v>
                </c:pt>
                <c:pt idx="7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A-4959-9352-F65F8932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'01_4'!$D$7:$D$14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39</c:v>
                </c:pt>
                <c:pt idx="3">
                  <c:v>58</c:v>
                </c:pt>
                <c:pt idx="4">
                  <c:v>78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'01_4'!$E$7:$E$14</c:f>
              <c:numCache>
                <c:formatCode>General</c:formatCode>
                <c:ptCount val="8"/>
                <c:pt idx="0">
                  <c:v>0.998</c:v>
                </c:pt>
                <c:pt idx="1">
                  <c:v>0.995</c:v>
                </c:pt>
                <c:pt idx="2">
                  <c:v>0.98199999999999998</c:v>
                </c:pt>
                <c:pt idx="3">
                  <c:v>0.98</c:v>
                </c:pt>
                <c:pt idx="4">
                  <c:v>0.98</c:v>
                </c:pt>
                <c:pt idx="5">
                  <c:v>0.97399999999999998</c:v>
                </c:pt>
                <c:pt idx="6">
                  <c:v>0.97299999999999998</c:v>
                </c:pt>
                <c:pt idx="7">
                  <c:v>0.96699999999999997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4-4734-BAD9-E6044614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'01_5'!$D$7:$D$14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58</c:v>
                </c:pt>
                <c:pt idx="4">
                  <c:v>79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'01_5'!$E$7:$E$14</c:f>
              <c:numCache>
                <c:formatCode>General</c:formatCode>
                <c:ptCount val="8"/>
                <c:pt idx="0">
                  <c:v>2.4729999999999999</c:v>
                </c:pt>
                <c:pt idx="1">
                  <c:v>2.3969999999999998</c:v>
                </c:pt>
                <c:pt idx="2">
                  <c:v>2.379</c:v>
                </c:pt>
                <c:pt idx="3">
                  <c:v>2.3730000000000002</c:v>
                </c:pt>
                <c:pt idx="4">
                  <c:v>2.3580000000000001</c:v>
                </c:pt>
                <c:pt idx="5">
                  <c:v>2.3410000000000002</c:v>
                </c:pt>
                <c:pt idx="6">
                  <c:v>2.3330000000000002</c:v>
                </c:pt>
                <c:pt idx="7">
                  <c:v>2.3220000000000001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B-4BD7-9163-1D256D9F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'01_6'!$D$7:$D$14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59</c:v>
                </c:pt>
                <c:pt idx="4">
                  <c:v>79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'01_6'!$E$7:$E$14</c:f>
              <c:numCache>
                <c:formatCode>General</c:formatCode>
                <c:ptCount val="8"/>
                <c:pt idx="0">
                  <c:v>0.96699999999999997</c:v>
                </c:pt>
                <c:pt idx="1">
                  <c:v>0.95799999999999996</c:v>
                </c:pt>
                <c:pt idx="2">
                  <c:v>0.94699999999999995</c:v>
                </c:pt>
                <c:pt idx="3">
                  <c:v>0.94299999999999995</c:v>
                </c:pt>
                <c:pt idx="4">
                  <c:v>0.93899999999999995</c:v>
                </c:pt>
                <c:pt idx="5">
                  <c:v>0.92500000000000004</c:v>
                </c:pt>
                <c:pt idx="6">
                  <c:v>0.92400000000000004</c:v>
                </c:pt>
                <c:pt idx="7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7-47F1-930F-A0E1ED3D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'02_1'!$D$7:$D$14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58</c:v>
                </c:pt>
                <c:pt idx="4">
                  <c:v>79</c:v>
                </c:pt>
                <c:pt idx="5">
                  <c:v>100</c:v>
                </c:pt>
                <c:pt idx="6">
                  <c:v>122</c:v>
                </c:pt>
                <c:pt idx="7">
                  <c:v>143</c:v>
                </c:pt>
              </c:numCache>
            </c:numRef>
          </c:xVal>
          <c:yVal>
            <c:numRef>
              <c:f>'02_1'!$E$7:$E$14</c:f>
              <c:numCache>
                <c:formatCode>General</c:formatCode>
                <c:ptCount val="8"/>
                <c:pt idx="0">
                  <c:v>12.010999999999999</c:v>
                </c:pt>
                <c:pt idx="1">
                  <c:v>11.871</c:v>
                </c:pt>
                <c:pt idx="2">
                  <c:v>11.712</c:v>
                </c:pt>
                <c:pt idx="3">
                  <c:v>11.66</c:v>
                </c:pt>
                <c:pt idx="4">
                  <c:v>11.523999999999999</c:v>
                </c:pt>
                <c:pt idx="5">
                  <c:v>11.379</c:v>
                </c:pt>
                <c:pt idx="6">
                  <c:v>11.22</c:v>
                </c:pt>
                <c:pt idx="7">
                  <c:v>11.076000000000001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80B-AA49-895B5A14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'02_2'!$D$7:$D$14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39</c:v>
                </c:pt>
                <c:pt idx="3">
                  <c:v>58</c:v>
                </c:pt>
                <c:pt idx="4">
                  <c:v>78</c:v>
                </c:pt>
                <c:pt idx="5">
                  <c:v>100</c:v>
                </c:pt>
                <c:pt idx="6">
                  <c:v>122</c:v>
                </c:pt>
                <c:pt idx="7">
                  <c:v>142</c:v>
                </c:pt>
              </c:numCache>
            </c:numRef>
          </c:xVal>
          <c:yVal>
            <c:numRef>
              <c:f>'02_2'!$E$7:$E$14</c:f>
              <c:numCache>
                <c:formatCode>General</c:formatCode>
                <c:ptCount val="8"/>
                <c:pt idx="0">
                  <c:v>8.23</c:v>
                </c:pt>
                <c:pt idx="1">
                  <c:v>8.1829999999999998</c:v>
                </c:pt>
                <c:pt idx="2">
                  <c:v>8.1489999999999991</c:v>
                </c:pt>
                <c:pt idx="3">
                  <c:v>8.1170000000000009</c:v>
                </c:pt>
                <c:pt idx="4">
                  <c:v>8.0850000000000009</c:v>
                </c:pt>
                <c:pt idx="5">
                  <c:v>8.0370000000000008</c:v>
                </c:pt>
                <c:pt idx="6">
                  <c:v>7.9950000000000001</c:v>
                </c:pt>
                <c:pt idx="7">
                  <c:v>7.952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9C7-85CD-4E161913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'02_3'!$D$7:$D$14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57</c:v>
                </c:pt>
                <c:pt idx="4">
                  <c:v>78</c:v>
                </c:pt>
                <c:pt idx="5">
                  <c:v>99</c:v>
                </c:pt>
                <c:pt idx="6">
                  <c:v>121</c:v>
                </c:pt>
                <c:pt idx="7">
                  <c:v>141</c:v>
                </c:pt>
              </c:numCache>
            </c:numRef>
          </c:xVal>
          <c:yVal>
            <c:numRef>
              <c:f>'02_3'!$E$7:$E$14</c:f>
              <c:numCache>
                <c:formatCode>General</c:formatCode>
                <c:ptCount val="8"/>
                <c:pt idx="0">
                  <c:v>5.3440000000000003</c:v>
                </c:pt>
                <c:pt idx="1">
                  <c:v>5.2320000000000002</c:v>
                </c:pt>
                <c:pt idx="2">
                  <c:v>5.13</c:v>
                </c:pt>
                <c:pt idx="3">
                  <c:v>5.0380000000000003</c:v>
                </c:pt>
                <c:pt idx="4">
                  <c:v>4.8979999999999997</c:v>
                </c:pt>
                <c:pt idx="5">
                  <c:v>4.7460000000000004</c:v>
                </c:pt>
                <c:pt idx="6">
                  <c:v>4.5960000000000001</c:v>
                </c:pt>
                <c:pt idx="7">
                  <c:v>4.4710000000000001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A-4810-B844-42DF01C2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1025" name="Chart 3">
          <a:extLst>
            <a:ext uri="{FF2B5EF4-FFF2-40B4-BE49-F238E27FC236}">
              <a16:creationId xmlns:a16="http://schemas.microsoft.com/office/drawing/2014/main" id="{951B1F8B-D34C-8385-6ACB-A8ED0069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3191CF8-5492-4A92-8FD9-EB492D47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F3610F4-D9C8-46EE-B47A-395592EF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E1BA5AF-CE2B-44BA-9550-D147C71C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CC011C8-3F0F-477A-8AAB-096FA6B9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3DBC8C-02E5-4E7D-A20F-4A7032DFF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91A126-D9BD-40FF-82A8-A6A410F4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D65F778-3D7E-480A-AF77-1C0F7927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DCC05C7-8B95-4971-8691-06FAD273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2B59E7-2A8A-43AA-AD68-29C06644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957CD0B-D8FC-47FC-8965-BDE38F73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DFFC92B-E927-4F5E-A3D3-E7A2CC06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E72C-1D13-48E6-AE59-FCE4A9D7E68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36</v>
      </c>
      <c r="C7" s="7">
        <v>0</v>
      </c>
      <c r="D7" s="2">
        <f>((A7-A$7)*60*60+(B7-B$7)*60+(C7-C$7))/60</f>
        <v>0</v>
      </c>
      <c r="E7" s="7">
        <v>1.1140000000000001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10</v>
      </c>
      <c r="B8" s="7">
        <v>59</v>
      </c>
      <c r="C8" s="7">
        <v>0</v>
      </c>
      <c r="D8" s="2">
        <f t="shared" ref="D8:D14" si="1">((A8-A$7)*60*60+(B8-B$7)*60+(C8-C$7))/60</f>
        <v>23</v>
      </c>
      <c r="E8" s="7">
        <v>1.1140000000000001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16</v>
      </c>
      <c r="C9" s="7">
        <v>0</v>
      </c>
      <c r="D9" s="2">
        <f t="shared" si="1"/>
        <v>40</v>
      </c>
      <c r="E9" s="7">
        <v>1.1080000000000001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>-((E9-E8)/18*1000)/((D9-D8)*60)/I9/(C$20*2/10000)</f>
        <v>13.894148013334082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35</v>
      </c>
      <c r="C10" s="7">
        <v>0</v>
      </c>
      <c r="D10" s="2">
        <f t="shared" si="1"/>
        <v>59</v>
      </c>
      <c r="E10" s="7">
        <v>1.1060000000000001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3.5631240563674313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55</v>
      </c>
      <c r="C11" s="7">
        <v>0</v>
      </c>
      <c r="D11" s="2">
        <f t="shared" si="1"/>
        <v>79</v>
      </c>
      <c r="E11" s="7">
        <v>1.099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11.409152356568777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17</v>
      </c>
      <c r="C12" s="7">
        <v>0</v>
      </c>
      <c r="D12" s="2">
        <f t="shared" si="1"/>
        <v>101</v>
      </c>
      <c r="E12" s="7">
        <v>1.093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8.5937469739165948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39</v>
      </c>
      <c r="C13" s="7">
        <v>0</v>
      </c>
      <c r="D13" s="2">
        <f t="shared" si="1"/>
        <v>123</v>
      </c>
      <c r="E13" s="7">
        <v>1.0880000000000001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6.7053079368326003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0</v>
      </c>
      <c r="C14" s="7">
        <v>0</v>
      </c>
      <c r="D14" s="2">
        <f t="shared" si="1"/>
        <v>144</v>
      </c>
      <c r="E14" s="7">
        <v>1.087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1.4704711585336037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AVERAGE(K10:K14)</f>
        <v>6.3483604964438012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6.7308769856447821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13">
        <v>36.630000000000003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13">
        <v>36.630000000000003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36.630000000000003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1CE-7394-428F-AE0E-FB7EAFE2EDEA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41</v>
      </c>
      <c r="C7" s="7">
        <v>0</v>
      </c>
      <c r="D7" s="2">
        <f>((A7-A$7)*60*60+(B7-B$7)*60+(C7-C$7))/60</f>
        <v>0</v>
      </c>
      <c r="E7" s="7">
        <v>4.4800000000000004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3</v>
      </c>
      <c r="C8" s="7">
        <v>0</v>
      </c>
      <c r="D8" s="2">
        <f t="shared" ref="D8:D14" si="1">((A8-A$7)*60*60+(B8-B$7)*60+(C8-C$7))/60</f>
        <v>22</v>
      </c>
      <c r="E8" s="7">
        <v>4.3929999999999998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26.483655004629675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20</v>
      </c>
      <c r="C9" s="7">
        <v>0</v>
      </c>
      <c r="D9" s="2">
        <f t="shared" si="1"/>
        <v>39</v>
      </c>
      <c r="E9" s="7">
        <v>4.3140000000000001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37.831199033997059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38</v>
      </c>
      <c r="C10" s="7">
        <v>0</v>
      </c>
      <c r="D10" s="2">
        <f t="shared" si="1"/>
        <v>57</v>
      </c>
      <c r="E10" s="7">
        <v>4.2220000000000004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35.777683270655729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59</v>
      </c>
      <c r="C11" s="7">
        <v>0</v>
      </c>
      <c r="D11" s="2">
        <f t="shared" si="1"/>
        <v>78</v>
      </c>
      <c r="E11" s="7">
        <v>4.08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45.582351857574331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21</v>
      </c>
      <c r="C12" s="7">
        <v>0</v>
      </c>
      <c r="D12" s="2">
        <f t="shared" si="1"/>
        <v>100</v>
      </c>
      <c r="E12" s="7">
        <v>3.9319999999999999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43.836449524999018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43</v>
      </c>
      <c r="C13" s="7">
        <v>0</v>
      </c>
      <c r="D13" s="2">
        <f t="shared" si="1"/>
        <v>122</v>
      </c>
      <c r="E13" s="7">
        <v>3.7890000000000001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39.65766178799214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4</v>
      </c>
      <c r="C14" s="7">
        <v>0</v>
      </c>
      <c r="D14" s="2">
        <f t="shared" si="1"/>
        <v>143</v>
      </c>
      <c r="E14" s="7">
        <v>3.6469999999999998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43.180453518951303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11"/>
      <c r="F15" s="11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38.907064856971317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38.323943863436646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177.131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177.131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177.131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1AD-F60B-4B2F-BEC4-189BF877F91B}">
  <dimension ref="A1:CJ58"/>
  <sheetViews>
    <sheetView topLeftCell="A3" zoomScale="117" zoomScaleNormal="117" workbookViewId="0">
      <selection activeCell="M18" sqref="M18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42</v>
      </c>
      <c r="C7" s="7">
        <v>0</v>
      </c>
      <c r="D7" s="2">
        <f>((A7-A$7)*60*60+(B7-B$7)*60+(C7-C$7))/60</f>
        <v>0</v>
      </c>
      <c r="E7" s="7">
        <v>4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4</v>
      </c>
      <c r="C8" s="7">
        <v>0</v>
      </c>
      <c r="D8" s="2">
        <f t="shared" ref="D8:D14" si="1">((A8-A$7)*60*60+(B8-B$7)*60+(C8-C$7))/60</f>
        <v>22</v>
      </c>
      <c r="E8" s="7">
        <v>3.8679999999999999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36.105041102742518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20</v>
      </c>
      <c r="C9" s="7">
        <v>0</v>
      </c>
      <c r="D9" s="2">
        <f t="shared" si="1"/>
        <v>38</v>
      </c>
      <c r="E9" s="7">
        <v>3.7850000000000001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37.945937698090063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39</v>
      </c>
      <c r="C10" s="7">
        <v>0</v>
      </c>
      <c r="D10" s="2">
        <f t="shared" si="1"/>
        <v>57</v>
      </c>
      <c r="E10" s="7">
        <v>3.6989999999999998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28.469312950869679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12</v>
      </c>
      <c r="B11" s="7">
        <v>0</v>
      </c>
      <c r="C11" s="7">
        <v>0</v>
      </c>
      <c r="D11" s="2">
        <f t="shared" si="1"/>
        <v>78</v>
      </c>
      <c r="E11" s="7">
        <v>3.5830000000000002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33.458126388202295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21</v>
      </c>
      <c r="C12" s="7">
        <v>0</v>
      </c>
      <c r="D12" s="2">
        <f t="shared" si="1"/>
        <v>99</v>
      </c>
      <c r="E12" s="7">
        <v>3.49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25.92956520149836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44</v>
      </c>
      <c r="C13" s="7">
        <v>0</v>
      </c>
      <c r="D13" s="2">
        <f t="shared" si="1"/>
        <v>122</v>
      </c>
      <c r="E13" s="7">
        <v>3.4089999999999998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19.306616688140185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5</v>
      </c>
      <c r="C14" s="7">
        <v>0</v>
      </c>
      <c r="D14" s="2">
        <f t="shared" si="1"/>
        <v>143</v>
      </c>
      <c r="E14" s="7">
        <v>3.3460000000000001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17.213716566155934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28.346902370814149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26.5950382853561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197.13300000000001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197.13300000000001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197.13300000000001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79DF-33F3-4BC7-950C-FCAFF35B071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42</v>
      </c>
      <c r="C7" s="7">
        <v>0</v>
      </c>
      <c r="D7" s="2">
        <f>((A7-A$7)*60*60+(B7-B$7)*60+(C7-C$7))/60</f>
        <v>0</v>
      </c>
      <c r="E7" s="7">
        <v>7.3259999999999996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4</v>
      </c>
      <c r="C8" s="7">
        <v>0</v>
      </c>
      <c r="D8" s="2">
        <f t="shared" ref="D8:D14" si="1">((A8-A$7)*60*60+(B8-B$7)*60+(C8-C$7))/60</f>
        <v>22</v>
      </c>
      <c r="E8" s="7">
        <v>7.1989999999999998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26.762858847197368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20</v>
      </c>
      <c r="C9" s="7">
        <v>0</v>
      </c>
      <c r="D9" s="2">
        <f t="shared" si="1"/>
        <v>38</v>
      </c>
      <c r="E9" s="7">
        <v>7.1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>-((E9-E8)/18*1000)/((D9-D8)*60)/I9/(C$20*2/10000)</f>
        <v>34.870426687464111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39</v>
      </c>
      <c r="C10" s="7">
        <v>0</v>
      </c>
      <c r="D10" s="2">
        <f t="shared" si="1"/>
        <v>57</v>
      </c>
      <c r="E10" s="7">
        <v>6.9960000000000004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26.524471818466083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12</v>
      </c>
      <c r="B11" s="7">
        <v>0</v>
      </c>
      <c r="C11" s="7">
        <v>0</v>
      </c>
      <c r="D11" s="2">
        <f>((A11-A$7)*60*60+(B11-B$7)*60+(C11-C$7))/60</f>
        <v>78</v>
      </c>
      <c r="E11" s="12">
        <v>6.8550000000000004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>-((E11-E10)/18*1000)/((D11-D10)*60)/I11/(C$20*2/10000)</f>
        <v>31.332684874825972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21</v>
      </c>
      <c r="C12" s="7">
        <v>0</v>
      </c>
      <c r="D12" s="2">
        <f t="shared" si="1"/>
        <v>99</v>
      </c>
      <c r="E12" s="7">
        <v>6.73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>-((E12-E11)/18*1000)/((D12-D11)*60)/I12/(C$20*2/10000)</f>
        <v>26.850796239194946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44</v>
      </c>
      <c r="C13" s="7">
        <v>0</v>
      </c>
      <c r="D13" s="2">
        <f t="shared" si="1"/>
        <v>122</v>
      </c>
      <c r="E13" s="7">
        <v>6.6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23.872581116307487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5</v>
      </c>
      <c r="C14" s="7">
        <v>0</v>
      </c>
      <c r="D14" s="2">
        <f t="shared" si="1"/>
        <v>143</v>
      </c>
      <c r="E14" s="7">
        <v>6.47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27.366062889872634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28.225697496189802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26.718730430391854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255.87299999999999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255.87299999999999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255.87299999999999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D9D-C8C9-4DD7-848D-2BF550F2C11F}">
  <dimension ref="A1:CJ58"/>
  <sheetViews>
    <sheetView tabSelected="1"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37</v>
      </c>
      <c r="C7" s="7">
        <v>0</v>
      </c>
      <c r="D7" s="2">
        <f>((A7-A$7)*60*60+(B7-B$7)*60+(C7-C$7))/60</f>
        <v>0</v>
      </c>
      <c r="E7" s="7">
        <v>1.69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0</v>
      </c>
      <c r="C8" s="7">
        <v>0</v>
      </c>
      <c r="D8" s="2">
        <f t="shared" ref="D8:D14" si="1">((A8-A$7)*60*60+(B8-B$7)*60+(C8-C$7))/60</f>
        <v>23</v>
      </c>
      <c r="E8" s="7">
        <v>1.6830000000000001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6.8083344366536176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17</v>
      </c>
      <c r="C9" s="7">
        <v>0</v>
      </c>
      <c r="D9" s="2">
        <f t="shared" si="1"/>
        <v>40</v>
      </c>
      <c r="E9" s="7">
        <v>1.677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9.59762091212996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36</v>
      </c>
      <c r="C10" s="7">
        <v>0</v>
      </c>
      <c r="D10" s="2">
        <f t="shared" si="1"/>
        <v>59</v>
      </c>
      <c r="E10" s="7">
        <v>1.675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2.4612890206068307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56</v>
      </c>
      <c r="C11" s="7">
        <v>0</v>
      </c>
      <c r="D11" s="2">
        <f t="shared" si="1"/>
        <v>79</v>
      </c>
      <c r="E11" s="7">
        <v>1.667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9.0069343596613702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17</v>
      </c>
      <c r="C12" s="7">
        <v>0</v>
      </c>
      <c r="D12" s="2">
        <f t="shared" si="1"/>
        <v>100</v>
      </c>
      <c r="E12" s="7">
        <v>1.6539999999999999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13.47440887371965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39</v>
      </c>
      <c r="C13" s="7">
        <v>0</v>
      </c>
      <c r="D13" s="2">
        <f t="shared" si="1"/>
        <v>122</v>
      </c>
      <c r="E13" s="7">
        <v>1.66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-5.5581676788002632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0</v>
      </c>
      <c r="C14" s="7">
        <v>0</v>
      </c>
      <c r="D14" s="2">
        <f t="shared" si="1"/>
        <v>143</v>
      </c>
      <c r="E14" s="7">
        <v>1.651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9.1417784346706163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AVERAGE(K8:K11)</f>
        <v>6.9685446822629444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5.8723366590399086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53.027999999999999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53.027999999999999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53.027999999999999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4A6-7D35-4A7E-9CA4-8F2211DC2BEE}">
  <dimension ref="A1:CJ58"/>
  <sheetViews>
    <sheetView topLeftCell="A3" zoomScale="117" zoomScaleNormal="117" workbookViewId="0">
      <selection activeCell="M10" sqref="M10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37</v>
      </c>
      <c r="C7" s="7">
        <v>0</v>
      </c>
      <c r="D7" s="2">
        <f>((A7-A$7)*60*60+(B7-B$7)*60+(C7-C$7))/60</f>
        <v>0</v>
      </c>
      <c r="E7" s="7">
        <v>1.232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0</v>
      </c>
      <c r="C8" s="7">
        <v>0</v>
      </c>
      <c r="D8" s="2">
        <f t="shared" ref="D8:D14" si="1">((A8-A$7)*60*60+(B8-B$7)*60+(C8-C$7))/60</f>
        <v>23</v>
      </c>
      <c r="E8" s="7">
        <v>1.224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9.2452981183118919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17</v>
      </c>
      <c r="C9" s="7">
        <v>0</v>
      </c>
      <c r="D9" s="2">
        <f t="shared" si="1"/>
        <v>40</v>
      </c>
      <c r="E9" s="7">
        <v>1.2130000000000001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20.907067374026777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36</v>
      </c>
      <c r="C10" s="7">
        <v>0</v>
      </c>
      <c r="D10" s="2">
        <f t="shared" si="1"/>
        <v>59</v>
      </c>
      <c r="E10" s="7">
        <v>1.2070000000000001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8.773481425849047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56</v>
      </c>
      <c r="C11" s="7">
        <v>0</v>
      </c>
      <c r="D11" s="2">
        <f t="shared" si="1"/>
        <v>79</v>
      </c>
      <c r="E11" s="7">
        <v>1.2030000000000001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5.3510017614569358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17</v>
      </c>
      <c r="C12" s="7">
        <v>0</v>
      </c>
      <c r="D12" s="2">
        <f t="shared" si="1"/>
        <v>100</v>
      </c>
      <c r="E12" s="7">
        <v>1.1919999999999999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13.547125258863547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39</v>
      </c>
      <c r="C13" s="7">
        <v>0</v>
      </c>
      <c r="D13" s="2">
        <f t="shared" si="1"/>
        <v>122</v>
      </c>
      <c r="E13" s="7">
        <v>1.1870000000000001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5.5034939103761724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0</v>
      </c>
      <c r="C14" s="7">
        <v>0</v>
      </c>
      <c r="D14" s="2">
        <f t="shared" si="1"/>
        <v>143</v>
      </c>
      <c r="E14" s="7">
        <v>1.1839999999999999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3.6207415718758167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9.5640299172514549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8.8168405699003358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44.628999999999998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44.628999999999998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44.628999999999998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A8DA-C115-46B4-8C28-C8A2AAC9ADEF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38</v>
      </c>
      <c r="C7" s="7">
        <v>0</v>
      </c>
      <c r="D7" s="2">
        <f>((A7-A$7)*60*60+(B7-B$7)*60+(C7-C$7))/60</f>
        <v>0</v>
      </c>
      <c r="E7" s="7">
        <v>0.998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0</v>
      </c>
      <c r="C8" s="7"/>
      <c r="D8" s="2">
        <f t="shared" ref="D8:D14" si="1">((A8-A$7)*60*60+(B8-B$7)*60+(C8-C$7))/60</f>
        <v>22</v>
      </c>
      <c r="E8" s="7">
        <v>0.995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4.109787894786435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17</v>
      </c>
      <c r="C9" s="7"/>
      <c r="D9" s="2">
        <f t="shared" si="1"/>
        <v>39</v>
      </c>
      <c r="E9" s="7">
        <v>0.98199999999999998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28.015982141215947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36</v>
      </c>
      <c r="C10" s="7"/>
      <c r="D10" s="2">
        <f t="shared" si="1"/>
        <v>58</v>
      </c>
      <c r="E10" s="7">
        <v>0.98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3.3159866408724343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56</v>
      </c>
      <c r="C11" s="7"/>
      <c r="D11" s="2">
        <f t="shared" si="1"/>
        <v>78</v>
      </c>
      <c r="E11" s="7">
        <v>0.98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0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18</v>
      </c>
      <c r="C12" s="7"/>
      <c r="D12" s="2">
        <f t="shared" si="1"/>
        <v>100</v>
      </c>
      <c r="E12" s="7">
        <v>0.97399999999999998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7.9976867798415867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40</v>
      </c>
      <c r="C13" s="7"/>
      <c r="D13" s="2">
        <f t="shared" si="1"/>
        <v>122</v>
      </c>
      <c r="E13" s="7">
        <v>0.97299999999999998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1.2480458827549983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1</v>
      </c>
      <c r="C14" s="7"/>
      <c r="D14" s="2">
        <f t="shared" si="1"/>
        <v>143</v>
      </c>
      <c r="E14" s="7">
        <v>0.96699999999999997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8.2108778257743804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AVERAGE(K10:K14)</f>
        <v>4.1545194258486804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5.9125715984108291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39.36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39.36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39.36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D2D4-7342-49EB-BAC6-2D29CAF1D019}">
  <dimension ref="A1:CJ58"/>
  <sheetViews>
    <sheetView topLeftCell="A6" zoomScale="117" zoomScaleNormal="117" workbookViewId="0">
      <selection activeCell="N11" sqref="N11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38</v>
      </c>
      <c r="C7" s="7">
        <v>0</v>
      </c>
      <c r="D7" s="2">
        <f>((A7-A$7)*60*60+(B7-B$7)*60+(C7-C$7))/60</f>
        <v>0</v>
      </c>
      <c r="E7" s="7">
        <v>2.4729999999999999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1</v>
      </c>
      <c r="C8" s="7"/>
      <c r="D8" s="2">
        <f t="shared" ref="D8:D14" si="1">((A8-A$7)*60*60+(B8-B$7)*60+(C8-C$7))/60</f>
        <v>23</v>
      </c>
      <c r="E8" s="7">
        <v>2.3969999999999998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41.667427342174101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18</v>
      </c>
      <c r="C9" s="7"/>
      <c r="D9" s="2">
        <f t="shared" si="1"/>
        <v>40</v>
      </c>
      <c r="E9" s="7">
        <v>2.379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16.230245928005523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36</v>
      </c>
      <c r="C10" s="7"/>
      <c r="D10" s="2">
        <f t="shared" si="1"/>
        <v>58</v>
      </c>
      <c r="E10" s="7">
        <v>2.3730000000000002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4.3934452490972431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57</v>
      </c>
      <c r="C11" s="7"/>
      <c r="D11" s="2">
        <f t="shared" si="1"/>
        <v>79</v>
      </c>
      <c r="E11" s="7">
        <v>2.3580000000000001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9.0662820215631683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18</v>
      </c>
      <c r="C12" s="7"/>
      <c r="D12" s="2">
        <f t="shared" si="1"/>
        <v>100</v>
      </c>
      <c r="E12" s="7">
        <v>2.3410000000000002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9.9324307177528386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40</v>
      </c>
      <c r="C13" s="7"/>
      <c r="D13" s="2">
        <f t="shared" si="1"/>
        <v>122</v>
      </c>
      <c r="E13" s="7">
        <v>2.3330000000000002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4.177443980333293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1</v>
      </c>
      <c r="C14" s="7"/>
      <c r="D14" s="2">
        <f t="shared" si="1"/>
        <v>143</v>
      </c>
      <c r="E14" s="7">
        <v>2.3220000000000001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6.2982677697945784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AVERAGE(K9:K14)</f>
        <v>8.3496859444244418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10.718690257212428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94.072999999999993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94.072999999999993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94.072999999999993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808-4E0B-46EB-9E4A-9690226F5C22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38</v>
      </c>
      <c r="C7" s="7">
        <v>0</v>
      </c>
      <c r="D7" s="2">
        <f>((A7-A$7)*60*60+(B7-B$7)*60+(C7-C$7))/60</f>
        <v>0</v>
      </c>
      <c r="E7" s="7">
        <v>0.96699999999999997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1</v>
      </c>
      <c r="C8" s="7"/>
      <c r="D8" s="2">
        <f t="shared" ref="D8:D14" si="1">((A8-A$7)*60*60+(B8-B$7)*60+(C8-C$7))/60</f>
        <v>23</v>
      </c>
      <c r="E8" s="7">
        <v>0.95799999999999996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11.951503924854119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18</v>
      </c>
      <c r="C9" s="7"/>
      <c r="D9" s="2">
        <f t="shared" si="1"/>
        <v>40</v>
      </c>
      <c r="E9" s="7">
        <v>0.94699999999999995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24.023829394048516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37</v>
      </c>
      <c r="C10" s="7"/>
      <c r="D10" s="2">
        <f t="shared" si="1"/>
        <v>59</v>
      </c>
      <c r="E10" s="7">
        <v>0.94299999999999995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6.7209369028419381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57</v>
      </c>
      <c r="C11" s="7"/>
      <c r="D11" s="2">
        <f t="shared" si="1"/>
        <v>79</v>
      </c>
      <c r="E11" s="7">
        <v>0.93899999999999995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6.1487128301980372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18</v>
      </c>
      <c r="C12" s="7"/>
      <c r="D12" s="2">
        <f t="shared" si="1"/>
        <v>100</v>
      </c>
      <c r="E12" s="7">
        <v>0.92500000000000004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19.812150262480646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40</v>
      </c>
      <c r="C13" s="7"/>
      <c r="D13" s="2">
        <f t="shared" si="1"/>
        <v>122</v>
      </c>
      <c r="E13" s="7">
        <v>0.92400000000000004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1.2647876089816095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1</v>
      </c>
      <c r="C14" s="7"/>
      <c r="D14" s="2">
        <f t="shared" si="1"/>
        <v>143</v>
      </c>
      <c r="E14" s="7">
        <v>0.91800000000000004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8.3210214274950332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11.177563192985698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10.051269720943216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38.838999999999999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38.838999999999999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38.838999999999999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736D-16E2-4CE7-A561-4127056A67C7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39</v>
      </c>
      <c r="C7" s="7">
        <v>0</v>
      </c>
      <c r="D7" s="2">
        <f>((A7-A$7)*60*60+(B7-B$7)*60+(C7-C$7))/60</f>
        <v>0</v>
      </c>
      <c r="E7" s="7">
        <v>12.010999999999999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2</v>
      </c>
      <c r="C8" s="7"/>
      <c r="D8" s="2">
        <f t="shared" ref="D8:D14" si="1">((A8-A$7)*60*60+(B8-B$7)*60+(C8-C$7))/60</f>
        <v>23</v>
      </c>
      <c r="E8" s="7">
        <v>11.871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14.836387335006021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19</v>
      </c>
      <c r="C9" s="7"/>
      <c r="D9" s="2">
        <f t="shared" si="1"/>
        <v>40</v>
      </c>
      <c r="E9" s="7">
        <v>11.712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27.711928672145998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37</v>
      </c>
      <c r="C10" s="7"/>
      <c r="D10" s="2">
        <f t="shared" si="1"/>
        <v>58</v>
      </c>
      <c r="E10" s="7">
        <v>11.66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7.35994119939095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58</v>
      </c>
      <c r="C11" s="7"/>
      <c r="D11" s="2">
        <f t="shared" si="1"/>
        <v>79</v>
      </c>
      <c r="E11" s="7">
        <v>11.523999999999999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15.888902734701569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19</v>
      </c>
      <c r="C12" s="7"/>
      <c r="D12" s="2">
        <f t="shared" si="1"/>
        <v>100</v>
      </c>
      <c r="E12" s="7">
        <v>11.379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16.375390225483315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41</v>
      </c>
      <c r="C13" s="7"/>
      <c r="D13" s="2">
        <f t="shared" si="1"/>
        <v>122</v>
      </c>
      <c r="E13" s="7">
        <v>11.22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16.048513238116193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2</v>
      </c>
      <c r="C14" s="7"/>
      <c r="D14" s="2">
        <f t="shared" si="1"/>
        <v>143</v>
      </c>
      <c r="E14" s="7">
        <v>11.076000000000001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15.937050924806622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16.308302047092955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15.08756010482484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486.685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486.685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486.685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FFBC-10D7-4170-9398-2BC2E9CFBEF5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40</v>
      </c>
      <c r="C7" s="7">
        <v>0</v>
      </c>
      <c r="D7" s="2">
        <f>((A7-A$7)*60*60+(B7-B$7)*60+(C7-C$7))/60</f>
        <v>0</v>
      </c>
      <c r="E7" s="7">
        <v>8.23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2</v>
      </c>
      <c r="C8" s="7">
        <v>0</v>
      </c>
      <c r="D8" s="2">
        <f t="shared" ref="D8:D14" si="1">((A8-A$7)*60*60+(B8-B$7)*60+(C8-C$7))/60</f>
        <v>22</v>
      </c>
      <c r="E8" s="7">
        <v>8.1829999999999998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7.9602330891936512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19</v>
      </c>
      <c r="C9" s="7"/>
      <c r="D9" s="2">
        <f t="shared" si="1"/>
        <v>39</v>
      </c>
      <c r="E9" s="7">
        <v>8.1489999999999991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9.0588108087503709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38</v>
      </c>
      <c r="C10" s="7"/>
      <c r="D10" s="2">
        <f t="shared" si="1"/>
        <v>58</v>
      </c>
      <c r="E10" s="7">
        <v>8.1170000000000009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6.5593760210943666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58</v>
      </c>
      <c r="C11" s="7"/>
      <c r="D11" s="2">
        <f t="shared" si="1"/>
        <v>78</v>
      </c>
      <c r="E11" s="7">
        <v>8.0850000000000009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6.0009073261711947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20</v>
      </c>
      <c r="C12" s="7"/>
      <c r="D12" s="2">
        <f t="shared" si="1"/>
        <v>100</v>
      </c>
      <c r="E12" s="7">
        <v>8.0370000000000008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7.9101396611955419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42</v>
      </c>
      <c r="C13" s="7"/>
      <c r="D13" s="2">
        <f t="shared" si="1"/>
        <v>122</v>
      </c>
      <c r="E13" s="7">
        <v>7.9950000000000001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6.4805164188901898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2</v>
      </c>
      <c r="C14" s="7"/>
      <c r="D14" s="2">
        <f t="shared" si="1"/>
        <v>142</v>
      </c>
      <c r="E14" s="7">
        <v>7.952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7.6388128027552167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7.3726851611500761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6.8616841498010954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318.36500000000001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318.36500000000001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318.36500000000001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618F-3C07-406A-BF4B-9E15C3C747A5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10</v>
      </c>
      <c r="B7" s="7">
        <v>41</v>
      </c>
      <c r="C7" s="7">
        <v>0</v>
      </c>
      <c r="D7" s="2">
        <f>((A7-A$7)*60*60+(B7-B$7)*60+(C7-C$7))/60</f>
        <v>0</v>
      </c>
      <c r="E7" s="7">
        <v>5.3440000000000003</v>
      </c>
      <c r="F7" s="8">
        <v>66.7</v>
      </c>
      <c r="G7" s="8">
        <v>27.9</v>
      </c>
      <c r="H7" s="7">
        <v>1.25</v>
      </c>
      <c r="I7" s="2">
        <f t="shared" ref="I7:I14" si="0">(1-(F7/100))*(H7/C$16)</f>
        <v>4.0973521015848008E-3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11</v>
      </c>
      <c r="B8" s="7">
        <v>3</v>
      </c>
      <c r="C8" s="7">
        <v>0</v>
      </c>
      <c r="D8" s="2">
        <f t="shared" ref="D8:D14" si="1">((A8-A$7)*60*60+(B8-B$7)*60+(C8-C$7))/60</f>
        <v>22</v>
      </c>
      <c r="E8" s="7">
        <v>5.2320000000000002</v>
      </c>
      <c r="F8" s="8">
        <v>66.400000000000006</v>
      </c>
      <c r="G8" s="7">
        <v>26.8</v>
      </c>
      <c r="H8" s="7">
        <v>1.18</v>
      </c>
      <c r="I8" s="2">
        <f t="shared" si="0"/>
        <v>3.9027463333005208E-3</v>
      </c>
      <c r="J8" s="2"/>
      <c r="K8" s="2">
        <f t="shared" ref="K8:K14" si="2">-((E8-E7)/18*1000)/((D8-D7)*60)/I8/(C$20*2/10000)</f>
        <v>25.488476639549322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11</v>
      </c>
      <c r="B9" s="7">
        <v>19</v>
      </c>
      <c r="C9" s="7">
        <v>0</v>
      </c>
      <c r="D9" s="2">
        <f t="shared" si="1"/>
        <v>38</v>
      </c>
      <c r="E9" s="7">
        <v>5.13</v>
      </c>
      <c r="F9" s="8">
        <v>69.8</v>
      </c>
      <c r="G9" s="8">
        <v>27</v>
      </c>
      <c r="H9" s="7">
        <v>1.08</v>
      </c>
      <c r="I9" s="2">
        <f t="shared" si="0"/>
        <v>3.2105522197066645E-3</v>
      </c>
      <c r="J9" s="2"/>
      <c r="K9" s="2">
        <f t="shared" si="2"/>
        <v>38.798891109843851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11</v>
      </c>
      <c r="B10" s="7">
        <v>38</v>
      </c>
      <c r="C10" s="7">
        <v>0</v>
      </c>
      <c r="D10" s="2">
        <f t="shared" si="1"/>
        <v>57</v>
      </c>
      <c r="E10" s="7">
        <v>5.0380000000000003</v>
      </c>
      <c r="F10" s="8">
        <v>67.3</v>
      </c>
      <c r="G10" s="8">
        <v>26.9</v>
      </c>
      <c r="H10" s="7">
        <v>1.1599999999999999</v>
      </c>
      <c r="I10" s="2">
        <f t="shared" si="0"/>
        <v>3.7338320700856385E-3</v>
      </c>
      <c r="J10" s="2"/>
      <c r="K10" s="2">
        <f t="shared" si="2"/>
        <v>25.339515529632575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11</v>
      </c>
      <c r="B11" s="7">
        <v>59</v>
      </c>
      <c r="C11" s="7">
        <v>0</v>
      </c>
      <c r="D11" s="2">
        <f t="shared" si="1"/>
        <v>78</v>
      </c>
      <c r="E11" s="7">
        <v>4.8979999999999997</v>
      </c>
      <c r="F11" s="8">
        <v>66.900000000000006</v>
      </c>
      <c r="G11" s="8">
        <v>27.2</v>
      </c>
      <c r="H11" s="7">
        <v>1.19</v>
      </c>
      <c r="I11" s="2">
        <f t="shared" si="0"/>
        <v>3.8772516980017709E-3</v>
      </c>
      <c r="J11" s="2"/>
      <c r="K11" s="2">
        <f t="shared" si="2"/>
        <v>33.597240527187928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12</v>
      </c>
      <c r="B12" s="7">
        <v>20</v>
      </c>
      <c r="C12" s="7">
        <v>0</v>
      </c>
      <c r="D12" s="2">
        <f t="shared" si="1"/>
        <v>99</v>
      </c>
      <c r="E12" s="7">
        <v>4.7460000000000004</v>
      </c>
      <c r="F12" s="8">
        <v>66.599999999999994</v>
      </c>
      <c r="G12" s="8">
        <v>27.4</v>
      </c>
      <c r="H12" s="7">
        <v>1.22</v>
      </c>
      <c r="I12" s="2">
        <f t="shared" si="0"/>
        <v>4.0110247071562175E-3</v>
      </c>
      <c r="J12" s="2"/>
      <c r="K12" s="2">
        <f t="shared" si="2"/>
        <v>35.260447398480494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12</v>
      </c>
      <c r="B13" s="7">
        <v>42</v>
      </c>
      <c r="C13" s="7">
        <v>0</v>
      </c>
      <c r="D13" s="2">
        <f t="shared" si="1"/>
        <v>121</v>
      </c>
      <c r="E13" s="7">
        <v>4.5960000000000001</v>
      </c>
      <c r="F13" s="8">
        <v>66</v>
      </c>
      <c r="G13" s="8">
        <v>27.9</v>
      </c>
      <c r="H13" s="7">
        <v>1.28</v>
      </c>
      <c r="I13" s="2">
        <f t="shared" si="0"/>
        <v>4.2838862092725661E-3</v>
      </c>
      <c r="J13" s="2"/>
      <c r="K13" s="2">
        <f t="shared" si="2"/>
        <v>31.099221267464859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13</v>
      </c>
      <c r="B14" s="7">
        <v>2</v>
      </c>
      <c r="C14" s="7">
        <v>0</v>
      </c>
      <c r="D14" s="2">
        <f t="shared" si="1"/>
        <v>141</v>
      </c>
      <c r="E14" s="7">
        <v>4.4710000000000001</v>
      </c>
      <c r="F14" s="8">
        <v>67</v>
      </c>
      <c r="G14" s="8">
        <v>28.2</v>
      </c>
      <c r="H14" s="7">
        <v>1.26</v>
      </c>
      <c r="I14" s="2">
        <f t="shared" si="0"/>
        <v>4.09292253174525E-3</v>
      </c>
      <c r="J14" s="2"/>
      <c r="K14" s="2">
        <f t="shared" si="2"/>
        <v>29.837700828043822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101.59</v>
      </c>
      <c r="D16" s="2"/>
      <c r="E16" s="5" t="s">
        <v>21</v>
      </c>
      <c r="F16" s="6">
        <f>AVERAGE(F11:F14)</f>
        <v>66.625</v>
      </c>
      <c r="G16" s="6">
        <f>AVERAGE(G11:G14)</f>
        <v>27.675000000000001</v>
      </c>
      <c r="H16" s="6">
        <f>AVERAGE(H11:H14)</f>
        <v>1.2375</v>
      </c>
      <c r="I16" s="6">
        <f>AVERAGE(I11:I14)</f>
        <v>4.0662712865439515E-3</v>
      </c>
      <c r="J16" s="6"/>
      <c r="K16" s="6">
        <f>AVERAGE(K8:K14)</f>
        <v>31.345927614314689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</v>
      </c>
      <c r="G17" s="2">
        <f>MAX(G11:G14)-MIN(G11:G14)</f>
        <v>1</v>
      </c>
      <c r="H17" s="2">
        <f>MAX(H11:H14)-MIN(H11:H14)</f>
        <v>9.000000000000008E-2</v>
      </c>
      <c r="I17" s="2">
        <f>MAX(I11:I14)-MIN(I11:I14)</f>
        <v>4.0663451127079513E-4</v>
      </c>
      <c r="J17" s="2"/>
      <c r="K17" s="1">
        <f>-SLOPE(E7:E14,D7:D14)/60/AVERAGE(I11:I14)*1000/18/(C20*2/10000)</f>
        <v>30.203443968656217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236.934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236.934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236.934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01_1</vt:lpstr>
      <vt:lpstr>01_2</vt:lpstr>
      <vt:lpstr>01_3</vt:lpstr>
      <vt:lpstr>01_4</vt:lpstr>
      <vt:lpstr>01_5</vt:lpstr>
      <vt:lpstr>01_6</vt:lpstr>
      <vt:lpstr>02_1</vt:lpstr>
      <vt:lpstr>02_2</vt:lpstr>
      <vt:lpstr>02_3</vt:lpstr>
      <vt:lpstr>02_4</vt:lpstr>
      <vt:lpstr>02_5</vt:lpstr>
      <vt:lpstr>02_6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Vaea Lefeuvre</cp:lastModifiedBy>
  <cp:revision/>
  <dcterms:created xsi:type="dcterms:W3CDTF">2008-08-13T18:40:40Z</dcterms:created>
  <dcterms:modified xsi:type="dcterms:W3CDTF">2025-04-04T05:07:59Z</dcterms:modified>
  <cp:category/>
  <cp:contentStatus/>
</cp:coreProperties>
</file>