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c6e42e33aa87b634/VAEA_IRD/Data/BDD/"/>
    </mc:Choice>
  </mc:AlternateContent>
  <xr:revisionPtr revIDLastSave="1518" documentId="8_{5D8C3A5A-A7BB-469C-B4C6-F3576976FC4F}" xr6:coauthVersionLast="47" xr6:coauthVersionMax="47" xr10:uidLastSave="{E215FBAE-34CC-4518-A405-10D060990544}"/>
  <bookViews>
    <workbookView xWindow="-108" yWindow="-108" windowWidth="23256" windowHeight="12456" tabRatio="803" firstSheet="5" activeTab="23" xr2:uid="{E68A10F0-64DD-42AE-AF6B-439A4BB26E2F}"/>
  </bookViews>
  <sheets>
    <sheet name="03_1" sheetId="1" r:id="rId1"/>
    <sheet name="03_2" sheetId="2" r:id="rId2"/>
    <sheet name="03_3" sheetId="3" r:id="rId3"/>
    <sheet name="03_4" sheetId="4" r:id="rId4"/>
    <sheet name="03_5" sheetId="5" r:id="rId5"/>
    <sheet name="03_6" sheetId="6" r:id="rId6"/>
    <sheet name="04_1" sheetId="7" r:id="rId7"/>
    <sheet name="04_2" sheetId="8" r:id="rId8"/>
    <sheet name="04_3" sheetId="9" r:id="rId9"/>
    <sheet name="04_4" sheetId="10" r:id="rId10"/>
    <sheet name="04_5" sheetId="11" r:id="rId11"/>
    <sheet name="04_6" sheetId="12" r:id="rId12"/>
    <sheet name="05_1" sheetId="19" r:id="rId13"/>
    <sheet name="05_2" sheetId="18" r:id="rId14"/>
    <sheet name="05_3" sheetId="17" r:id="rId15"/>
    <sheet name="05_4" sheetId="16" r:id="rId16"/>
    <sheet name="05_5" sheetId="15" r:id="rId17"/>
    <sheet name="05_6" sheetId="22" r:id="rId18"/>
    <sheet name="06_1" sheetId="21" r:id="rId19"/>
    <sheet name="06_2" sheetId="20" r:id="rId20"/>
    <sheet name="06_3" sheetId="14" r:id="rId21"/>
    <sheet name="06_4" sheetId="24" r:id="rId22"/>
    <sheet name="06_5" sheetId="23" r:id="rId23"/>
    <sheet name="06_6" sheetId="13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4" l="1"/>
  <c r="K16" i="11"/>
  <c r="K16" i="9"/>
  <c r="K16" i="13" l="1"/>
  <c r="K16" i="23"/>
  <c r="K16" i="14"/>
  <c r="K14" i="14"/>
  <c r="K16" i="20"/>
  <c r="K16" i="21"/>
  <c r="K16" i="22"/>
  <c r="K16" i="12"/>
  <c r="K16" i="10"/>
  <c r="K16" i="8"/>
  <c r="K17" i="8"/>
  <c r="K16" i="7"/>
  <c r="K17" i="6"/>
  <c r="K16" i="6"/>
  <c r="K17" i="5"/>
  <c r="K17" i="4"/>
  <c r="K16" i="4"/>
  <c r="K16" i="2"/>
  <c r="K17" i="2"/>
  <c r="K17" i="3"/>
  <c r="K17" i="1"/>
  <c r="K16" i="3"/>
  <c r="K16" i="1"/>
  <c r="H14" i="13"/>
  <c r="H13" i="13"/>
  <c r="H12" i="13"/>
  <c r="I12" i="13" s="1"/>
  <c r="H11" i="13"/>
  <c r="H17" i="13" s="1"/>
  <c r="H10" i="13"/>
  <c r="I10" i="13" s="1"/>
  <c r="H9" i="13"/>
  <c r="I9" i="13" s="1"/>
  <c r="H8" i="13"/>
  <c r="H7" i="13"/>
  <c r="H14" i="23"/>
  <c r="I14" i="23" s="1"/>
  <c r="H13" i="23"/>
  <c r="I13" i="23" s="1"/>
  <c r="H12" i="23"/>
  <c r="I12" i="23" s="1"/>
  <c r="H11" i="23"/>
  <c r="H17" i="23" s="1"/>
  <c r="H10" i="23"/>
  <c r="I10" i="23" s="1"/>
  <c r="H9" i="23"/>
  <c r="I9" i="23" s="1"/>
  <c r="H8" i="23"/>
  <c r="I8" i="23" s="1"/>
  <c r="H7" i="23"/>
  <c r="I7" i="23" s="1"/>
  <c r="H14" i="24"/>
  <c r="H13" i="24"/>
  <c r="I13" i="24" s="1"/>
  <c r="H12" i="24"/>
  <c r="I12" i="24" s="1"/>
  <c r="H11" i="24"/>
  <c r="I11" i="24" s="1"/>
  <c r="H10" i="24"/>
  <c r="I10" i="24" s="1"/>
  <c r="H9" i="24"/>
  <c r="I9" i="24" s="1"/>
  <c r="H8" i="24"/>
  <c r="H7" i="24"/>
  <c r="I7" i="24" s="1"/>
  <c r="H14" i="14"/>
  <c r="H13" i="14"/>
  <c r="H12" i="14"/>
  <c r="H11" i="14"/>
  <c r="H16" i="14" s="1"/>
  <c r="H10" i="14"/>
  <c r="H9" i="14"/>
  <c r="I9" i="14" s="1"/>
  <c r="H8" i="14"/>
  <c r="I8" i="14" s="1"/>
  <c r="H7" i="14"/>
  <c r="I7" i="14" s="1"/>
  <c r="H14" i="20"/>
  <c r="I14" i="20" s="1"/>
  <c r="H13" i="20"/>
  <c r="I13" i="20" s="1"/>
  <c r="H12" i="20"/>
  <c r="I12" i="20" s="1"/>
  <c r="H11" i="20"/>
  <c r="H17" i="20" s="1"/>
  <c r="H10" i="20"/>
  <c r="H9" i="20"/>
  <c r="H8" i="20"/>
  <c r="I8" i="20" s="1"/>
  <c r="H7" i="20"/>
  <c r="I7" i="20" s="1"/>
  <c r="H14" i="21"/>
  <c r="H13" i="21"/>
  <c r="H12" i="21"/>
  <c r="I12" i="21" s="1"/>
  <c r="H11" i="21"/>
  <c r="H16" i="21" s="1"/>
  <c r="H10" i="21"/>
  <c r="I10" i="21" s="1"/>
  <c r="H9" i="21"/>
  <c r="I9" i="21" s="1"/>
  <c r="H8" i="21"/>
  <c r="I8" i="21" s="1"/>
  <c r="H7" i="21"/>
  <c r="I7" i="21" s="1"/>
  <c r="H14" i="22"/>
  <c r="H13" i="22"/>
  <c r="H12" i="22"/>
  <c r="H11" i="22"/>
  <c r="H16" i="22" s="1"/>
  <c r="H10" i="22"/>
  <c r="I10" i="22" s="1"/>
  <c r="H9" i="22"/>
  <c r="I9" i="22" s="1"/>
  <c r="H8" i="22"/>
  <c r="I8" i="22" s="1"/>
  <c r="H7" i="22"/>
  <c r="I7" i="22" s="1"/>
  <c r="H14" i="15"/>
  <c r="I14" i="15" s="1"/>
  <c r="H13" i="15"/>
  <c r="I13" i="15" s="1"/>
  <c r="H12" i="15"/>
  <c r="I12" i="15" s="1"/>
  <c r="H11" i="15"/>
  <c r="H17" i="15" s="1"/>
  <c r="H10" i="15"/>
  <c r="I10" i="15" s="1"/>
  <c r="H9" i="15"/>
  <c r="I9" i="15" s="1"/>
  <c r="H8" i="15"/>
  <c r="H7" i="15"/>
  <c r="H14" i="16"/>
  <c r="H13" i="16"/>
  <c r="H12" i="16"/>
  <c r="I12" i="16" s="1"/>
  <c r="H11" i="16"/>
  <c r="H16" i="16" s="1"/>
  <c r="H10" i="16"/>
  <c r="I10" i="16" s="1"/>
  <c r="H9" i="16"/>
  <c r="I9" i="16" s="1"/>
  <c r="H8" i="16"/>
  <c r="I8" i="16" s="1"/>
  <c r="H7" i="16"/>
  <c r="I7" i="16" s="1"/>
  <c r="H14" i="17"/>
  <c r="H13" i="17"/>
  <c r="H12" i="17"/>
  <c r="H11" i="17"/>
  <c r="H10" i="17"/>
  <c r="H9" i="17"/>
  <c r="H8" i="17"/>
  <c r="I8" i="17" s="1"/>
  <c r="H7" i="17"/>
  <c r="I7" i="17" s="1"/>
  <c r="H14" i="18"/>
  <c r="I14" i="18" s="1"/>
  <c r="H13" i="18"/>
  <c r="H12" i="18"/>
  <c r="H11" i="18"/>
  <c r="H17" i="18" s="1"/>
  <c r="H10" i="18"/>
  <c r="I10" i="18" s="1"/>
  <c r="H9" i="18"/>
  <c r="I9" i="18" s="1"/>
  <c r="H8" i="18"/>
  <c r="H7" i="18"/>
  <c r="H14" i="19"/>
  <c r="I14" i="19" s="1"/>
  <c r="H13" i="19"/>
  <c r="I13" i="19" s="1"/>
  <c r="H12" i="19"/>
  <c r="H11" i="19"/>
  <c r="H16" i="19" s="1"/>
  <c r="H10" i="19"/>
  <c r="I10" i="19" s="1"/>
  <c r="H9" i="19"/>
  <c r="I9" i="19" s="1"/>
  <c r="H8" i="19"/>
  <c r="I8" i="19" s="1"/>
  <c r="H7" i="19"/>
  <c r="I7" i="19" s="1"/>
  <c r="H14" i="12"/>
  <c r="I14" i="12" s="1"/>
  <c r="H13" i="12"/>
  <c r="I13" i="12" s="1"/>
  <c r="H12" i="12"/>
  <c r="H11" i="12"/>
  <c r="H10" i="12"/>
  <c r="I10" i="12" s="1"/>
  <c r="H9" i="12"/>
  <c r="H8" i="12"/>
  <c r="I8" i="12" s="1"/>
  <c r="H7" i="12"/>
  <c r="I7" i="12" s="1"/>
  <c r="H14" i="11"/>
  <c r="H17" i="11" s="1"/>
  <c r="H13" i="11"/>
  <c r="H12" i="11"/>
  <c r="H11" i="11"/>
  <c r="H10" i="11"/>
  <c r="H9" i="11"/>
  <c r="H8" i="11"/>
  <c r="I8" i="11" s="1"/>
  <c r="H7" i="11"/>
  <c r="I7" i="11" s="1"/>
  <c r="H14" i="10"/>
  <c r="I14" i="10" s="1"/>
  <c r="H13" i="10"/>
  <c r="H12" i="10"/>
  <c r="H11" i="10"/>
  <c r="H16" i="10" s="1"/>
  <c r="H10" i="10"/>
  <c r="I10" i="10" s="1"/>
  <c r="H9" i="10"/>
  <c r="I9" i="10" s="1"/>
  <c r="H8" i="10"/>
  <c r="I8" i="10" s="1"/>
  <c r="H7" i="10"/>
  <c r="I7" i="10" s="1"/>
  <c r="H14" i="9"/>
  <c r="I14" i="9" s="1"/>
  <c r="H13" i="9"/>
  <c r="I13" i="9" s="1"/>
  <c r="H12" i="9"/>
  <c r="I12" i="9" s="1"/>
  <c r="H11" i="9"/>
  <c r="I11" i="9" s="1"/>
  <c r="H10" i="9"/>
  <c r="I10" i="9" s="1"/>
  <c r="H9" i="9"/>
  <c r="H8" i="9"/>
  <c r="H7" i="9"/>
  <c r="I7" i="9" s="1"/>
  <c r="H14" i="8"/>
  <c r="H17" i="8" s="1"/>
  <c r="H13" i="8"/>
  <c r="H12" i="8"/>
  <c r="H11" i="8"/>
  <c r="H10" i="8"/>
  <c r="H9" i="8"/>
  <c r="H8" i="8"/>
  <c r="H7" i="8"/>
  <c r="I7" i="8" s="1"/>
  <c r="H14" i="7"/>
  <c r="H13" i="7"/>
  <c r="H12" i="7"/>
  <c r="H11" i="7"/>
  <c r="I11" i="7" s="1"/>
  <c r="H10" i="7"/>
  <c r="I10" i="7" s="1"/>
  <c r="H9" i="7"/>
  <c r="H8" i="7"/>
  <c r="I8" i="7" s="1"/>
  <c r="H7" i="7"/>
  <c r="I7" i="7" s="1"/>
  <c r="H14" i="6"/>
  <c r="H13" i="6"/>
  <c r="H12" i="6"/>
  <c r="H11" i="6"/>
  <c r="H16" i="6" s="1"/>
  <c r="H10" i="6"/>
  <c r="I10" i="6" s="1"/>
  <c r="H9" i="6"/>
  <c r="I9" i="6" s="1"/>
  <c r="H8" i="6"/>
  <c r="I8" i="6" s="1"/>
  <c r="H7" i="6"/>
  <c r="I7" i="6" s="1"/>
  <c r="H14" i="5"/>
  <c r="H16" i="5" s="1"/>
  <c r="H13" i="5"/>
  <c r="H12" i="5"/>
  <c r="H11" i="5"/>
  <c r="I11" i="5" s="1"/>
  <c r="H10" i="5"/>
  <c r="I10" i="5" s="1"/>
  <c r="H9" i="5"/>
  <c r="H8" i="5"/>
  <c r="H7" i="5"/>
  <c r="H8" i="4"/>
  <c r="I8" i="4" s="1"/>
  <c r="H9" i="4"/>
  <c r="I9" i="4" s="1"/>
  <c r="H10" i="4"/>
  <c r="H11" i="4"/>
  <c r="I11" i="4" s="1"/>
  <c r="H12" i="4"/>
  <c r="I12" i="4" s="1"/>
  <c r="H13" i="4"/>
  <c r="I13" i="4" s="1"/>
  <c r="H14" i="4"/>
  <c r="H7" i="4"/>
  <c r="H8" i="2"/>
  <c r="H9" i="2"/>
  <c r="I9" i="2" s="1"/>
  <c r="H10" i="2"/>
  <c r="H11" i="2"/>
  <c r="H12" i="2"/>
  <c r="H13" i="2"/>
  <c r="I13" i="2" s="1"/>
  <c r="H14" i="2"/>
  <c r="I14" i="2" s="1"/>
  <c r="H7" i="2"/>
  <c r="I7" i="2" s="1"/>
  <c r="H8" i="3"/>
  <c r="I8" i="3" s="1"/>
  <c r="H9" i="3"/>
  <c r="H10" i="3"/>
  <c r="I10" i="3" s="1"/>
  <c r="H11" i="3"/>
  <c r="H12" i="3"/>
  <c r="I12" i="3" s="1"/>
  <c r="H13" i="3"/>
  <c r="I13" i="3" s="1"/>
  <c r="H14" i="3"/>
  <c r="I14" i="3" s="1"/>
  <c r="H7" i="3"/>
  <c r="H8" i="1"/>
  <c r="H9" i="1"/>
  <c r="H10" i="1"/>
  <c r="H11" i="1"/>
  <c r="H12" i="1"/>
  <c r="H13" i="1"/>
  <c r="I13" i="1" s="1"/>
  <c r="H14" i="1"/>
  <c r="H7" i="1"/>
  <c r="I7" i="1" s="1"/>
  <c r="I8" i="1"/>
  <c r="I11" i="1"/>
  <c r="I14" i="1"/>
  <c r="C20" i="24"/>
  <c r="G17" i="24"/>
  <c r="F17" i="24"/>
  <c r="H16" i="24"/>
  <c r="G16" i="24"/>
  <c r="F16" i="24"/>
  <c r="I14" i="24"/>
  <c r="D14" i="24"/>
  <c r="D13" i="24"/>
  <c r="D12" i="24"/>
  <c r="D11" i="24"/>
  <c r="D10" i="24"/>
  <c r="D9" i="24"/>
  <c r="I8" i="24"/>
  <c r="D8" i="24"/>
  <c r="D7" i="24"/>
  <c r="C20" i="23"/>
  <c r="G17" i="23"/>
  <c r="F17" i="23"/>
  <c r="H16" i="23"/>
  <c r="G16" i="23"/>
  <c r="F16" i="23"/>
  <c r="D14" i="23"/>
  <c r="D13" i="23"/>
  <c r="D12" i="23"/>
  <c r="D11" i="23"/>
  <c r="D10" i="23"/>
  <c r="D9" i="23"/>
  <c r="D8" i="23"/>
  <c r="D7" i="23"/>
  <c r="C20" i="22"/>
  <c r="H17" i="22"/>
  <c r="G17" i="22"/>
  <c r="F17" i="22"/>
  <c r="G16" i="22"/>
  <c r="F16" i="22"/>
  <c r="I14" i="22"/>
  <c r="D14" i="22"/>
  <c r="I13" i="22"/>
  <c r="D13" i="22"/>
  <c r="I12" i="22"/>
  <c r="D12" i="22"/>
  <c r="I11" i="22"/>
  <c r="D11" i="22"/>
  <c r="D10" i="22"/>
  <c r="D9" i="22"/>
  <c r="D8" i="22"/>
  <c r="D7" i="22"/>
  <c r="C20" i="21"/>
  <c r="G17" i="21"/>
  <c r="F17" i="21"/>
  <c r="G16" i="21"/>
  <c r="F16" i="21"/>
  <c r="I14" i="21"/>
  <c r="D14" i="21"/>
  <c r="I13" i="21"/>
  <c r="D13" i="21"/>
  <c r="D12" i="21"/>
  <c r="D11" i="21"/>
  <c r="D10" i="21"/>
  <c r="D9" i="21"/>
  <c r="D8" i="21"/>
  <c r="D7" i="21"/>
  <c r="C20" i="20"/>
  <c r="G17" i="20"/>
  <c r="F17" i="20"/>
  <c r="G16" i="20"/>
  <c r="F16" i="20"/>
  <c r="D14" i="20"/>
  <c r="D13" i="20"/>
  <c r="D12" i="20"/>
  <c r="D11" i="20"/>
  <c r="I10" i="20"/>
  <c r="D10" i="20"/>
  <c r="I9" i="20"/>
  <c r="D9" i="20"/>
  <c r="D8" i="20"/>
  <c r="D7" i="20"/>
  <c r="C20" i="19"/>
  <c r="G17" i="19"/>
  <c r="F17" i="19"/>
  <c r="G16" i="19"/>
  <c r="F16" i="19"/>
  <c r="D14" i="19"/>
  <c r="D13" i="19"/>
  <c r="I12" i="19"/>
  <c r="D12" i="19"/>
  <c r="I11" i="19"/>
  <c r="D11" i="19"/>
  <c r="D10" i="19"/>
  <c r="D9" i="19"/>
  <c r="D8" i="19"/>
  <c r="D7" i="19"/>
  <c r="C20" i="18"/>
  <c r="G17" i="18"/>
  <c r="F17" i="18"/>
  <c r="G16" i="18"/>
  <c r="F16" i="18"/>
  <c r="D14" i="18"/>
  <c r="I13" i="18"/>
  <c r="D13" i="18"/>
  <c r="I12" i="18"/>
  <c r="D12" i="18"/>
  <c r="D11" i="18"/>
  <c r="D10" i="18"/>
  <c r="D9" i="18"/>
  <c r="I8" i="18"/>
  <c r="D8" i="18"/>
  <c r="I7" i="18"/>
  <c r="D7" i="18"/>
  <c r="C20" i="17"/>
  <c r="H17" i="17"/>
  <c r="G17" i="17"/>
  <c r="F17" i="17"/>
  <c r="H16" i="17"/>
  <c r="G16" i="17"/>
  <c r="F16" i="17"/>
  <c r="I14" i="17"/>
  <c r="D14" i="17"/>
  <c r="I13" i="17"/>
  <c r="D13" i="17"/>
  <c r="I12" i="17"/>
  <c r="D12" i="17"/>
  <c r="I11" i="17"/>
  <c r="D11" i="17"/>
  <c r="I10" i="17"/>
  <c r="D10" i="17"/>
  <c r="I9" i="17"/>
  <c r="D9" i="17"/>
  <c r="D8" i="17"/>
  <c r="D7" i="17"/>
  <c r="C20" i="16"/>
  <c r="G17" i="16"/>
  <c r="F17" i="16"/>
  <c r="G16" i="16"/>
  <c r="F16" i="16"/>
  <c r="I14" i="16"/>
  <c r="D14" i="16"/>
  <c r="I13" i="16"/>
  <c r="D13" i="16"/>
  <c r="D12" i="16"/>
  <c r="D11" i="16"/>
  <c r="D10" i="16"/>
  <c r="D9" i="16"/>
  <c r="D8" i="16"/>
  <c r="D7" i="16"/>
  <c r="C20" i="15"/>
  <c r="G17" i="15"/>
  <c r="F17" i="15"/>
  <c r="G16" i="15"/>
  <c r="F16" i="15"/>
  <c r="D14" i="15"/>
  <c r="D13" i="15"/>
  <c r="D12" i="15"/>
  <c r="D11" i="15"/>
  <c r="D10" i="15"/>
  <c r="D9" i="15"/>
  <c r="I8" i="15"/>
  <c r="D8" i="15"/>
  <c r="I7" i="15"/>
  <c r="D7" i="15"/>
  <c r="C20" i="14"/>
  <c r="H17" i="14"/>
  <c r="G17" i="14"/>
  <c r="F17" i="14"/>
  <c r="G16" i="14"/>
  <c r="F16" i="14"/>
  <c r="I14" i="14"/>
  <c r="D14" i="14"/>
  <c r="I13" i="14"/>
  <c r="D13" i="14"/>
  <c r="I12" i="14"/>
  <c r="D12" i="14"/>
  <c r="I11" i="14"/>
  <c r="D11" i="14"/>
  <c r="I10" i="14"/>
  <c r="D10" i="14"/>
  <c r="D9" i="14"/>
  <c r="D8" i="14"/>
  <c r="D7" i="14"/>
  <c r="C20" i="13"/>
  <c r="G17" i="13"/>
  <c r="F17" i="13"/>
  <c r="H16" i="13"/>
  <c r="G16" i="13"/>
  <c r="F16" i="13"/>
  <c r="I14" i="13"/>
  <c r="D14" i="13"/>
  <c r="I13" i="13"/>
  <c r="D13" i="13"/>
  <c r="D12" i="13"/>
  <c r="D11" i="13"/>
  <c r="D10" i="13"/>
  <c r="D9" i="13"/>
  <c r="I8" i="13"/>
  <c r="D8" i="13"/>
  <c r="I7" i="13"/>
  <c r="D7" i="13"/>
  <c r="C20" i="12"/>
  <c r="H17" i="12"/>
  <c r="G17" i="12"/>
  <c r="F17" i="12"/>
  <c r="H16" i="12"/>
  <c r="G16" i="12"/>
  <c r="F16" i="12"/>
  <c r="D14" i="12"/>
  <c r="D13" i="12"/>
  <c r="I12" i="12"/>
  <c r="D12" i="12"/>
  <c r="I11" i="12"/>
  <c r="D11" i="12"/>
  <c r="D10" i="12"/>
  <c r="I9" i="12"/>
  <c r="D9" i="12"/>
  <c r="D8" i="12"/>
  <c r="D7" i="12"/>
  <c r="C20" i="11"/>
  <c r="G17" i="11"/>
  <c r="F17" i="11"/>
  <c r="G16" i="11"/>
  <c r="F16" i="11"/>
  <c r="D14" i="11"/>
  <c r="I13" i="11"/>
  <c r="D13" i="11"/>
  <c r="I12" i="11"/>
  <c r="D12" i="11"/>
  <c r="I11" i="11"/>
  <c r="D11" i="11"/>
  <c r="I10" i="11"/>
  <c r="D10" i="11"/>
  <c r="K11" i="11" s="1"/>
  <c r="I9" i="11"/>
  <c r="D9" i="11"/>
  <c r="D8" i="11"/>
  <c r="D7" i="11"/>
  <c r="C20" i="10"/>
  <c r="G17" i="10"/>
  <c r="F17" i="10"/>
  <c r="G16" i="10"/>
  <c r="F16" i="10"/>
  <c r="D14" i="10"/>
  <c r="I13" i="10"/>
  <c r="D13" i="10"/>
  <c r="I12" i="10"/>
  <c r="D12" i="10"/>
  <c r="D11" i="10"/>
  <c r="D10" i="10"/>
  <c r="D9" i="10"/>
  <c r="D8" i="10"/>
  <c r="D7" i="10"/>
  <c r="C20" i="9"/>
  <c r="G17" i="9"/>
  <c r="F17" i="9"/>
  <c r="H16" i="9"/>
  <c r="G16" i="9"/>
  <c r="F16" i="9"/>
  <c r="D14" i="9"/>
  <c r="D13" i="9"/>
  <c r="D12" i="9"/>
  <c r="D11" i="9"/>
  <c r="D10" i="9"/>
  <c r="I9" i="9"/>
  <c r="D9" i="9"/>
  <c r="I8" i="9"/>
  <c r="D8" i="9"/>
  <c r="D7" i="9"/>
  <c r="C20" i="8"/>
  <c r="G17" i="8"/>
  <c r="F17" i="8"/>
  <c r="G16" i="8"/>
  <c r="F16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D7" i="8"/>
  <c r="C20" i="7"/>
  <c r="G17" i="7"/>
  <c r="F17" i="7"/>
  <c r="G16" i="7"/>
  <c r="F16" i="7"/>
  <c r="I14" i="7"/>
  <c r="D14" i="7"/>
  <c r="I13" i="7"/>
  <c r="D13" i="7"/>
  <c r="I12" i="7"/>
  <c r="D12" i="7"/>
  <c r="D11" i="7"/>
  <c r="D10" i="7"/>
  <c r="I9" i="7"/>
  <c r="D9" i="7"/>
  <c r="D8" i="7"/>
  <c r="D7" i="7"/>
  <c r="C20" i="6"/>
  <c r="H17" i="6"/>
  <c r="G17" i="6"/>
  <c r="F17" i="6"/>
  <c r="G16" i="6"/>
  <c r="F16" i="6"/>
  <c r="I14" i="6"/>
  <c r="D14" i="6"/>
  <c r="I13" i="6"/>
  <c r="D13" i="6"/>
  <c r="I12" i="6"/>
  <c r="D12" i="6"/>
  <c r="I11" i="6"/>
  <c r="D11" i="6"/>
  <c r="D10" i="6"/>
  <c r="D9" i="6"/>
  <c r="D8" i="6"/>
  <c r="D7" i="6"/>
  <c r="C20" i="5"/>
  <c r="G17" i="5"/>
  <c r="F17" i="5"/>
  <c r="G16" i="5"/>
  <c r="F16" i="5"/>
  <c r="D14" i="5"/>
  <c r="I13" i="5"/>
  <c r="D13" i="5"/>
  <c r="I12" i="5"/>
  <c r="D12" i="5"/>
  <c r="D11" i="5"/>
  <c r="D10" i="5"/>
  <c r="I9" i="5"/>
  <c r="D9" i="5"/>
  <c r="I8" i="5"/>
  <c r="D8" i="5"/>
  <c r="I7" i="5"/>
  <c r="D7" i="5"/>
  <c r="C20" i="4"/>
  <c r="G17" i="4"/>
  <c r="F17" i="4"/>
  <c r="G16" i="4"/>
  <c r="F16" i="4"/>
  <c r="I14" i="4"/>
  <c r="D14" i="4"/>
  <c r="D13" i="4"/>
  <c r="D12" i="4"/>
  <c r="D11" i="4"/>
  <c r="I10" i="4"/>
  <c r="D10" i="4"/>
  <c r="D9" i="4"/>
  <c r="D8" i="4"/>
  <c r="I7" i="4"/>
  <c r="D7" i="4"/>
  <c r="C20" i="3"/>
  <c r="G17" i="3"/>
  <c r="F17" i="3"/>
  <c r="G16" i="3"/>
  <c r="F16" i="3"/>
  <c r="D14" i="3"/>
  <c r="D13" i="3"/>
  <c r="D12" i="3"/>
  <c r="D11" i="3"/>
  <c r="D10" i="3"/>
  <c r="I9" i="3"/>
  <c r="D9" i="3"/>
  <c r="D8" i="3"/>
  <c r="I7" i="3"/>
  <c r="D7" i="3"/>
  <c r="C20" i="2"/>
  <c r="H17" i="2"/>
  <c r="G17" i="2"/>
  <c r="F17" i="2"/>
  <c r="G16" i="2"/>
  <c r="F16" i="2"/>
  <c r="D14" i="2"/>
  <c r="D13" i="2"/>
  <c r="I12" i="2"/>
  <c r="D12" i="2"/>
  <c r="I11" i="2"/>
  <c r="D11" i="2"/>
  <c r="I10" i="2"/>
  <c r="D10" i="2"/>
  <c r="D9" i="2"/>
  <c r="I8" i="2"/>
  <c r="D8" i="2"/>
  <c r="D7" i="2"/>
  <c r="D7" i="1"/>
  <c r="I9" i="1"/>
  <c r="I10" i="1"/>
  <c r="I12" i="1"/>
  <c r="G16" i="1"/>
  <c r="H16" i="1"/>
  <c r="G17" i="1"/>
  <c r="H17" i="1"/>
  <c r="F17" i="1"/>
  <c r="F16" i="1"/>
  <c r="D10" i="1"/>
  <c r="D11" i="1"/>
  <c r="D12" i="1"/>
  <c r="D13" i="1"/>
  <c r="D14" i="1"/>
  <c r="D9" i="1"/>
  <c r="D8" i="1"/>
  <c r="C20" i="1"/>
  <c r="I11" i="23" l="1"/>
  <c r="H17" i="24"/>
  <c r="H16" i="20"/>
  <c r="I11" i="21"/>
  <c r="H17" i="21"/>
  <c r="H16" i="15"/>
  <c r="H17" i="16"/>
  <c r="I11" i="16"/>
  <c r="H16" i="18"/>
  <c r="H17" i="19"/>
  <c r="I14" i="11"/>
  <c r="H16" i="11"/>
  <c r="H17" i="10"/>
  <c r="I11" i="10"/>
  <c r="I14" i="8"/>
  <c r="H16" i="8"/>
  <c r="H16" i="7"/>
  <c r="H17" i="7"/>
  <c r="I14" i="5"/>
  <c r="H16" i="4"/>
  <c r="H17" i="4"/>
  <c r="H16" i="2"/>
  <c r="H16" i="3"/>
  <c r="I11" i="13"/>
  <c r="I16" i="13" s="1"/>
  <c r="I11" i="20"/>
  <c r="I17" i="20" s="1"/>
  <c r="I11" i="15"/>
  <c r="I17" i="15" s="1"/>
  <c r="I11" i="18"/>
  <c r="I17" i="18" s="1"/>
  <c r="H17" i="9"/>
  <c r="H17" i="5"/>
  <c r="I11" i="3"/>
  <c r="I16" i="3" s="1"/>
  <c r="H17" i="3"/>
  <c r="K9" i="12"/>
  <c r="K8" i="11"/>
  <c r="I16" i="12"/>
  <c r="K8" i="24"/>
  <c r="K9" i="24"/>
  <c r="K10" i="24"/>
  <c r="K11" i="24"/>
  <c r="I17" i="24"/>
  <c r="I16" i="24"/>
  <c r="K12" i="24"/>
  <c r="K13" i="24"/>
  <c r="K14" i="24"/>
  <c r="K8" i="23"/>
  <c r="K9" i="23"/>
  <c r="K10" i="23"/>
  <c r="K11" i="23"/>
  <c r="I17" i="23"/>
  <c r="I16" i="23"/>
  <c r="K12" i="23"/>
  <c r="K13" i="23"/>
  <c r="K14" i="23"/>
  <c r="K8" i="22"/>
  <c r="K9" i="22"/>
  <c r="K10" i="22"/>
  <c r="K11" i="22"/>
  <c r="I17" i="22"/>
  <c r="I16" i="22"/>
  <c r="K12" i="22"/>
  <c r="K13" i="22"/>
  <c r="K14" i="22"/>
  <c r="K8" i="21"/>
  <c r="K9" i="21"/>
  <c r="K10" i="21"/>
  <c r="K11" i="21"/>
  <c r="I17" i="21"/>
  <c r="I16" i="21"/>
  <c r="K12" i="21"/>
  <c r="K13" i="21"/>
  <c r="K14" i="21"/>
  <c r="K8" i="20"/>
  <c r="K9" i="20"/>
  <c r="K10" i="20"/>
  <c r="K12" i="20"/>
  <c r="K13" i="20"/>
  <c r="K14" i="20"/>
  <c r="K8" i="19"/>
  <c r="K9" i="19"/>
  <c r="K10" i="19"/>
  <c r="K11" i="19"/>
  <c r="I17" i="19"/>
  <c r="I16" i="19"/>
  <c r="K12" i="19"/>
  <c r="K13" i="19"/>
  <c r="K14" i="19"/>
  <c r="K8" i="18"/>
  <c r="K9" i="18"/>
  <c r="K10" i="18"/>
  <c r="K12" i="18"/>
  <c r="K13" i="18"/>
  <c r="K14" i="18"/>
  <c r="K8" i="17"/>
  <c r="K9" i="17"/>
  <c r="K10" i="17"/>
  <c r="K11" i="17"/>
  <c r="I17" i="17"/>
  <c r="I16" i="17"/>
  <c r="K12" i="17"/>
  <c r="K13" i="17"/>
  <c r="K14" i="17"/>
  <c r="K8" i="16"/>
  <c r="K9" i="16"/>
  <c r="K10" i="16"/>
  <c r="K11" i="16"/>
  <c r="I17" i="16"/>
  <c r="I16" i="16"/>
  <c r="K12" i="16"/>
  <c r="K13" i="16"/>
  <c r="K14" i="16"/>
  <c r="K8" i="15"/>
  <c r="K9" i="15"/>
  <c r="K10" i="15"/>
  <c r="K12" i="15"/>
  <c r="K13" i="15"/>
  <c r="K14" i="15"/>
  <c r="K8" i="14"/>
  <c r="K9" i="14"/>
  <c r="K10" i="14"/>
  <c r="K11" i="14"/>
  <c r="I17" i="14"/>
  <c r="I16" i="14"/>
  <c r="K12" i="14"/>
  <c r="K13" i="14"/>
  <c r="K8" i="13"/>
  <c r="K9" i="13"/>
  <c r="K10" i="13"/>
  <c r="I17" i="13"/>
  <c r="K12" i="13"/>
  <c r="K13" i="13"/>
  <c r="K14" i="13"/>
  <c r="K9" i="1"/>
  <c r="K14" i="9"/>
  <c r="K13" i="5"/>
  <c r="I16" i="1"/>
  <c r="I16" i="4"/>
  <c r="I17" i="2"/>
  <c r="I17" i="12"/>
  <c r="I17" i="7"/>
  <c r="K14" i="10"/>
  <c r="K14" i="2"/>
  <c r="I17" i="5"/>
  <c r="K11" i="12"/>
  <c r="I17" i="4"/>
  <c r="K12" i="12"/>
  <c r="I16" i="9"/>
  <c r="K10" i="12"/>
  <c r="I16" i="11"/>
  <c r="I17" i="11"/>
  <c r="K12" i="9"/>
  <c r="I17" i="9"/>
  <c r="I17" i="10"/>
  <c r="I17" i="8"/>
  <c r="K13" i="8"/>
  <c r="I16" i="7"/>
  <c r="I17" i="6"/>
  <c r="K9" i="5"/>
  <c r="K14" i="3"/>
  <c r="K8" i="4"/>
  <c r="K10" i="2"/>
  <c r="K9" i="2"/>
  <c r="K9" i="3"/>
  <c r="K14" i="12"/>
  <c r="K8" i="12"/>
  <c r="K13" i="12"/>
  <c r="K17" i="12"/>
  <c r="K9" i="11"/>
  <c r="K17" i="11"/>
  <c r="K14" i="11"/>
  <c r="K12" i="11"/>
  <c r="K10" i="10"/>
  <c r="K9" i="10"/>
  <c r="K11" i="10"/>
  <c r="K17" i="10"/>
  <c r="K8" i="10"/>
  <c r="K12" i="10"/>
  <c r="K13" i="10"/>
  <c r="K8" i="9"/>
  <c r="K10" i="9"/>
  <c r="K17" i="9"/>
  <c r="K13" i="9"/>
  <c r="K9" i="9"/>
  <c r="K11" i="9"/>
  <c r="K9" i="8"/>
  <c r="K10" i="8"/>
  <c r="K11" i="8"/>
  <c r="K14" i="8"/>
  <c r="K13" i="7"/>
  <c r="K10" i="7"/>
  <c r="K9" i="7"/>
  <c r="K14" i="7"/>
  <c r="K11" i="7"/>
  <c r="K12" i="7"/>
  <c r="K17" i="7"/>
  <c r="K11" i="6"/>
  <c r="K8" i="5"/>
  <c r="K10" i="5"/>
  <c r="K14" i="5"/>
  <c r="K13" i="4"/>
  <c r="K14" i="4"/>
  <c r="K9" i="4"/>
  <c r="K12" i="4"/>
  <c r="K10" i="4"/>
  <c r="K11" i="4"/>
  <c r="K12" i="3"/>
  <c r="K8" i="3"/>
  <c r="K10" i="3"/>
  <c r="K13" i="3"/>
  <c r="K11" i="2"/>
  <c r="K13" i="2"/>
  <c r="I17" i="1"/>
  <c r="K13" i="11"/>
  <c r="K10" i="11"/>
  <c r="I16" i="10"/>
  <c r="I16" i="8"/>
  <c r="K8" i="8"/>
  <c r="K12" i="8"/>
  <c r="K8" i="7"/>
  <c r="K13" i="6"/>
  <c r="K8" i="6"/>
  <c r="K9" i="6"/>
  <c r="K14" i="6"/>
  <c r="K12" i="6"/>
  <c r="K10" i="6"/>
  <c r="I16" i="6"/>
  <c r="K11" i="5"/>
  <c r="I16" i="5"/>
  <c r="K12" i="5"/>
  <c r="K13" i="1"/>
  <c r="K12" i="1"/>
  <c r="I16" i="2"/>
  <c r="K8" i="2"/>
  <c r="K12" i="2"/>
  <c r="K8" i="1"/>
  <c r="K14" i="1"/>
  <c r="K11" i="1"/>
  <c r="K10" i="1"/>
  <c r="K11" i="13" l="1"/>
  <c r="I16" i="20"/>
  <c r="K11" i="20"/>
  <c r="K11" i="15"/>
  <c r="I16" i="15"/>
  <c r="K11" i="18"/>
  <c r="I16" i="18"/>
  <c r="I17" i="3"/>
  <c r="K11" i="3"/>
  <c r="K16" i="19"/>
  <c r="K16" i="18"/>
  <c r="K16" i="17"/>
  <c r="K16" i="16"/>
  <c r="K16" i="15"/>
  <c r="K17" i="13"/>
  <c r="K17" i="14"/>
  <c r="K17" i="15"/>
  <c r="K17" i="16"/>
  <c r="K17" i="17"/>
  <c r="K17" i="18"/>
  <c r="K17" i="19"/>
  <c r="K17" i="20"/>
  <c r="K17" i="21"/>
  <c r="K17" i="22"/>
  <c r="K17" i="23"/>
  <c r="K17" i="24"/>
</calcChain>
</file>

<file path=xl/sharedStrings.xml><?xml version="1.0" encoding="utf-8"?>
<sst xmlns="http://schemas.openxmlformats.org/spreadsheetml/2006/main" count="672" uniqueCount="51">
  <si>
    <r>
      <t>Note: gmin_spreadsheet_tool was created by Lawren Sack, as a tool to be used with the Protocol "Minimum epidermal conductance (''g</t>
    </r>
    <r>
      <rPr>
        <vertAlign val="subscript"/>
        <sz val="11"/>
        <color indexed="8"/>
        <rFont val="Calibri"/>
        <family val="2"/>
      </rPr>
      <t>min</t>
    </r>
    <r>
      <rPr>
        <sz val="11"/>
        <color indexed="8"/>
        <rFont val="Calibri"/>
        <family val="2"/>
      </rPr>
      <t xml:space="preserve">'', a.k.a. cuticular conductance)" for </t>
    </r>
    <r>
      <rPr>
        <i/>
        <sz val="11"/>
        <color indexed="8"/>
        <rFont val="Calibri"/>
        <family val="2"/>
      </rPr>
      <t>PrometheusWiki</t>
    </r>
  </si>
  <si>
    <t>Note: blue cells should be filled in</t>
  </si>
  <si>
    <t>Feuille 03_1</t>
  </si>
  <si>
    <t>hours</t>
  </si>
  <si>
    <t>min</t>
  </si>
  <si>
    <t>s</t>
  </si>
  <si>
    <t>time</t>
  </si>
  <si>
    <t>leaf_mass</t>
  </si>
  <si>
    <t>RH</t>
  </si>
  <si>
    <t>T</t>
  </si>
  <si>
    <t>VPsat</t>
  </si>
  <si>
    <t>mfVPD</t>
  </si>
  <si>
    <t>gmin calculated from intervals</t>
  </si>
  <si>
    <t>(min)</t>
  </si>
  <si>
    <t>(g)</t>
  </si>
  <si>
    <t>(%)</t>
  </si>
  <si>
    <t>(oC)</t>
  </si>
  <si>
    <t>kPa</t>
  </si>
  <si>
    <t>(mol mol-1)</t>
  </si>
  <si>
    <t>(mmol m-2 s-1)</t>
  </si>
  <si>
    <t>Atmospheric pressure (kPa)</t>
  </si>
  <si>
    <t>mean</t>
  </si>
  <si>
    <t>max/min</t>
  </si>
  <si>
    <t>calculated from slope</t>
  </si>
  <si>
    <r>
      <t>Initial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</si>
  <si>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r>
      <t>Final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</si>
  <si>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Graph shows leaf mass plotted against time; only the linear portion should be used for gmin calculation</t>
  </si>
  <si>
    <r>
      <t>Mean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</si>
  <si>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Feuille 03_2</t>
  </si>
  <si>
    <t>Feuille 03_3</t>
  </si>
  <si>
    <t>Feuille 03_4</t>
  </si>
  <si>
    <t>Feuille 03_5</t>
  </si>
  <si>
    <t>Feuille 03_6</t>
  </si>
  <si>
    <t>Feuille 04_1</t>
  </si>
  <si>
    <t>Feuille 04_2</t>
  </si>
  <si>
    <t>Feuille 04_3</t>
  </si>
  <si>
    <t>Feuille 04_4</t>
  </si>
  <si>
    <t>Feuille 04_5</t>
  </si>
  <si>
    <t>Feuille 04_6</t>
  </si>
  <si>
    <t>Feuille 05_1</t>
  </si>
  <si>
    <t>Feuille 05_2</t>
  </si>
  <si>
    <t>Feuille 05_3</t>
  </si>
  <si>
    <t>Feuille 05_4</t>
  </si>
  <si>
    <t>Feuille 05_5</t>
  </si>
  <si>
    <t>Feuille 05_6</t>
  </si>
  <si>
    <t>Feuille 06_1</t>
  </si>
  <si>
    <t>Feuille 06_2</t>
  </si>
  <si>
    <t>Feuille 06_3</t>
  </si>
  <si>
    <t>Feuille 06_4</t>
  </si>
  <si>
    <t>Feuille 06_5</t>
  </si>
  <si>
    <t>Feuille 06_6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</si>
</sst>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i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9" fillId="3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'03_1'!$D$7:$D$14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52</c:v>
                </c:pt>
                <c:pt idx="4">
                  <c:v>70</c:v>
                </c:pt>
                <c:pt idx="5">
                  <c:v>86</c:v>
                </c:pt>
                <c:pt idx="6">
                  <c:v>102</c:v>
                </c:pt>
                <c:pt idx="7">
                  <c:v>118</c:v>
                </c:pt>
              </c:numCache>
            </c:numRef>
          </c:xVal>
          <c:yVal>
            <c:numRef>
              <c:f>'03_1'!$E$7:$E$14</c:f>
              <c:numCache>
                <c:formatCode>General</c:formatCode>
                <c:ptCount val="8"/>
                <c:pt idx="0">
                  <c:v>0.57699999999999996</c:v>
                </c:pt>
                <c:pt idx="1">
                  <c:v>0.56200000000000006</c:v>
                </c:pt>
                <c:pt idx="2">
                  <c:v>0.56799999999999995</c:v>
                </c:pt>
                <c:pt idx="3">
                  <c:v>0.56799999999999995</c:v>
                </c:pt>
                <c:pt idx="4">
                  <c:v>0.56599999999999995</c:v>
                </c:pt>
                <c:pt idx="5">
                  <c:v>0.56399999999999995</c:v>
                </c:pt>
                <c:pt idx="6">
                  <c:v>0.56100000000000005</c:v>
                </c:pt>
                <c:pt idx="7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B-4871-BD23-FBBB4D95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'04_4'!$D$7:$D$14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56</c:v>
                </c:pt>
                <c:pt idx="4">
                  <c:v>70</c:v>
                </c:pt>
                <c:pt idx="5">
                  <c:v>85</c:v>
                </c:pt>
                <c:pt idx="6">
                  <c:v>102</c:v>
                </c:pt>
                <c:pt idx="7">
                  <c:v>118</c:v>
                </c:pt>
              </c:numCache>
            </c:numRef>
          </c:xVal>
          <c:yVal>
            <c:numRef>
              <c:f>'04_4'!$E$7:$E$14</c:f>
              <c:numCache>
                <c:formatCode>General</c:formatCode>
                <c:ptCount val="8"/>
                <c:pt idx="0">
                  <c:v>0.90700000000000003</c:v>
                </c:pt>
                <c:pt idx="1">
                  <c:v>0.872</c:v>
                </c:pt>
                <c:pt idx="2">
                  <c:v>0.83799999999999997</c:v>
                </c:pt>
                <c:pt idx="3">
                  <c:v>0.80700000000000005</c:v>
                </c:pt>
                <c:pt idx="4">
                  <c:v>0.78500000000000003</c:v>
                </c:pt>
                <c:pt idx="5">
                  <c:v>0.75900000000000001</c:v>
                </c:pt>
                <c:pt idx="6">
                  <c:v>0.74</c:v>
                </c:pt>
                <c:pt idx="7">
                  <c:v>0.71799999999999997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B48-BEA8-567DC4C7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'04_5'!$D$7:$D$14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56</c:v>
                </c:pt>
                <c:pt idx="4">
                  <c:v>70</c:v>
                </c:pt>
                <c:pt idx="5">
                  <c:v>86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'04_5'!$E$7:$E$14</c:f>
              <c:numCache>
                <c:formatCode>General</c:formatCode>
                <c:ptCount val="8"/>
                <c:pt idx="0">
                  <c:v>0.505</c:v>
                </c:pt>
                <c:pt idx="1">
                  <c:v>0.48699999999999999</c:v>
                </c:pt>
                <c:pt idx="2">
                  <c:v>0.46899999999999997</c:v>
                </c:pt>
                <c:pt idx="3">
                  <c:v>0.45500000000000002</c:v>
                </c:pt>
                <c:pt idx="4">
                  <c:v>0.44400000000000001</c:v>
                </c:pt>
                <c:pt idx="5">
                  <c:v>0.435</c:v>
                </c:pt>
                <c:pt idx="6">
                  <c:v>0.42699999999999999</c:v>
                </c:pt>
                <c:pt idx="7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2-4B4C-8B76-581DF558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'04_6'!$D$7:$D$14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56</c:v>
                </c:pt>
                <c:pt idx="4">
                  <c:v>71</c:v>
                </c:pt>
                <c:pt idx="5">
                  <c:v>86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'04_6'!$E$7:$E$14</c:f>
              <c:numCache>
                <c:formatCode>General</c:formatCode>
                <c:ptCount val="8"/>
                <c:pt idx="0">
                  <c:v>0.69799999999999995</c:v>
                </c:pt>
                <c:pt idx="1">
                  <c:v>0.68</c:v>
                </c:pt>
                <c:pt idx="2">
                  <c:v>0.66100000000000003</c:v>
                </c:pt>
                <c:pt idx="3">
                  <c:v>0.64400000000000002</c:v>
                </c:pt>
                <c:pt idx="4">
                  <c:v>0.63200000000000001</c:v>
                </c:pt>
                <c:pt idx="5">
                  <c:v>0.61799999999999999</c:v>
                </c:pt>
                <c:pt idx="6">
                  <c:v>0.60599999999999998</c:v>
                </c:pt>
                <c:pt idx="7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9-4C27-A83C-BAF48112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'05_1'!$D$7:$D$14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39</c:v>
                </c:pt>
                <c:pt idx="3">
                  <c:v>57</c:v>
                </c:pt>
                <c:pt idx="4">
                  <c:v>71</c:v>
                </c:pt>
                <c:pt idx="5">
                  <c:v>86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'05_1'!$E$7:$E$14</c:f>
              <c:numCache>
                <c:formatCode>General</c:formatCode>
                <c:ptCount val="8"/>
                <c:pt idx="0">
                  <c:v>0.61399999999999999</c:v>
                </c:pt>
                <c:pt idx="1">
                  <c:v>0.61199999999999999</c:v>
                </c:pt>
                <c:pt idx="2">
                  <c:v>0.60299999999999998</c:v>
                </c:pt>
                <c:pt idx="3">
                  <c:v>0.59399999999999997</c:v>
                </c:pt>
                <c:pt idx="4">
                  <c:v>0.58499999999999996</c:v>
                </c:pt>
                <c:pt idx="5">
                  <c:v>0.58399999999999996</c:v>
                </c:pt>
                <c:pt idx="6">
                  <c:v>0.57199999999999995</c:v>
                </c:pt>
                <c:pt idx="7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9-4C2E-9F29-E338EE57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'05_2'!$D$7:$D$14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56</c:v>
                </c:pt>
                <c:pt idx="4">
                  <c:v>70</c:v>
                </c:pt>
                <c:pt idx="5">
                  <c:v>85</c:v>
                </c:pt>
                <c:pt idx="6">
                  <c:v>102</c:v>
                </c:pt>
                <c:pt idx="7">
                  <c:v>117</c:v>
                </c:pt>
              </c:numCache>
            </c:numRef>
          </c:xVal>
          <c:yVal>
            <c:numRef>
              <c:f>'05_2'!$E$7:$E$14</c:f>
              <c:numCache>
                <c:formatCode>General</c:formatCode>
                <c:ptCount val="8"/>
                <c:pt idx="0">
                  <c:v>1.381</c:v>
                </c:pt>
                <c:pt idx="1">
                  <c:v>1.38</c:v>
                </c:pt>
                <c:pt idx="2">
                  <c:v>1.3720000000000001</c:v>
                </c:pt>
                <c:pt idx="3">
                  <c:v>1.367</c:v>
                </c:pt>
                <c:pt idx="4">
                  <c:v>1.3560000000000001</c:v>
                </c:pt>
                <c:pt idx="5">
                  <c:v>1.355</c:v>
                </c:pt>
                <c:pt idx="6">
                  <c:v>1.347</c:v>
                </c:pt>
                <c:pt idx="7">
                  <c:v>1.337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4-445E-AC00-F6E95FD2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'05_3'!$D$7:$D$14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39</c:v>
                </c:pt>
                <c:pt idx="3">
                  <c:v>56</c:v>
                </c:pt>
                <c:pt idx="4">
                  <c:v>71</c:v>
                </c:pt>
                <c:pt idx="5">
                  <c:v>86</c:v>
                </c:pt>
                <c:pt idx="6">
                  <c:v>102</c:v>
                </c:pt>
                <c:pt idx="7">
                  <c:v>118</c:v>
                </c:pt>
              </c:numCache>
            </c:numRef>
          </c:xVal>
          <c:yVal>
            <c:numRef>
              <c:f>'05_3'!$E$7:$E$14</c:f>
              <c:numCache>
                <c:formatCode>General</c:formatCode>
                <c:ptCount val="8"/>
                <c:pt idx="0">
                  <c:v>0.99399999999999999</c:v>
                </c:pt>
                <c:pt idx="1">
                  <c:v>0.995</c:v>
                </c:pt>
                <c:pt idx="2">
                  <c:v>0.99099999999999999</c:v>
                </c:pt>
                <c:pt idx="3">
                  <c:v>0.98899999999999999</c:v>
                </c:pt>
                <c:pt idx="4">
                  <c:v>0.98299999999999998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0-473C-8539-59621CC4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'05_4'!$D$7:$D$14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39</c:v>
                </c:pt>
                <c:pt idx="3">
                  <c:v>56</c:v>
                </c:pt>
                <c:pt idx="4">
                  <c:v>71</c:v>
                </c:pt>
                <c:pt idx="5">
                  <c:v>87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'05_4'!$E$7:$E$14</c:f>
              <c:numCache>
                <c:formatCode>General</c:formatCode>
                <c:ptCount val="8"/>
                <c:pt idx="0">
                  <c:v>1.204</c:v>
                </c:pt>
                <c:pt idx="1">
                  <c:v>1.202</c:v>
                </c:pt>
                <c:pt idx="2">
                  <c:v>1.194</c:v>
                </c:pt>
                <c:pt idx="3">
                  <c:v>1.1850000000000001</c:v>
                </c:pt>
                <c:pt idx="4">
                  <c:v>1.1759999999999999</c:v>
                </c:pt>
                <c:pt idx="5">
                  <c:v>1.17</c:v>
                </c:pt>
                <c:pt idx="6">
                  <c:v>1.1619999999999999</c:v>
                </c:pt>
                <c:pt idx="7">
                  <c:v>1.151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5-4FCC-8A01-54624C17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'05_5'!$D$7:$D$14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39</c:v>
                </c:pt>
                <c:pt idx="3">
                  <c:v>56</c:v>
                </c:pt>
                <c:pt idx="4">
                  <c:v>71</c:v>
                </c:pt>
                <c:pt idx="5">
                  <c:v>87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'05_5'!$E$7:$E$14</c:f>
              <c:numCache>
                <c:formatCode>General</c:formatCode>
                <c:ptCount val="8"/>
                <c:pt idx="0">
                  <c:v>0.83799999999999997</c:v>
                </c:pt>
                <c:pt idx="1">
                  <c:v>0.83799999999999997</c:v>
                </c:pt>
                <c:pt idx="2">
                  <c:v>0.83299999999999996</c:v>
                </c:pt>
                <c:pt idx="3">
                  <c:v>0.82799999999999996</c:v>
                </c:pt>
                <c:pt idx="4">
                  <c:v>0.82199999999999995</c:v>
                </c:pt>
                <c:pt idx="5">
                  <c:v>0.82</c:v>
                </c:pt>
                <c:pt idx="6">
                  <c:v>0.81599999999999995</c:v>
                </c:pt>
                <c:pt idx="7">
                  <c:v>0.80700000000000005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3-4ABD-9BBB-490EAC9A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'05_6'!$D$7:$D$14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40</c:v>
                </c:pt>
                <c:pt idx="3">
                  <c:v>57</c:v>
                </c:pt>
                <c:pt idx="4">
                  <c:v>71</c:v>
                </c:pt>
                <c:pt idx="5">
                  <c:v>87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'05_6'!$E$7:$E$14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0.55000000000000004</c:v>
                </c:pt>
                <c:pt idx="2">
                  <c:v>0.54900000000000004</c:v>
                </c:pt>
                <c:pt idx="3">
                  <c:v>0.54600000000000004</c:v>
                </c:pt>
                <c:pt idx="4">
                  <c:v>0.54200000000000004</c:v>
                </c:pt>
                <c:pt idx="5">
                  <c:v>0.54100000000000004</c:v>
                </c:pt>
                <c:pt idx="6">
                  <c:v>0.53900000000000003</c:v>
                </c:pt>
                <c:pt idx="7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1-4812-BD40-8FDD91E9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'06_1'!$D$7:$D$14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41</c:v>
                </c:pt>
                <c:pt idx="3">
                  <c:v>57</c:v>
                </c:pt>
                <c:pt idx="4">
                  <c:v>71</c:v>
                </c:pt>
                <c:pt idx="5">
                  <c:v>88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'06_1'!$E$7:$E$14</c:f>
              <c:numCache>
                <c:formatCode>General</c:formatCode>
                <c:ptCount val="8"/>
                <c:pt idx="0">
                  <c:v>1.845</c:v>
                </c:pt>
                <c:pt idx="1">
                  <c:v>1.83</c:v>
                </c:pt>
                <c:pt idx="2">
                  <c:v>1.8089999999999999</c:v>
                </c:pt>
                <c:pt idx="3">
                  <c:v>1.7929999999999999</c:v>
                </c:pt>
                <c:pt idx="4">
                  <c:v>1.774</c:v>
                </c:pt>
                <c:pt idx="5">
                  <c:v>1.7569999999999999</c:v>
                </c:pt>
                <c:pt idx="6">
                  <c:v>1.742</c:v>
                </c:pt>
                <c:pt idx="7">
                  <c:v>1.722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D-41CE-9B6F-A8878FD0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'03_2'!$D$7:$D$14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35</c:v>
                </c:pt>
                <c:pt idx="3">
                  <c:v>52</c:v>
                </c:pt>
                <c:pt idx="4">
                  <c:v>69</c:v>
                </c:pt>
                <c:pt idx="5">
                  <c:v>85</c:v>
                </c:pt>
                <c:pt idx="6">
                  <c:v>102</c:v>
                </c:pt>
                <c:pt idx="7">
                  <c:v>118</c:v>
                </c:pt>
              </c:numCache>
            </c:numRef>
          </c:xVal>
          <c:yVal>
            <c:numRef>
              <c:f>'03_2'!$E$7:$E$14</c:f>
              <c:numCache>
                <c:formatCode>General</c:formatCode>
                <c:ptCount val="8"/>
                <c:pt idx="0">
                  <c:v>0.54500000000000004</c:v>
                </c:pt>
                <c:pt idx="1">
                  <c:v>0.53400000000000003</c:v>
                </c:pt>
                <c:pt idx="2">
                  <c:v>0.54</c:v>
                </c:pt>
                <c:pt idx="3">
                  <c:v>0.53700000000000003</c:v>
                </c:pt>
                <c:pt idx="4">
                  <c:v>0.53600000000000003</c:v>
                </c:pt>
                <c:pt idx="5">
                  <c:v>0.53200000000000003</c:v>
                </c:pt>
                <c:pt idx="6">
                  <c:v>0.53100000000000003</c:v>
                </c:pt>
                <c:pt idx="7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C-48B9-94F5-DF9B9CCA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'06_2'!$D$7:$D$14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40</c:v>
                </c:pt>
                <c:pt idx="3">
                  <c:v>56</c:v>
                </c:pt>
                <c:pt idx="4">
                  <c:v>71</c:v>
                </c:pt>
                <c:pt idx="5">
                  <c:v>87</c:v>
                </c:pt>
                <c:pt idx="6">
                  <c:v>102</c:v>
                </c:pt>
                <c:pt idx="7">
                  <c:v>117</c:v>
                </c:pt>
              </c:numCache>
            </c:numRef>
          </c:xVal>
          <c:yVal>
            <c:numRef>
              <c:f>'06_2'!$E$7:$E$14</c:f>
              <c:numCache>
                <c:formatCode>General</c:formatCode>
                <c:ptCount val="8"/>
                <c:pt idx="0">
                  <c:v>1.2929999999999999</c:v>
                </c:pt>
                <c:pt idx="1">
                  <c:v>1.288</c:v>
                </c:pt>
                <c:pt idx="2">
                  <c:v>1.2789999999999999</c:v>
                </c:pt>
                <c:pt idx="3">
                  <c:v>1.272</c:v>
                </c:pt>
                <c:pt idx="4">
                  <c:v>1.2609999999999999</c:v>
                </c:pt>
                <c:pt idx="5">
                  <c:v>1.254</c:v>
                </c:pt>
                <c:pt idx="6">
                  <c:v>1.248</c:v>
                </c:pt>
                <c:pt idx="7">
                  <c:v>1.2350000000000001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3-4B99-AB63-2A089316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'06_3'!$D$7:$D$14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41</c:v>
                </c:pt>
                <c:pt idx="3">
                  <c:v>56</c:v>
                </c:pt>
                <c:pt idx="4">
                  <c:v>71</c:v>
                </c:pt>
                <c:pt idx="5">
                  <c:v>87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'06_3'!$E$7:$E$14</c:f>
              <c:numCache>
                <c:formatCode>General</c:formatCode>
                <c:ptCount val="8"/>
                <c:pt idx="0">
                  <c:v>1.7749999999999999</c:v>
                </c:pt>
                <c:pt idx="1">
                  <c:v>1.768</c:v>
                </c:pt>
                <c:pt idx="2">
                  <c:v>1.7569999999999999</c:v>
                </c:pt>
                <c:pt idx="3">
                  <c:v>1.748</c:v>
                </c:pt>
                <c:pt idx="4">
                  <c:v>1.734</c:v>
                </c:pt>
                <c:pt idx="5">
                  <c:v>1.7250000000000001</c:v>
                </c:pt>
                <c:pt idx="6">
                  <c:v>1.72</c:v>
                </c:pt>
                <c:pt idx="7">
                  <c:v>1.704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3A7-8568-6227A4AD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'06_4'!$D$7:$D$14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41</c:v>
                </c:pt>
                <c:pt idx="3">
                  <c:v>57</c:v>
                </c:pt>
                <c:pt idx="4">
                  <c:v>71</c:v>
                </c:pt>
                <c:pt idx="5">
                  <c:v>87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'06_4'!$E$7:$E$14</c:f>
              <c:numCache>
                <c:formatCode>General</c:formatCode>
                <c:ptCount val="8"/>
                <c:pt idx="0">
                  <c:v>1.724</c:v>
                </c:pt>
                <c:pt idx="1">
                  <c:v>1.7170000000000001</c:v>
                </c:pt>
                <c:pt idx="2">
                  <c:v>1.7050000000000001</c:v>
                </c:pt>
                <c:pt idx="3">
                  <c:v>1.6910000000000001</c:v>
                </c:pt>
                <c:pt idx="4">
                  <c:v>1.68</c:v>
                </c:pt>
                <c:pt idx="5">
                  <c:v>1.671</c:v>
                </c:pt>
                <c:pt idx="6">
                  <c:v>1.6639999999999999</c:v>
                </c:pt>
                <c:pt idx="7">
                  <c:v>1.647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2-4EFC-BE7F-BFC77CC7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'06_5'!$D$7:$D$14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41</c:v>
                </c:pt>
                <c:pt idx="3">
                  <c:v>58</c:v>
                </c:pt>
                <c:pt idx="4">
                  <c:v>71</c:v>
                </c:pt>
                <c:pt idx="5">
                  <c:v>88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'06_5'!$E$7:$E$14</c:f>
              <c:numCache>
                <c:formatCode>General</c:formatCode>
                <c:ptCount val="8"/>
                <c:pt idx="0">
                  <c:v>2.278</c:v>
                </c:pt>
                <c:pt idx="1">
                  <c:v>2.27</c:v>
                </c:pt>
                <c:pt idx="2">
                  <c:v>2.2570000000000001</c:v>
                </c:pt>
                <c:pt idx="3">
                  <c:v>2.2429999999999999</c:v>
                </c:pt>
                <c:pt idx="4">
                  <c:v>2.23</c:v>
                </c:pt>
                <c:pt idx="5">
                  <c:v>2.2170000000000001</c:v>
                </c:pt>
                <c:pt idx="6">
                  <c:v>2.2090000000000001</c:v>
                </c:pt>
                <c:pt idx="7">
                  <c:v>2.1920000000000002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2-4D1F-9A17-6BED8332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'06_6'!$D$7:$D$14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40</c:v>
                </c:pt>
                <c:pt idx="3">
                  <c:v>57</c:v>
                </c:pt>
                <c:pt idx="4">
                  <c:v>71</c:v>
                </c:pt>
                <c:pt idx="5">
                  <c:v>87</c:v>
                </c:pt>
                <c:pt idx="6">
                  <c:v>102</c:v>
                </c:pt>
                <c:pt idx="7">
                  <c:v>117</c:v>
                </c:pt>
              </c:numCache>
            </c:numRef>
          </c:xVal>
          <c:yVal>
            <c:numRef>
              <c:f>'06_6'!$E$7:$E$14</c:f>
              <c:numCache>
                <c:formatCode>General</c:formatCode>
                <c:ptCount val="8"/>
                <c:pt idx="0">
                  <c:v>1.2569999999999999</c:v>
                </c:pt>
                <c:pt idx="1">
                  <c:v>1.2529999999999999</c:v>
                </c:pt>
                <c:pt idx="2">
                  <c:v>1.2410000000000001</c:v>
                </c:pt>
                <c:pt idx="3">
                  <c:v>1.232</c:v>
                </c:pt>
                <c:pt idx="4">
                  <c:v>1.2190000000000001</c:v>
                </c:pt>
                <c:pt idx="5">
                  <c:v>1.204</c:v>
                </c:pt>
                <c:pt idx="6">
                  <c:v>1.2</c:v>
                </c:pt>
                <c:pt idx="7">
                  <c:v>1.1819999999999999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A-4E9A-AB4E-4D82B4DE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'03_3'!$D$7:$D$14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70</c:v>
                </c:pt>
                <c:pt idx="5">
                  <c:v>86</c:v>
                </c:pt>
                <c:pt idx="6">
                  <c:v>102</c:v>
                </c:pt>
                <c:pt idx="7">
                  <c:v>118</c:v>
                </c:pt>
              </c:numCache>
            </c:numRef>
          </c:xVal>
          <c:yVal>
            <c:numRef>
              <c:f>'03_3'!$E$7:$E$14</c:f>
              <c:numCache>
                <c:formatCode>General</c:formatCode>
                <c:ptCount val="8"/>
                <c:pt idx="0">
                  <c:v>0.997</c:v>
                </c:pt>
                <c:pt idx="1">
                  <c:v>0.88500000000000001</c:v>
                </c:pt>
                <c:pt idx="2">
                  <c:v>0.89</c:v>
                </c:pt>
                <c:pt idx="3">
                  <c:v>0.88800000000000001</c:v>
                </c:pt>
                <c:pt idx="4">
                  <c:v>0.88400000000000001</c:v>
                </c:pt>
                <c:pt idx="5">
                  <c:v>0.88100000000000001</c:v>
                </c:pt>
                <c:pt idx="6">
                  <c:v>0.877</c:v>
                </c:pt>
                <c:pt idx="7">
                  <c:v>0.874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A-4959-9352-F65F8932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'03_4'!$D$7:$D$14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55</c:v>
                </c:pt>
                <c:pt idx="4">
                  <c:v>70</c:v>
                </c:pt>
                <c:pt idx="5">
                  <c:v>86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'03_4'!$E$7:$E$14</c:f>
              <c:numCache>
                <c:formatCode>General</c:formatCode>
                <c:ptCount val="8"/>
                <c:pt idx="0">
                  <c:v>1.155</c:v>
                </c:pt>
                <c:pt idx="1">
                  <c:v>1.1359999999999999</c:v>
                </c:pt>
                <c:pt idx="2">
                  <c:v>1.1359999999999999</c:v>
                </c:pt>
                <c:pt idx="3">
                  <c:v>1.127</c:v>
                </c:pt>
                <c:pt idx="4">
                  <c:v>1.119</c:v>
                </c:pt>
                <c:pt idx="5">
                  <c:v>1.1120000000000001</c:v>
                </c:pt>
                <c:pt idx="6">
                  <c:v>1.1020000000000001</c:v>
                </c:pt>
                <c:pt idx="7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4-4734-BAD9-E6044614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'03_5'!$D$7:$D$14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54</c:v>
                </c:pt>
                <c:pt idx="4">
                  <c:v>69</c:v>
                </c:pt>
                <c:pt idx="5">
                  <c:v>85</c:v>
                </c:pt>
                <c:pt idx="6">
                  <c:v>102</c:v>
                </c:pt>
                <c:pt idx="7">
                  <c:v>118</c:v>
                </c:pt>
              </c:numCache>
            </c:numRef>
          </c:xVal>
          <c:yVal>
            <c:numRef>
              <c:f>'03_5'!$E$7:$E$14</c:f>
              <c:numCache>
                <c:formatCode>General</c:formatCode>
                <c:ptCount val="8"/>
                <c:pt idx="0">
                  <c:v>1.242</c:v>
                </c:pt>
                <c:pt idx="1">
                  <c:v>1.224</c:v>
                </c:pt>
                <c:pt idx="2">
                  <c:v>1.2270000000000001</c:v>
                </c:pt>
                <c:pt idx="3">
                  <c:v>1.22</c:v>
                </c:pt>
                <c:pt idx="4">
                  <c:v>1.216</c:v>
                </c:pt>
                <c:pt idx="5">
                  <c:v>1.2090000000000001</c:v>
                </c:pt>
                <c:pt idx="6">
                  <c:v>1.2050000000000001</c:v>
                </c:pt>
                <c:pt idx="7">
                  <c:v>1.196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B-4BD7-9163-1D256D9F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'03_6'!$D$7:$D$14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54</c:v>
                </c:pt>
                <c:pt idx="4">
                  <c:v>70</c:v>
                </c:pt>
                <c:pt idx="5">
                  <c:v>85</c:v>
                </c:pt>
                <c:pt idx="6">
                  <c:v>102</c:v>
                </c:pt>
                <c:pt idx="7">
                  <c:v>118</c:v>
                </c:pt>
              </c:numCache>
            </c:numRef>
          </c:xVal>
          <c:yVal>
            <c:numRef>
              <c:f>'03_6'!$E$7:$E$14</c:f>
              <c:numCache>
                <c:formatCode>General</c:formatCode>
                <c:ptCount val="8"/>
                <c:pt idx="0">
                  <c:v>1.016</c:v>
                </c:pt>
                <c:pt idx="1">
                  <c:v>0.98799999999999999</c:v>
                </c:pt>
                <c:pt idx="2">
                  <c:v>0.999</c:v>
                </c:pt>
                <c:pt idx="3">
                  <c:v>0.99</c:v>
                </c:pt>
                <c:pt idx="4">
                  <c:v>0.98199999999999998</c:v>
                </c:pt>
                <c:pt idx="5">
                  <c:v>0.97599999999999998</c:v>
                </c:pt>
                <c:pt idx="6">
                  <c:v>0.96799999999999997</c:v>
                </c:pt>
                <c:pt idx="7">
                  <c:v>0.95799999999999996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7-47F1-930F-A0E1ED3D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'04_1'!$D$7:$D$14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56</c:v>
                </c:pt>
                <c:pt idx="4">
                  <c:v>70</c:v>
                </c:pt>
                <c:pt idx="5">
                  <c:v>86</c:v>
                </c:pt>
                <c:pt idx="6">
                  <c:v>102</c:v>
                </c:pt>
                <c:pt idx="7">
                  <c:v>118</c:v>
                </c:pt>
              </c:numCache>
            </c:numRef>
          </c:xVal>
          <c:yVal>
            <c:numRef>
              <c:f>'04_1'!$E$7:$E$14</c:f>
              <c:numCache>
                <c:formatCode>General</c:formatCode>
                <c:ptCount val="8"/>
                <c:pt idx="0">
                  <c:v>0.60299999999999998</c:v>
                </c:pt>
                <c:pt idx="1">
                  <c:v>0.58499999999999996</c:v>
                </c:pt>
                <c:pt idx="2">
                  <c:v>0.56499999999999995</c:v>
                </c:pt>
                <c:pt idx="3">
                  <c:v>0.54400000000000004</c:v>
                </c:pt>
                <c:pt idx="4">
                  <c:v>0.53</c:v>
                </c:pt>
                <c:pt idx="5">
                  <c:v>0.51700000000000002</c:v>
                </c:pt>
                <c:pt idx="6">
                  <c:v>0.50600000000000001</c:v>
                </c:pt>
                <c:pt idx="7">
                  <c:v>0.49399999999999999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3-480B-AA49-895B5A14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'04_2'!$D$7:$D$14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56</c:v>
                </c:pt>
                <c:pt idx="4">
                  <c:v>70</c:v>
                </c:pt>
                <c:pt idx="5">
                  <c:v>86</c:v>
                </c:pt>
                <c:pt idx="6">
                  <c:v>103</c:v>
                </c:pt>
                <c:pt idx="7">
                  <c:v>118</c:v>
                </c:pt>
              </c:numCache>
            </c:numRef>
          </c:xVal>
          <c:yVal>
            <c:numRef>
              <c:f>'04_2'!$E$7:$E$14</c:f>
              <c:numCache>
                <c:formatCode>General</c:formatCode>
                <c:ptCount val="8"/>
                <c:pt idx="0">
                  <c:v>0.33700000000000002</c:v>
                </c:pt>
                <c:pt idx="1">
                  <c:v>0.33</c:v>
                </c:pt>
                <c:pt idx="2">
                  <c:v>0.32</c:v>
                </c:pt>
                <c:pt idx="3">
                  <c:v>0.311</c:v>
                </c:pt>
                <c:pt idx="4">
                  <c:v>0.30499999999999999</c:v>
                </c:pt>
                <c:pt idx="5">
                  <c:v>0.29799999999999999</c:v>
                </c:pt>
                <c:pt idx="6">
                  <c:v>0.29399999999999998</c:v>
                </c:pt>
                <c:pt idx="7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49C7-85CD-4E161913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19932895753E-2"/>
          <c:y val="0.10115937212707717"/>
          <c:w val="0.65971459519086229"/>
          <c:h val="0.7196766759897775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'04_3'!$D$7:$D$14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39</c:v>
                </c:pt>
                <c:pt idx="3">
                  <c:v>57</c:v>
                </c:pt>
                <c:pt idx="4">
                  <c:v>71</c:v>
                </c:pt>
                <c:pt idx="5">
                  <c:v>86</c:v>
                </c:pt>
                <c:pt idx="6">
                  <c:v>103</c:v>
                </c:pt>
                <c:pt idx="7">
                  <c:v>119</c:v>
                </c:pt>
              </c:numCache>
            </c:numRef>
          </c:xVal>
          <c:yVal>
            <c:numRef>
              <c:f>'04_3'!$E$7:$E$14</c:f>
              <c:numCache>
                <c:formatCode>General</c:formatCode>
                <c:ptCount val="8"/>
                <c:pt idx="0">
                  <c:v>0.75800000000000001</c:v>
                </c:pt>
                <c:pt idx="1">
                  <c:v>0.73599999999999999</c:v>
                </c:pt>
                <c:pt idx="2">
                  <c:v>0.70899999999999996</c:v>
                </c:pt>
                <c:pt idx="3">
                  <c:v>0.68799999999999994</c:v>
                </c:pt>
                <c:pt idx="4">
                  <c:v>0.67300000000000004</c:v>
                </c:pt>
                <c:pt idx="5">
                  <c:v>0.65600000000000003</c:v>
                </c:pt>
                <c:pt idx="6">
                  <c:v>0.64300000000000002</c:v>
                </c:pt>
                <c:pt idx="7">
                  <c:v>0.623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A-4810-B844-42DF01C2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631"/>
        <c:axId val="1"/>
      </c:scatterChart>
      <c:valAx>
        <c:axId val="97767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7671631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05744885176087"/>
          <c:y val="0.43064989848384283"/>
          <c:w val="0.20921181665672167"/>
          <c:h val="0.1705257987285014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1025" name="Chart 3">
          <a:extLst>
            <a:ext uri="{FF2B5EF4-FFF2-40B4-BE49-F238E27FC236}">
              <a16:creationId xmlns:a16="http://schemas.microsoft.com/office/drawing/2014/main" id="{951B1F8B-D34C-8385-6ACB-A8ED00690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3191CF8-5492-4A92-8FD9-EB492D47E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F3610F4-D9C8-46EE-B47A-395592EFA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8E1BA5AF-CE2B-44BA-9550-D147C71CC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58ABCDF-0215-43FC-808E-1B52CFEE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889F259-A6DA-4621-BB94-829ED8420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A883687-46F3-4868-B47B-B76B8A97C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713FECF7-3D54-4E0C-A5B4-58F35251C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D03A6F7-E084-4DC5-A55E-4558D48E0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C1E6098-CAAF-415A-91BC-4E97151C5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8B26AB6-25E0-47D3-8F20-4769134BF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CC011C8-3F0F-477A-8AAB-096FA6B9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198A021-D21E-433E-A45F-909EF3919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B72856C-E129-4288-86AA-B6700B3CB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C740C14-D8E4-4FAB-9CBE-290571E3C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74619BD-835F-41F4-916A-4DCF334F5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D7E2CC6-9332-418D-9C03-6D2D414E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63DBC8C-02E5-4E7D-A20F-4A7032DFF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F91A126-D9BD-40FF-82A8-A6A410F41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D65F778-3D7E-480A-AF77-1C0F7927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DCC05C7-8B95-4971-8691-06FAD2739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F2B59E7-2A8A-43AA-AD68-29C06644E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957CD0B-D8FC-47FC-8965-BDE38F73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20</xdr:row>
      <xdr:rowOff>53340</xdr:rowOff>
    </xdr:from>
    <xdr:to>
      <xdr:col>12</xdr:col>
      <xdr:colOff>365760</xdr:colOff>
      <xdr:row>34</xdr:row>
      <xdr:rowOff>129540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DFFC92B-E927-4F5E-A3D3-E7A2CC06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E72C-1D13-48E6-AE59-FCE4A9D7E68B}">
  <dimension ref="A1:CJ58"/>
  <sheetViews>
    <sheetView topLeftCell="A12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3" width="12.33203125" bestFit="1" customWidth="1"/>
    <col min="5" max="5" width="11.44140625" customWidth="1"/>
    <col min="8" max="8" width="12.33203125" bestFit="1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22</v>
      </c>
      <c r="C7" s="7">
        <v>0</v>
      </c>
      <c r="D7" s="2">
        <f>((A7-A$7)*60*60+(B7-B$7)*60+(C7-C$7))/60</f>
        <v>0</v>
      </c>
      <c r="E7" s="7">
        <v>0.57699999999999996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40</v>
      </c>
      <c r="C8" s="7">
        <v>0</v>
      </c>
      <c r="D8" s="2">
        <f t="shared" ref="D8:D14" si="1">((A8-A$7)*60*60+(B8-B$7)*60+(C8-C$7))/60</f>
        <v>18</v>
      </c>
      <c r="E8" s="7">
        <v>0.56200000000000006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73.484065992729782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9</v>
      </c>
      <c r="B9" s="7">
        <v>58</v>
      </c>
      <c r="C9" s="7">
        <v>0</v>
      </c>
      <c r="D9" s="2">
        <f t="shared" si="1"/>
        <v>36</v>
      </c>
      <c r="E9" s="7">
        <v>0.56799999999999995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-25.866244724770503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14</v>
      </c>
      <c r="C10" s="7">
        <v>0</v>
      </c>
      <c r="D10" s="2">
        <f t="shared" si="1"/>
        <v>52</v>
      </c>
      <c r="E10" s="7">
        <v>0.56799999999999995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0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32</v>
      </c>
      <c r="C11" s="7">
        <v>0</v>
      </c>
      <c r="D11" s="2">
        <f t="shared" si="1"/>
        <v>70</v>
      </c>
      <c r="E11" s="7">
        <v>0.56599999999999995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8.8161550228325947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48</v>
      </c>
      <c r="C12" s="7">
        <v>0</v>
      </c>
      <c r="D12" s="2">
        <f t="shared" si="1"/>
        <v>86</v>
      </c>
      <c r="E12" s="7">
        <v>0.56399999999999995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9.2606820554607694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4</v>
      </c>
      <c r="C13" s="7">
        <v>0</v>
      </c>
      <c r="D13" s="2">
        <f t="shared" si="1"/>
        <v>102</v>
      </c>
      <c r="E13" s="7">
        <v>0.56100000000000005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13.480991143652242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20</v>
      </c>
      <c r="C14" s="7">
        <v>0</v>
      </c>
      <c r="D14" s="2">
        <f t="shared" si="1"/>
        <v>118</v>
      </c>
      <c r="E14" s="7">
        <v>0.56000000000000005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4.4691523686154033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AVERAGE(K10:K14)</f>
        <v>7.2053961181122022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-SLOPE(E9:E14,D9:D14)/60/AVERAGE(I11:I14)*1000/18/(C20*2/10000)</f>
        <v>8.0935958182728065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13">
        <v>16.952999999999999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13">
        <v>16.952999999999999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16.952999999999999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21CE-7394-428F-AE0E-FB7EAFE2EDEA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26</v>
      </c>
      <c r="C7" s="7">
        <v>0</v>
      </c>
      <c r="D7" s="2">
        <f>((A7-A$7)*60*60+(B7-B$7)*60+(C7-C$7))/60</f>
        <v>0</v>
      </c>
      <c r="E7" s="7">
        <v>0.90700000000000003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44</v>
      </c>
      <c r="C8" s="7">
        <v>0</v>
      </c>
      <c r="D8" s="2">
        <f t="shared" ref="D8:D14" si="1">((A8-A$7)*60*60+(B8-B$7)*60+(C8-C$7))/60</f>
        <v>18</v>
      </c>
      <c r="E8" s="7">
        <v>0.872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135.26963555653745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4</v>
      </c>
      <c r="C9" s="7">
        <v>0</v>
      </c>
      <c r="D9" s="2">
        <f t="shared" si="1"/>
        <v>38</v>
      </c>
      <c r="E9" s="7">
        <v>0.83799999999999997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104.072003293644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22</v>
      </c>
      <c r="C10" s="7">
        <v>0</v>
      </c>
      <c r="D10" s="2">
        <f t="shared" si="1"/>
        <v>56</v>
      </c>
      <c r="E10" s="7">
        <v>0.80700000000000005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111.79592649956157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36</v>
      </c>
      <c r="C11" s="7">
        <v>0</v>
      </c>
      <c r="D11" s="2">
        <f t="shared" si="1"/>
        <v>70</v>
      </c>
      <c r="E11" s="7">
        <v>0.78500000000000003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98.366389010364202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51</v>
      </c>
      <c r="C12" s="7">
        <v>0</v>
      </c>
      <c r="D12" s="2">
        <f t="shared" si="1"/>
        <v>85</v>
      </c>
      <c r="E12" s="7">
        <v>0.75900000000000001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101.30838823067644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8</v>
      </c>
      <c r="C13" s="7">
        <v>0</v>
      </c>
      <c r="D13" s="2">
        <f t="shared" si="1"/>
        <v>102</v>
      </c>
      <c r="E13" s="7">
        <v>0.74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63.395084789333019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24</v>
      </c>
      <c r="C14" s="7">
        <v>0</v>
      </c>
      <c r="D14" s="2">
        <f t="shared" si="1"/>
        <v>118</v>
      </c>
      <c r="E14" s="7">
        <v>0.71799999999999997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77.567214961748419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11"/>
      <c r="F15" s="11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AVERAGE(K9:K14)</f>
        <v>92.750834464221271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93.732307353703249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21.489000000000001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21.489000000000001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21.489000000000001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81AD-F60B-4B2F-BEC4-189BF877F91B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26</v>
      </c>
      <c r="C7" s="7">
        <v>0</v>
      </c>
      <c r="D7" s="2">
        <f>((A7-A$7)*60*60+(B7-B$7)*60+(C7-C$7))/60</f>
        <v>0</v>
      </c>
      <c r="E7" s="7">
        <v>0.505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44</v>
      </c>
      <c r="C8" s="7">
        <v>0</v>
      </c>
      <c r="D8" s="2">
        <f t="shared" ref="D8:D14" si="1">((A8-A$7)*60*60+(B8-B$7)*60+(C8-C$7))/60</f>
        <v>18</v>
      </c>
      <c r="E8" s="7">
        <v>0.48699999999999999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102.49780218921552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4</v>
      </c>
      <c r="C9" s="7">
        <v>0</v>
      </c>
      <c r="D9" s="2">
        <f t="shared" si="1"/>
        <v>38</v>
      </c>
      <c r="E9" s="7">
        <v>0.46899999999999997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81.177799548262882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22</v>
      </c>
      <c r="C10" s="7">
        <v>0</v>
      </c>
      <c r="D10" s="2">
        <f t="shared" si="1"/>
        <v>56</v>
      </c>
      <c r="E10" s="7">
        <v>0.45500000000000002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74.387864915759849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36</v>
      </c>
      <c r="C11" s="7">
        <v>0</v>
      </c>
      <c r="D11" s="2">
        <f t="shared" si="1"/>
        <v>70</v>
      </c>
      <c r="E11" s="7">
        <v>0.44400000000000001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72.464701180792474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52</v>
      </c>
      <c r="C12" s="7">
        <v>0</v>
      </c>
      <c r="D12" s="2">
        <f t="shared" si="1"/>
        <v>86</v>
      </c>
      <c r="E12" s="7">
        <v>0.435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48.43904991347403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9</v>
      </c>
      <c r="C13" s="7">
        <v>0</v>
      </c>
      <c r="D13" s="2">
        <f t="shared" si="1"/>
        <v>103</v>
      </c>
      <c r="E13" s="7">
        <v>0.42699999999999999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39.327989521692508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24</v>
      </c>
      <c r="C14" s="7">
        <v>0</v>
      </c>
      <c r="D14" s="2">
        <f t="shared" si="1"/>
        <v>118</v>
      </c>
      <c r="E14" s="7">
        <v>0.41399999999999998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72.033972537394476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AVERAGE(K9:K14)</f>
        <v>64.638562936229377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64.417584736436709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14.585000000000001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14.585000000000001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14.585000000000001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79DF-33F3-4BC7-950C-FCAFF35B071B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26</v>
      </c>
      <c r="C7" s="7">
        <v>0</v>
      </c>
      <c r="D7" s="2">
        <f>((A7-A$7)*60*60+(B7-B$7)*60+(C7-C$7))/60</f>
        <v>0</v>
      </c>
      <c r="E7" s="7">
        <v>0.69799999999999995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44</v>
      </c>
      <c r="C8" s="7">
        <v>0</v>
      </c>
      <c r="D8" s="2">
        <f t="shared" ref="D8:D14" si="1">((A8-A$7)*60*60+(B8-B$7)*60+(C8-C$7))/60</f>
        <v>18</v>
      </c>
      <c r="E8" s="7">
        <v>0.68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84.207201314127147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4</v>
      </c>
      <c r="C9" s="7">
        <v>0</v>
      </c>
      <c r="D9" s="2">
        <f t="shared" si="1"/>
        <v>38</v>
      </c>
      <c r="E9" s="7">
        <v>0.66100000000000003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70.396821575748916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22</v>
      </c>
      <c r="C10" s="7">
        <v>0</v>
      </c>
      <c r="D10" s="2">
        <f t="shared" si="1"/>
        <v>56</v>
      </c>
      <c r="E10" s="7">
        <v>0.64400000000000002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74.20918463092012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37</v>
      </c>
      <c r="C11" s="7">
        <v>0</v>
      </c>
      <c r="D11" s="2">
        <f>((A11-A$7)*60*60+(B11-B$7)*60+(C11-C$7))/60</f>
        <v>71</v>
      </c>
      <c r="E11" s="12">
        <v>0.63200000000000001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60.615895225313075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52</v>
      </c>
      <c r="C12" s="7">
        <v>0</v>
      </c>
      <c r="D12" s="2">
        <f t="shared" si="1"/>
        <v>86</v>
      </c>
      <c r="E12" s="7">
        <v>0.61799999999999999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66.030494013246042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9</v>
      </c>
      <c r="C13" s="7">
        <v>0</v>
      </c>
      <c r="D13" s="2">
        <f t="shared" si="1"/>
        <v>103</v>
      </c>
      <c r="E13" s="7">
        <v>0.60599999999999998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48.464940616280508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24</v>
      </c>
      <c r="C14" s="7">
        <v>0</v>
      </c>
      <c r="D14" s="2">
        <f t="shared" si="1"/>
        <v>118</v>
      </c>
      <c r="E14" s="7">
        <v>0.59099999999999997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68.284157138635194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AVERAGE(K9:K14)</f>
        <v>64.666915533357312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63.306306910602707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17.753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17.753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17.753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70B2-FB8F-4786-93DD-A35850E43B4B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27</v>
      </c>
      <c r="C7" s="7">
        <v>0</v>
      </c>
      <c r="D7" s="2">
        <f>((A7-A$7)*60*60+(B7-B$7)*60+(C7-C$7))/60</f>
        <v>0</v>
      </c>
      <c r="E7" s="7">
        <v>0.61399999999999999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45</v>
      </c>
      <c r="C8" s="7">
        <v>0</v>
      </c>
      <c r="D8" s="2">
        <f t="shared" ref="D8:D14" si="1">((A8-A$7)*60*60+(B8-B$7)*60+(C8-C$7))/60</f>
        <v>18</v>
      </c>
      <c r="E8" s="7">
        <v>0.61199999999999999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12.931364949004873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6</v>
      </c>
      <c r="C9" s="7">
        <v>0</v>
      </c>
      <c r="D9" s="2">
        <f t="shared" si="1"/>
        <v>39</v>
      </c>
      <c r="E9" s="7">
        <v>0.60299999999999998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43.892498708462227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24</v>
      </c>
      <c r="C10" s="7">
        <v>0</v>
      </c>
      <c r="D10" s="2">
        <f t="shared" si="1"/>
        <v>57</v>
      </c>
      <c r="E10" s="7">
        <v>0.59399999999999997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54.298632531653546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38</v>
      </c>
      <c r="C11" s="7">
        <v>0</v>
      </c>
      <c r="D11" s="2">
        <f>((A11-A$7)*60*60+(B11-B$7)*60+(C11-C$7))/60</f>
        <v>71</v>
      </c>
      <c r="E11" s="12">
        <v>0.58499999999999996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67.320704911686349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53</v>
      </c>
      <c r="C12" s="7">
        <v>0</v>
      </c>
      <c r="D12" s="2">
        <f t="shared" si="1"/>
        <v>86</v>
      </c>
      <c r="E12" s="7">
        <v>0.58399999999999996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6.518597343141618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10</v>
      </c>
      <c r="C13" s="7">
        <v>0</v>
      </c>
      <c r="D13" s="2">
        <f t="shared" si="1"/>
        <v>103</v>
      </c>
      <c r="E13" s="7">
        <v>0.57199999999999995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66.983113332878773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25</v>
      </c>
      <c r="C14" s="7">
        <v>0</v>
      </c>
      <c r="D14" s="2">
        <f t="shared" si="1"/>
        <v>118</v>
      </c>
      <c r="E14" s="7">
        <v>0.56299999999999994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56.625082523107388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AVERAGE(K8:K14)</f>
        <v>44.08142775713354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43.152038493892945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12.845000000000001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12.845000000000001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12.845000000000001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D6B3-E6BC-4099-A3B0-5F875258ACC9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28</v>
      </c>
      <c r="C7" s="7">
        <v>0</v>
      </c>
      <c r="D7" s="2">
        <f>((A7-A$7)*60*60+(B7-B$7)*60+(C7-C$7))/60</f>
        <v>0</v>
      </c>
      <c r="E7" s="7">
        <v>1.381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46</v>
      </c>
      <c r="C8" s="7">
        <v>0</v>
      </c>
      <c r="D8" s="2">
        <f t="shared" ref="D8:D14" si="1">((A8-A$7)*60*60+(B8-B$7)*60+(C8-C$7))/60</f>
        <v>18</v>
      </c>
      <c r="E8" s="7">
        <v>1.38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2.7790427098876695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6</v>
      </c>
      <c r="C9" s="7">
        <v>0</v>
      </c>
      <c r="D9" s="2">
        <f t="shared" si="1"/>
        <v>38</v>
      </c>
      <c r="E9" s="7">
        <v>1.3720000000000001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17.60791487980044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24</v>
      </c>
      <c r="C10" s="7">
        <v>0</v>
      </c>
      <c r="D10" s="2">
        <f t="shared" si="1"/>
        <v>56</v>
      </c>
      <c r="E10" s="7">
        <v>1.367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12.965737825908672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38</v>
      </c>
      <c r="C11" s="7">
        <v>0</v>
      </c>
      <c r="D11" s="2">
        <f>((A11-A$7)*60*60+(B11-B$7)*60+(C11-C$7))/60</f>
        <v>70</v>
      </c>
      <c r="E11" s="12">
        <v>1.3560000000000001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35.36548993548093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53</v>
      </c>
      <c r="C12" s="7">
        <v>0</v>
      </c>
      <c r="D12" s="2">
        <f t="shared" si="1"/>
        <v>85</v>
      </c>
      <c r="E12" s="7">
        <v>1.355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2.8017862764819594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10</v>
      </c>
      <c r="C13" s="7">
        <v>0</v>
      </c>
      <c r="D13" s="2">
        <f t="shared" si="1"/>
        <v>102</v>
      </c>
      <c r="E13" s="7">
        <v>1.347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19.193532781458433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25</v>
      </c>
      <c r="C14" s="7">
        <v>0</v>
      </c>
      <c r="D14" s="2">
        <f t="shared" si="1"/>
        <v>117</v>
      </c>
      <c r="E14" s="7">
        <v>1.337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27.042521703913685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AVERAGE(K8:K14)</f>
        <v>16.822289444704545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16.035369552553032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29.885000000000002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29.885000000000002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29.885000000000002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8832-4C92-4004-BADD-C4C81A16C734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28</v>
      </c>
      <c r="C7" s="7">
        <v>0</v>
      </c>
      <c r="D7" s="2">
        <f>((A7-A$7)*60*60+(B7-B$7)*60+(C7-C$7))/60</f>
        <v>0</v>
      </c>
      <c r="E7" s="7">
        <v>0.99399999999999999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46</v>
      </c>
      <c r="C8" s="7">
        <v>0</v>
      </c>
      <c r="D8" s="2">
        <f t="shared" ref="D8:D14" si="1">((A8-A$7)*60*60+(B8-B$7)*60+(C8-C$7))/60</f>
        <v>18</v>
      </c>
      <c r="E8" s="7">
        <v>0.995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-3.616603874977522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7</v>
      </c>
      <c r="C9" s="7">
        <v>0</v>
      </c>
      <c r="D9" s="2">
        <f t="shared" si="1"/>
        <v>39</v>
      </c>
      <c r="E9" s="7">
        <v>0.99099999999999999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10.911748745092753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24</v>
      </c>
      <c r="C10" s="7">
        <v>0</v>
      </c>
      <c r="D10" s="2">
        <f t="shared" si="1"/>
        <v>56</v>
      </c>
      <c r="E10" s="7">
        <v>0.98899999999999999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7.1463870289977152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39</v>
      </c>
      <c r="C11" s="7">
        <v>0</v>
      </c>
      <c r="D11" s="2">
        <f>((A11-A$7)*60*60+(B11-B$7)*60+(C11-C$7))/60</f>
        <v>71</v>
      </c>
      <c r="E11" s="12">
        <v>0.98299999999999998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23.430456103792526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54</v>
      </c>
      <c r="C12" s="7">
        <v>0</v>
      </c>
      <c r="D12" s="2">
        <f t="shared" si="1"/>
        <v>86</v>
      </c>
      <c r="E12" s="7">
        <v>0.98199999999999998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3.646202006299168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10</v>
      </c>
      <c r="C13" s="7">
        <v>0</v>
      </c>
      <c r="D13" s="2">
        <f t="shared" si="1"/>
        <v>102</v>
      </c>
      <c r="E13" s="7">
        <v>0.97799999999999998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13.269653536453868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26</v>
      </c>
      <c r="C14" s="7">
        <v>0</v>
      </c>
      <c r="D14" s="2">
        <f t="shared" si="1"/>
        <v>118</v>
      </c>
      <c r="E14" s="7">
        <v>0.97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26.394544541068434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AVERAGE(K8:K14)</f>
        <v>11.597484012389563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11.039695048801212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22.963999999999999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22.963999999999999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22.963999999999999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1DC4-0848-4EE8-88C0-56C05645FB7A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28</v>
      </c>
      <c r="C7" s="7">
        <v>0</v>
      </c>
      <c r="D7" s="2">
        <f>((A7-A$7)*60*60+(B7-B$7)*60+(C7-C$7))/60</f>
        <v>0</v>
      </c>
      <c r="E7" s="7">
        <v>1.204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46</v>
      </c>
      <c r="C8" s="7">
        <v>0</v>
      </c>
      <c r="D8" s="2">
        <f t="shared" ref="D8:D14" si="1">((A8-A$7)*60*60+(B8-B$7)*60+(C8-C$7))/60</f>
        <v>18</v>
      </c>
      <c r="E8" s="7">
        <v>1.202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6.8436975307967369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7</v>
      </c>
      <c r="C9" s="7">
        <v>0</v>
      </c>
      <c r="D9" s="2">
        <f t="shared" si="1"/>
        <v>39</v>
      </c>
      <c r="E9" s="7">
        <v>1.194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20.648296170929086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24</v>
      </c>
      <c r="C10" s="7">
        <v>0</v>
      </c>
      <c r="D10" s="2">
        <f t="shared" si="1"/>
        <v>56</v>
      </c>
      <c r="E10" s="7">
        <v>1.1850000000000001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30.426984582528799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39</v>
      </c>
      <c r="C11" s="7">
        <v>0</v>
      </c>
      <c r="D11" s="2">
        <f>((A11-A$7)*60*60+(B11-B$7)*60+(C11-C$7))/60</f>
        <v>71</v>
      </c>
      <c r="E11" s="12">
        <v>1.1759999999999999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33.253079434355698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55</v>
      </c>
      <c r="C12" s="7">
        <v>0</v>
      </c>
      <c r="D12" s="2">
        <f t="shared" si="1"/>
        <v>87</v>
      </c>
      <c r="E12" s="7">
        <v>1.17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19.405423289468057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11</v>
      </c>
      <c r="C13" s="7">
        <v>0</v>
      </c>
      <c r="D13" s="2">
        <f t="shared" si="1"/>
        <v>103</v>
      </c>
      <c r="E13" s="7">
        <v>1.1619999999999999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25.110158115539246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26</v>
      </c>
      <c r="C14" s="7">
        <v>0</v>
      </c>
      <c r="D14" s="2">
        <f t="shared" si="1"/>
        <v>118</v>
      </c>
      <c r="E14" s="7">
        <v>1.151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36.627346925697232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AVERAGE(K8:K14)</f>
        <v>24.616426578473551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23.7838371812514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24.271000000000001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24.271000000000001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24.271000000000001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8DC8-BC65-4DC3-A7DF-83E21D16891A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28</v>
      </c>
      <c r="C7" s="7">
        <v>0</v>
      </c>
      <c r="D7" s="2">
        <f>((A7-A$7)*60*60+(B7-B$7)*60+(C7-C$7))/60</f>
        <v>0</v>
      </c>
      <c r="E7" s="7">
        <v>0.83799999999999997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46</v>
      </c>
      <c r="C8" s="7">
        <v>0</v>
      </c>
      <c r="D8" s="2">
        <f t="shared" ref="D8:D14" si="1">((A8-A$7)*60*60+(B8-B$7)*60+(C8-C$7))/60</f>
        <v>18</v>
      </c>
      <c r="E8" s="7">
        <v>0.83799999999999997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0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7</v>
      </c>
      <c r="C9" s="7">
        <v>0</v>
      </c>
      <c r="D9" s="2">
        <f t="shared" si="1"/>
        <v>39</v>
      </c>
      <c r="E9" s="7">
        <v>0.83299999999999996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17.698143729680609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24</v>
      </c>
      <c r="C10" s="7">
        <v>0</v>
      </c>
      <c r="D10" s="2">
        <f t="shared" si="1"/>
        <v>56</v>
      </c>
      <c r="E10" s="7">
        <v>0.82799999999999996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23.181945945008408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39</v>
      </c>
      <c r="C11" s="7">
        <v>0</v>
      </c>
      <c r="D11" s="2">
        <f>((A11-A$7)*60*60+(B11-B$7)*60+(C11-C$7))/60</f>
        <v>71</v>
      </c>
      <c r="E11" s="12">
        <v>0.82199999999999995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30.402135493699376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55</v>
      </c>
      <c r="C12" s="7">
        <v>0</v>
      </c>
      <c r="D12" s="2">
        <f t="shared" si="1"/>
        <v>87</v>
      </c>
      <c r="E12" s="7">
        <v>0.82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8.8708522367627083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11</v>
      </c>
      <c r="C13" s="7">
        <v>0</v>
      </c>
      <c r="D13" s="2">
        <f t="shared" si="1"/>
        <v>103</v>
      </c>
      <c r="E13" s="7">
        <v>0.81599999999999995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17.218009029897534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26</v>
      </c>
      <c r="C14" s="7">
        <v>0</v>
      </c>
      <c r="D14" s="2">
        <f t="shared" si="1"/>
        <v>118</v>
      </c>
      <c r="E14" s="7">
        <v>0.80700000000000005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41.09781811556703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AVERAGE(K8:K14)</f>
        <v>19.781272078659381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18.587084749070545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17.698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17.698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17.698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E23C-3C56-4900-9532-8FDE53EA9439}">
  <dimension ref="A1:CJ58"/>
  <sheetViews>
    <sheetView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28</v>
      </c>
      <c r="C7" s="7">
        <v>0</v>
      </c>
      <c r="D7" s="2">
        <f>((A7-A$7)*60*60+(B7-B$7)*60+(C7-C$7))/60</f>
        <v>0</v>
      </c>
      <c r="E7" s="7">
        <v>0.55000000000000004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47</v>
      </c>
      <c r="C8" s="7">
        <v>0</v>
      </c>
      <c r="D8" s="2">
        <f t="shared" ref="D8:D14" si="1">((A8-A$7)*60*60+(B8-B$7)*60+(C8-C$7))/60</f>
        <v>19</v>
      </c>
      <c r="E8" s="7">
        <v>0.55000000000000004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0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8</v>
      </c>
      <c r="C9" s="7">
        <v>0</v>
      </c>
      <c r="D9" s="2">
        <f t="shared" si="1"/>
        <v>40</v>
      </c>
      <c r="E9" s="7">
        <v>0.54900000000000004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4.7540676592226978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25</v>
      </c>
      <c r="C10" s="7">
        <v>0</v>
      </c>
      <c r="D10" s="2">
        <f t="shared" si="1"/>
        <v>57</v>
      </c>
      <c r="E10" s="7">
        <v>0.54600000000000004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18.681372664556061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39</v>
      </c>
      <c r="C11" s="7">
        <v>0</v>
      </c>
      <c r="D11" s="2">
        <f>((A11-A$7)*60*60+(B11-B$7)*60+(C11-C$7))/60</f>
        <v>71</v>
      </c>
      <c r="E11" s="12">
        <v>0.54200000000000004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29.166458546140543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55</v>
      </c>
      <c r="C12" s="7">
        <v>0</v>
      </c>
      <c r="D12" s="2">
        <f t="shared" si="1"/>
        <v>87</v>
      </c>
      <c r="E12" s="7">
        <v>0.54100000000000004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5.9572111590736281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11</v>
      </c>
      <c r="C13" s="7">
        <v>0</v>
      </c>
      <c r="D13" s="2">
        <f t="shared" si="1"/>
        <v>103</v>
      </c>
      <c r="E13" s="7">
        <v>0.53900000000000003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11.562735213293108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26</v>
      </c>
      <c r="C14" s="7">
        <v>0</v>
      </c>
      <c r="D14" s="2">
        <f t="shared" si="1"/>
        <v>118</v>
      </c>
      <c r="E14" s="7">
        <v>0.53200000000000003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42.932081109890134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AVERAGE(K9:K13)</f>
        <v>14.024369048457208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13.98482896710126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13.177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13.177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13.177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09C8-FE9A-44D1-B70B-8A1B06E6E9AB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29</v>
      </c>
      <c r="C7" s="7">
        <v>0</v>
      </c>
      <c r="D7" s="2">
        <f>((A7-A$7)*60*60+(B7-B$7)*60+(C7-C$7))/60</f>
        <v>0</v>
      </c>
      <c r="E7" s="7">
        <v>1.845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48</v>
      </c>
      <c r="C8" s="7">
        <v>0</v>
      </c>
      <c r="D8" s="2">
        <f t="shared" ref="D8:D14" si="1">((A8-A$7)*60*60+(B8-B$7)*60+(C8-C$7))/60</f>
        <v>19</v>
      </c>
      <c r="E8" s="7">
        <v>1.83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32.0464930486893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10</v>
      </c>
      <c r="C9" s="7">
        <v>0</v>
      </c>
      <c r="D9" s="2">
        <f t="shared" si="1"/>
        <v>41</v>
      </c>
      <c r="E9" s="7">
        <v>1.8089999999999999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34.097275479131255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26</v>
      </c>
      <c r="C10" s="7">
        <v>0</v>
      </c>
      <c r="D10" s="2">
        <f t="shared" si="1"/>
        <v>57</v>
      </c>
      <c r="E10" s="7">
        <v>1.7929999999999999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37.876937920554454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40</v>
      </c>
      <c r="C11" s="7">
        <v>0</v>
      </c>
      <c r="D11" s="2">
        <f>((A11-A$7)*60*60+(B11-B$7)*60+(C11-C$7))/60</f>
        <v>71</v>
      </c>
      <c r="E11" s="12">
        <v>1.774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49.569634931216335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57</v>
      </c>
      <c r="C12" s="7">
        <v>0</v>
      </c>
      <c r="D12" s="2">
        <f t="shared" si="1"/>
        <v>88</v>
      </c>
      <c r="E12" s="7">
        <v>1.7569999999999999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34.103691297105989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12</v>
      </c>
      <c r="C13" s="7">
        <v>0</v>
      </c>
      <c r="D13" s="2">
        <f t="shared" si="1"/>
        <v>103</v>
      </c>
      <c r="E13" s="7">
        <v>1.742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33.097026589673533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27</v>
      </c>
      <c r="C14" s="7">
        <v>0</v>
      </c>
      <c r="D14" s="2">
        <f t="shared" si="1"/>
        <v>118</v>
      </c>
      <c r="E14" s="7">
        <v>1.722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43.888658690206391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AVERAGE(K8:K13)</f>
        <v>36.798509877728478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35.79694015933287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36.828000000000003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36.828000000000003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36.828000000000003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ED9D-C8C9-4DD7-848D-2BF550F2C11F}">
  <dimension ref="A1:CJ58"/>
  <sheetViews>
    <sheetView topLeftCell="A12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3" width="12.33203125" bestFit="1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23</v>
      </c>
      <c r="C7" s="7">
        <v>0</v>
      </c>
      <c r="D7" s="2">
        <f>((A7-A$7)*60*60+(B7-B$7)*60+(C7-C$7))/60</f>
        <v>0</v>
      </c>
      <c r="E7" s="7">
        <v>0.54500000000000004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41</v>
      </c>
      <c r="C8" s="7">
        <v>0</v>
      </c>
      <c r="D8" s="2">
        <f t="shared" ref="D8:D14" si="1">((A8-A$7)*60*60+(B8-B$7)*60+(C8-C$7))/60</f>
        <v>18</v>
      </c>
      <c r="E8" s="7">
        <v>0.53400000000000003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75.308598238794985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9</v>
      </c>
      <c r="B9" s="7">
        <v>58</v>
      </c>
      <c r="C9" s="7">
        <v>0</v>
      </c>
      <c r="D9" s="2">
        <f t="shared" si="1"/>
        <v>35</v>
      </c>
      <c r="E9" s="7">
        <v>0.54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-38.274270792586627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15</v>
      </c>
      <c r="C10" s="7">
        <v>0</v>
      </c>
      <c r="D10" s="2">
        <f t="shared" si="1"/>
        <v>52</v>
      </c>
      <c r="E10" s="7">
        <v>0.53700000000000003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20.292180990920389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32</v>
      </c>
      <c r="C11" s="7">
        <v>0</v>
      </c>
      <c r="D11" s="2">
        <f t="shared" si="1"/>
        <v>69</v>
      </c>
      <c r="E11" s="7">
        <v>0.53600000000000003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6.5226303292911636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48</v>
      </c>
      <c r="C12" s="7">
        <v>0</v>
      </c>
      <c r="D12" s="2">
        <f t="shared" si="1"/>
        <v>85</v>
      </c>
      <c r="E12" s="7">
        <v>0.53200000000000003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25.883495653487167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5</v>
      </c>
      <c r="C13" s="7">
        <v>0</v>
      </c>
      <c r="D13" s="2">
        <f t="shared" si="1"/>
        <v>102</v>
      </c>
      <c r="E13" s="7">
        <v>0.53100000000000003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5.9104641741600581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21</v>
      </c>
      <c r="C14" s="7">
        <v>0</v>
      </c>
      <c r="D14" s="2">
        <f t="shared" si="1"/>
        <v>118</v>
      </c>
      <c r="E14" s="7">
        <v>0.52700000000000002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24.982454902361528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AVERAGE(K10:K14)</f>
        <v>16.71824521004406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-SLOPE(E9:E14,D9:D14)/60/AVERAGE(I11:I14)*1000/18/(C20*2/10000)</f>
        <v>15.480878137092054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12.131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12.131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12.131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C845-0CB5-4834-9738-A8F5F591E6A5}">
  <dimension ref="A1:CJ58"/>
  <sheetViews>
    <sheetView topLeftCell="A9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30</v>
      </c>
      <c r="C7" s="7">
        <v>0</v>
      </c>
      <c r="D7" s="2">
        <f>((A7-A$7)*60*60+(B7-B$7)*60+(C7-C$7))/60</f>
        <v>0</v>
      </c>
      <c r="E7" s="7">
        <v>1.2929999999999999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48</v>
      </c>
      <c r="C8" s="7">
        <v>0</v>
      </c>
      <c r="D8" s="2">
        <f t="shared" ref="D8:D14" si="1">((A8-A$7)*60*60+(B8-B$7)*60+(C8-C$7))/60</f>
        <v>18</v>
      </c>
      <c r="E8" s="7">
        <v>1.288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10.999641262049952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10</v>
      </c>
      <c r="C9" s="7">
        <v>0</v>
      </c>
      <c r="D9" s="2">
        <f t="shared" si="1"/>
        <v>40</v>
      </c>
      <c r="E9" s="7">
        <v>1.2789999999999999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14.255454333682851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26</v>
      </c>
      <c r="C10" s="7">
        <v>0</v>
      </c>
      <c r="D10" s="2">
        <f t="shared" si="1"/>
        <v>56</v>
      </c>
      <c r="E10" s="7">
        <v>1.272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16.165572499746869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41</v>
      </c>
      <c r="C11" s="7">
        <v>0</v>
      </c>
      <c r="D11" s="2">
        <f>((A11-A$7)*60*60+(B11-B$7)*60+(C11-C$7))/60</f>
        <v>71</v>
      </c>
      <c r="E11" s="12">
        <v>1.2609999999999999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26.129418898965465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57</v>
      </c>
      <c r="C12" s="7">
        <v>0</v>
      </c>
      <c r="D12" s="2">
        <f t="shared" si="1"/>
        <v>87</v>
      </c>
      <c r="E12" s="7">
        <v>1.254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14.555181185150021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12</v>
      </c>
      <c r="C13" s="7">
        <v>0</v>
      </c>
      <c r="D13" s="2">
        <f t="shared" si="1"/>
        <v>102</v>
      </c>
      <c r="E13" s="7">
        <v>1.248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12.914783802124456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27</v>
      </c>
      <c r="C14" s="7">
        <v>0</v>
      </c>
      <c r="D14" s="2">
        <f t="shared" si="1"/>
        <v>117</v>
      </c>
      <c r="E14" s="7">
        <v>1.2350000000000001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27.829399487653355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AVERAGE(K8:K13)</f>
        <v>15.836675330286603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16.401421436318277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37.752000000000002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37.752000000000002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37.752000000000002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643F-32C8-4BD8-81F2-7C0E5C349E36}">
  <dimension ref="A1:CJ58"/>
  <sheetViews>
    <sheetView topLeftCell="A12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30</v>
      </c>
      <c r="C7" s="7">
        <v>0</v>
      </c>
      <c r="D7" s="2">
        <f>((A7-A$7)*60*60+(B7-B$7)*60+(C7-C$7))/60</f>
        <v>0</v>
      </c>
      <c r="E7" s="7">
        <v>1.7749999999999999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48</v>
      </c>
      <c r="C8" s="7">
        <v>0</v>
      </c>
      <c r="D8" s="2">
        <f t="shared" ref="D8:D14" si="1">((A8-A$7)*60*60+(B8-B$7)*60+(C8-C$7))/60</f>
        <v>18</v>
      </c>
      <c r="E8" s="7">
        <v>1.768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12.626223605570269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11</v>
      </c>
      <c r="C9" s="7">
        <v>0</v>
      </c>
      <c r="D9" s="2">
        <f t="shared" si="1"/>
        <v>41</v>
      </c>
      <c r="E9" s="7">
        <v>1.7569999999999999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13.664476649016768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26</v>
      </c>
      <c r="C10" s="7">
        <v>0</v>
      </c>
      <c r="D10" s="2">
        <f t="shared" si="1"/>
        <v>56</v>
      </c>
      <c r="E10" s="7">
        <v>1.748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18.177376462577044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41</v>
      </c>
      <c r="C11" s="7">
        <v>0</v>
      </c>
      <c r="D11" s="2">
        <f>((A11-A$7)*60*60+(B11-B$7)*60+(C11-C$7))/60</f>
        <v>71</v>
      </c>
      <c r="E11" s="12">
        <v>1.734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>-((E11-E10)/18*1000)/((D11-D10)*60)/I11/(C$20*2/10000)</f>
        <v>27.26666491307185</v>
      </c>
      <c r="L11" s="2"/>
      <c r="M11" s="2"/>
      <c r="O11" s="2"/>
      <c r="P11" s="11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57</v>
      </c>
      <c r="C12" s="7">
        <v>0</v>
      </c>
      <c r="D12" s="2">
        <f t="shared" si="1"/>
        <v>87</v>
      </c>
      <c r="E12" s="7">
        <v>1.7250000000000001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>-((E12-E11)/18*1000)/((D12-D11)*60)/I12/(C$20*2/10000)</f>
        <v>15.343661345408959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13</v>
      </c>
      <c r="C13" s="7">
        <v>0</v>
      </c>
      <c r="D13" s="2">
        <f t="shared" si="1"/>
        <v>103</v>
      </c>
      <c r="E13" s="7">
        <v>1.72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8.2726393181286717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28</v>
      </c>
      <c r="C14" s="7">
        <v>0</v>
      </c>
      <c r="D14" s="2">
        <f t="shared" si="1"/>
        <v>118</v>
      </c>
      <c r="E14" s="7">
        <v>1.704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>-((E14-E13)/18*1000)/((D14-D13)*60)/I14/(C$20*2/10000)</f>
        <v>28.08325119004293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AVERAGE(K8:K13)</f>
        <v>15.891840382295593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16.369380451232153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46.043999999999997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46.043999999999997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46.043999999999997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FAB3-084D-4AAD-9D03-E8B809D8B2B3}">
  <dimension ref="A1:CJ58"/>
  <sheetViews>
    <sheetView topLeftCell="A12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3" width="12.33203125" bestFit="1" customWidth="1"/>
    <col min="4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30</v>
      </c>
      <c r="C7" s="7">
        <v>0</v>
      </c>
      <c r="D7" s="2">
        <f>((A7-A$7)*60*60+(B7-B$7)*60+(C7-C$7))/60</f>
        <v>0</v>
      </c>
      <c r="E7" s="7">
        <v>1.724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49</v>
      </c>
      <c r="C8" s="7">
        <v>0</v>
      </c>
      <c r="D8" s="2">
        <f t="shared" ref="D8:D14" si="1">((A8-A$7)*60*60+(B8-B$7)*60+(C8-C$7))/60</f>
        <v>19</v>
      </c>
      <c r="E8" s="7">
        <v>1.7170000000000001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14.413751226923901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11</v>
      </c>
      <c r="C9" s="7">
        <v>0</v>
      </c>
      <c r="D9" s="2">
        <f t="shared" si="1"/>
        <v>41</v>
      </c>
      <c r="E9" s="7">
        <v>1.7050000000000001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18.778952378640998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27</v>
      </c>
      <c r="C10" s="7">
        <v>0</v>
      </c>
      <c r="D10" s="2">
        <f t="shared" si="1"/>
        <v>57</v>
      </c>
      <c r="E10" s="7">
        <v>1.6910000000000001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31.942775274682869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41</v>
      </c>
      <c r="C11" s="7">
        <v>0</v>
      </c>
      <c r="D11" s="2">
        <f t="shared" si="1"/>
        <v>71</v>
      </c>
      <c r="E11" s="7">
        <v>1.68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27.659513405089346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57</v>
      </c>
      <c r="C12" s="7">
        <v>0</v>
      </c>
      <c r="D12" s="2">
        <f t="shared" si="1"/>
        <v>87</v>
      </c>
      <c r="E12" s="7">
        <v>1.671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18.489009525738926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13</v>
      </c>
      <c r="C13" s="7">
        <v>0</v>
      </c>
      <c r="D13" s="2">
        <f t="shared" si="1"/>
        <v>103</v>
      </c>
      <c r="E13" s="7">
        <v>1.6639999999999999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13.955865239577083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28</v>
      </c>
      <c r="C14" s="7">
        <v>0</v>
      </c>
      <c r="D14" s="2">
        <f t="shared" si="1"/>
        <v>118</v>
      </c>
      <c r="E14" s="7">
        <v>1.647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35.955138413191847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AVERAGE(K8:K13)</f>
        <v>20.873311175108853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21.4616882821636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13">
        <v>38.210999999999999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13">
        <v>38.210999999999999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38.210999999999999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3DC7-261A-4B64-A7ED-997D0B5AD1CB}">
  <dimension ref="A1:CJ58"/>
  <sheetViews>
    <sheetView topLeftCell="A3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3" width="12.33203125" bestFit="1" customWidth="1"/>
    <col min="4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30</v>
      </c>
      <c r="C7" s="7">
        <v>0</v>
      </c>
      <c r="D7" s="2">
        <f>((A7-A$7)*60*60+(B7-B$7)*60+(C7-C$7))/60</f>
        <v>0</v>
      </c>
      <c r="E7" s="7">
        <v>2.278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49</v>
      </c>
      <c r="C8" s="7">
        <v>0</v>
      </c>
      <c r="D8" s="2">
        <f t="shared" ref="D8:D14" si="1">((A8-A$7)*60*60+(B8-B$7)*60+(C8-C$7))/60</f>
        <v>19</v>
      </c>
      <c r="E8" s="7">
        <v>2.27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10.825239876606137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11</v>
      </c>
      <c r="C9" s="7">
        <v>0</v>
      </c>
      <c r="D9" s="2">
        <f t="shared" si="1"/>
        <v>41</v>
      </c>
      <c r="E9" s="7">
        <v>2.2570000000000001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13.369095525950742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28</v>
      </c>
      <c r="C10" s="7">
        <v>0</v>
      </c>
      <c r="D10" s="2">
        <f t="shared" si="1"/>
        <v>58</v>
      </c>
      <c r="E10" s="7">
        <v>2.2429999999999999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19.7566027265391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41</v>
      </c>
      <c r="C11" s="7">
        <v>0</v>
      </c>
      <c r="D11" s="2">
        <f t="shared" si="1"/>
        <v>71</v>
      </c>
      <c r="E11" s="7">
        <v>2.23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23.133878253340161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58</v>
      </c>
      <c r="C12" s="7">
        <v>0</v>
      </c>
      <c r="D12" s="2">
        <f t="shared" si="1"/>
        <v>88</v>
      </c>
      <c r="E12" s="7">
        <v>2.2170000000000001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16.517872515804441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13</v>
      </c>
      <c r="C13" s="7">
        <v>0</v>
      </c>
      <c r="D13" s="2">
        <f t="shared" si="1"/>
        <v>103</v>
      </c>
      <c r="E13" s="7">
        <v>2.2090000000000001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11.180107960371075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28</v>
      </c>
      <c r="C14" s="7">
        <v>0</v>
      </c>
      <c r="D14" s="2">
        <f t="shared" si="1"/>
        <v>118</v>
      </c>
      <c r="E14" s="7">
        <v>2.1920000000000002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23.628139406089389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AVERAGE(K8:K14)</f>
        <v>16.915848037814435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15.947731670879874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13">
        <v>58.146000000000001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13">
        <v>58.146000000000001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58.146000000000001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7BDA-ED63-44FF-8C29-93B50C34691F}">
  <dimension ref="A1:CJ58"/>
  <sheetViews>
    <sheetView tabSelected="1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3" max="3" width="12.33203125" bestFit="1" customWidth="1"/>
    <col min="4" max="4" width="9.109375"/>
    <col min="5" max="5" width="11.44140625" customWidth="1"/>
    <col min="6" max="8" width="9.109375"/>
    <col min="9" max="9" width="12" customWidth="1"/>
    <col min="10" max="10" width="8.33203125" customWidth="1"/>
    <col min="11" max="12" width="9.109375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50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31</v>
      </c>
      <c r="C7" s="7">
        <v>0</v>
      </c>
      <c r="D7" s="2">
        <f>((A7-A$7)*60*60+(B7-B$7)*60+(C7-C$7))/60</f>
        <v>0</v>
      </c>
      <c r="E7" s="7">
        <v>1.2569999999999999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49</v>
      </c>
      <c r="C8" s="7">
        <v>0</v>
      </c>
      <c r="D8" s="2">
        <f t="shared" ref="D8:D14" si="1">((A8-A$7)*60*60+(B8-B$7)*60+(C8-C$7))/60</f>
        <v>18</v>
      </c>
      <c r="E8" s="7">
        <v>1.2529999999999999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12.098283460429558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11</v>
      </c>
      <c r="C9" s="7">
        <v>0</v>
      </c>
      <c r="D9" s="2">
        <f t="shared" si="1"/>
        <v>40</v>
      </c>
      <c r="E9" s="7">
        <v>1.2410000000000001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>-((E9-E8)/18*1000)/((D9-D8)*60)/I9/(C$20*2/10000)</f>
        <v>26.132144263820162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28</v>
      </c>
      <c r="C10" s="7">
        <v>0</v>
      </c>
      <c r="D10" s="2">
        <f t="shared" si="1"/>
        <v>57</v>
      </c>
      <c r="E10" s="7">
        <v>1.232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26.894400480810479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42</v>
      </c>
      <c r="C11" s="7">
        <v>0</v>
      </c>
      <c r="D11" s="2">
        <f t="shared" si="1"/>
        <v>71</v>
      </c>
      <c r="E11" s="7">
        <v>1.2190000000000001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45.488214387016811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58</v>
      </c>
      <c r="C12" s="7">
        <v>0</v>
      </c>
      <c r="D12" s="2">
        <f t="shared" si="1"/>
        <v>87</v>
      </c>
      <c r="E12" s="7">
        <v>1.204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42.881116269591274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13</v>
      </c>
      <c r="C13" s="7">
        <v>0</v>
      </c>
      <c r="D13" s="2">
        <f t="shared" si="1"/>
        <v>102</v>
      </c>
      <c r="E13" s="7">
        <v>1.2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11.837258411882017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28</v>
      </c>
      <c r="C14" s="7">
        <v>0</v>
      </c>
      <c r="D14" s="2">
        <f t="shared" si="1"/>
        <v>117</v>
      </c>
      <c r="E14" s="7">
        <v>1.1819999999999999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52.97710659596595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AVERAGE(K8:K14)</f>
        <v>31.186931981359461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29.734606754612923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13">
        <v>27.459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13">
        <v>27.459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27.459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honeticPr fontId="3" type="noConversion"/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C4A6-7D35-4A7E-9CA4-8F2211DC2BEE}">
  <dimension ref="A1:CJ58"/>
  <sheetViews>
    <sheetView topLeftCell="A12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23</v>
      </c>
      <c r="C7" s="7">
        <v>0</v>
      </c>
      <c r="D7" s="2">
        <f>((A7-A$7)*60*60+(B7-B$7)*60+(C7-C$7))/60</f>
        <v>0</v>
      </c>
      <c r="E7" s="7">
        <v>0.997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41</v>
      </c>
      <c r="C8" s="7">
        <v>0</v>
      </c>
      <c r="D8" s="2">
        <f t="shared" ref="D8:D14" si="1">((A8-A$7)*60*60+(B8-B$7)*60+(C8-C$7))/60</f>
        <v>18</v>
      </c>
      <c r="E8" s="7">
        <v>0.88500000000000001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466.13828289241684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9</v>
      </c>
      <c r="B9" s="7">
        <v>59</v>
      </c>
      <c r="C9" s="7">
        <v>0</v>
      </c>
      <c r="D9" s="2">
        <f t="shared" si="1"/>
        <v>36</v>
      </c>
      <c r="E9" s="7">
        <v>0.89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-18.312471678737264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17</v>
      </c>
      <c r="C10" s="7">
        <v>0</v>
      </c>
      <c r="D10" s="2">
        <f t="shared" si="1"/>
        <v>54</v>
      </c>
      <c r="E10" s="7">
        <v>0.88800000000000001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7.7670974678481013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33</v>
      </c>
      <c r="C11" s="7">
        <v>0</v>
      </c>
      <c r="D11" s="2">
        <f t="shared" si="1"/>
        <v>70</v>
      </c>
      <c r="E11" s="7">
        <v>0.88400000000000001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16.852198508127398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49</v>
      </c>
      <c r="C12" s="7">
        <v>0</v>
      </c>
      <c r="D12" s="2">
        <f t="shared" si="1"/>
        <v>86</v>
      </c>
      <c r="E12" s="7">
        <v>0.88100000000000001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11.801278593301911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5</v>
      </c>
      <c r="C13" s="7">
        <v>0</v>
      </c>
      <c r="D13" s="2">
        <f t="shared" si="1"/>
        <v>102</v>
      </c>
      <c r="E13" s="7">
        <v>0.877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15.270574984270938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21</v>
      </c>
      <c r="C14" s="7">
        <v>0</v>
      </c>
      <c r="D14" s="2">
        <f t="shared" si="1"/>
        <v>118</v>
      </c>
      <c r="E14" s="7">
        <v>0.874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11.390459549757493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AVERAGE(K10:K14)</f>
        <v>12.616321820661167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-SLOPE(E9:E14,D9:D14)/60/AVERAGE(I11:I14)*1000/18/(C20*2/10000)</f>
        <v>12.786226421590333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19.954999999999998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19.954999999999998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19.954999999999998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A8DA-C115-46B4-8C28-C8A2AAC9ADEF}">
  <dimension ref="A1:CJ58"/>
  <sheetViews>
    <sheetView topLeftCell="A9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23</v>
      </c>
      <c r="C7" s="7">
        <v>0</v>
      </c>
      <c r="D7" s="2">
        <f>((A7-A$7)*60*60+(B7-B$7)*60+(C7-C$7))/60</f>
        <v>0</v>
      </c>
      <c r="E7" s="7">
        <v>1.155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41</v>
      </c>
      <c r="C8" s="7"/>
      <c r="D8" s="2">
        <f t="shared" ref="D8:D14" si="1">((A8-A$7)*60*60+(B8-B$7)*60+(C8-C$7))/60</f>
        <v>18</v>
      </c>
      <c r="E8" s="7">
        <v>1.1359999999999999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48.232734329218175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0</v>
      </c>
      <c r="C9" s="7"/>
      <c r="D9" s="2">
        <f t="shared" si="1"/>
        <v>37</v>
      </c>
      <c r="E9" s="7">
        <v>1.1359999999999999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0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18</v>
      </c>
      <c r="C10" s="7"/>
      <c r="D10" s="2">
        <f t="shared" si="1"/>
        <v>55</v>
      </c>
      <c r="E10" s="7">
        <v>1.127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21.31880226400175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33</v>
      </c>
      <c r="C11" s="7"/>
      <c r="D11" s="2">
        <f t="shared" si="1"/>
        <v>70</v>
      </c>
      <c r="E11" s="7">
        <v>1.119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21.928393608325855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49</v>
      </c>
      <c r="C12" s="7"/>
      <c r="D12" s="2">
        <f t="shared" si="1"/>
        <v>86</v>
      </c>
      <c r="E12" s="7">
        <v>1.1120000000000001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16.795671845634665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6</v>
      </c>
      <c r="C13" s="7"/>
      <c r="D13" s="2">
        <f t="shared" si="1"/>
        <v>103</v>
      </c>
      <c r="E13" s="7">
        <v>1.1020000000000001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21.915833505543365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21</v>
      </c>
      <c r="C14" s="7"/>
      <c r="D14" s="2">
        <f t="shared" si="1"/>
        <v>118</v>
      </c>
      <c r="E14" s="7">
        <v>1.095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17.291723706597118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AVERAGE(K10:K14)</f>
        <v>19.850084986020551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-SLOPE(E9:E14,D9:D14)/60/AVERAGE(I11:I14)*1000/18/(C20*2/10000)</f>
        <v>19.503324891746782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32.716000000000001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32.716000000000001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32.716000000000001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D2D4-7342-49EB-BAC6-2D29CAF1D019}">
  <dimension ref="A1:CJ58"/>
  <sheetViews>
    <sheetView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24</v>
      </c>
      <c r="C7" s="7">
        <v>0</v>
      </c>
      <c r="D7" s="2">
        <f>((A7-A$7)*60*60+(B7-B$7)*60+(C7-C$7))/60</f>
        <v>0</v>
      </c>
      <c r="E7" s="7">
        <v>1.242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41</v>
      </c>
      <c r="C8" s="7"/>
      <c r="D8" s="2">
        <f t="shared" ref="D8:D14" si="1">((A8-A$7)*60*60+(B8-B$7)*60+(C8-C$7))/60</f>
        <v>17</v>
      </c>
      <c r="E8" s="7">
        <v>1.224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61.175988634365538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1</v>
      </c>
      <c r="C9" s="7"/>
      <c r="D9" s="2">
        <f t="shared" si="1"/>
        <v>37</v>
      </c>
      <c r="E9" s="7">
        <v>1.2270000000000001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-7.6265633867425366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18</v>
      </c>
      <c r="C10" s="7"/>
      <c r="D10" s="2">
        <f t="shared" si="1"/>
        <v>54</v>
      </c>
      <c r="E10" s="7">
        <v>1.22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22.199262235010877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33</v>
      </c>
      <c r="C11" s="7"/>
      <c r="D11" s="2">
        <f t="shared" si="1"/>
        <v>69</v>
      </c>
      <c r="E11" s="7">
        <v>1.216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13.86351791933966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49</v>
      </c>
      <c r="C12" s="7"/>
      <c r="D12" s="2">
        <f t="shared" si="1"/>
        <v>85</v>
      </c>
      <c r="E12" s="7">
        <v>1.2090000000000001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21.237041048998364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6</v>
      </c>
      <c r="C13" s="7"/>
      <c r="D13" s="2">
        <f t="shared" si="1"/>
        <v>102</v>
      </c>
      <c r="E13" s="7">
        <v>1.2050000000000001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11.084461760336348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22</v>
      </c>
      <c r="C14" s="7"/>
      <c r="D14" s="2">
        <f t="shared" si="1"/>
        <v>118</v>
      </c>
      <c r="E14" s="7">
        <v>1.196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26.35424986265134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v>19.850084986020551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-SLOPE(E9:E14,D9:D14)/60/AVERAGE(I11:I14)*1000/18/(C20*2/10000)</f>
        <v>17.786640680723863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25.873999999999999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25.873999999999999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25.873999999999999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6808-4E0B-46EB-9E4A-9690226F5C22}">
  <dimension ref="A1:CJ58"/>
  <sheetViews>
    <sheetView topLeftCell="A9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24</v>
      </c>
      <c r="C7" s="7">
        <v>0</v>
      </c>
      <c r="D7" s="2">
        <f>((A7-A$7)*60*60+(B7-B$7)*60+(C7-C$7))/60</f>
        <v>0</v>
      </c>
      <c r="E7" s="7">
        <v>1.016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42</v>
      </c>
      <c r="C8" s="7"/>
      <c r="D8" s="2">
        <f t="shared" ref="D8:D14" si="1">((A8-A$7)*60*60+(B8-B$7)*60+(C8-C$7))/60</f>
        <v>18</v>
      </c>
      <c r="E8" s="7">
        <v>0.98799999999999999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124.01724488184877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1</v>
      </c>
      <c r="C9" s="7"/>
      <c r="D9" s="2">
        <f t="shared" si="1"/>
        <v>37</v>
      </c>
      <c r="E9" s="7">
        <v>0.999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-40.617748793828241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18</v>
      </c>
      <c r="C10" s="7"/>
      <c r="D10" s="2">
        <f t="shared" si="1"/>
        <v>54</v>
      </c>
      <c r="E10" s="7">
        <v>0.99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39.384211124876842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34</v>
      </c>
      <c r="C11" s="7"/>
      <c r="D11" s="2">
        <f t="shared" si="1"/>
        <v>70</v>
      </c>
      <c r="E11" s="7">
        <v>0.98199999999999998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35.868553274991427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49</v>
      </c>
      <c r="C12" s="7"/>
      <c r="D12" s="2">
        <f t="shared" si="1"/>
        <v>85</v>
      </c>
      <c r="E12" s="7">
        <v>0.97599999999999998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26.792613579858379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6</v>
      </c>
      <c r="C13" s="7"/>
      <c r="D13" s="2">
        <f t="shared" si="1"/>
        <v>102</v>
      </c>
      <c r="E13" s="7">
        <v>0.96799999999999997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30.590300633240105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22</v>
      </c>
      <c r="C14" s="7"/>
      <c r="D14" s="2">
        <f t="shared" si="1"/>
        <v>118</v>
      </c>
      <c r="E14" s="7">
        <v>0.95799999999999996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40.406133062309706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AVERAGE(K10:K14)</f>
        <v>34.60836233505529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-SLOPE(E9:E14,D9:D14)/60/AVERAGE(I11:I14)*1000/18/(C20*2/10000)</f>
        <v>32.909567901741227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18.751000000000001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18.751000000000001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18.751000000000001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736D-16E2-4CE7-A561-4127056A67C7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25</v>
      </c>
      <c r="C7" s="7">
        <v>0</v>
      </c>
      <c r="D7" s="2">
        <f>((A7-A$7)*60*60+(B7-B$7)*60+(C7-C$7))/60</f>
        <v>0</v>
      </c>
      <c r="E7" s="7">
        <v>0.60299999999999998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43</v>
      </c>
      <c r="C8" s="7"/>
      <c r="D8" s="2">
        <f t="shared" ref="D8:D14" si="1">((A8-A$7)*60*60+(B8-B$7)*60+(C8-C$7))/60</f>
        <v>18</v>
      </c>
      <c r="E8" s="7">
        <v>0.58499999999999996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102.29440570204656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3</v>
      </c>
      <c r="C9" s="7"/>
      <c r="D9" s="2">
        <f t="shared" si="1"/>
        <v>38</v>
      </c>
      <c r="E9" s="7">
        <v>0.56499999999999995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90.018567158692164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21</v>
      </c>
      <c r="C10" s="7"/>
      <c r="D10" s="2">
        <f t="shared" si="1"/>
        <v>56</v>
      </c>
      <c r="E10" s="7">
        <v>0.54400000000000004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111.36037461985318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35</v>
      </c>
      <c r="C11" s="7"/>
      <c r="D11" s="2">
        <f t="shared" si="1"/>
        <v>70</v>
      </c>
      <c r="E11" s="7">
        <v>0.53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92.044784789840463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51</v>
      </c>
      <c r="C12" s="7"/>
      <c r="D12" s="2">
        <f t="shared" si="1"/>
        <v>86</v>
      </c>
      <c r="E12" s="7">
        <v>0.51700000000000002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69.828673105273808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7</v>
      </c>
      <c r="C13" s="7"/>
      <c r="D13" s="2">
        <f t="shared" si="1"/>
        <v>102</v>
      </c>
      <c r="E13" s="7">
        <v>0.50600000000000001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57.34171961684671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23</v>
      </c>
      <c r="C14" s="7"/>
      <c r="D14" s="2">
        <f t="shared" si="1"/>
        <v>118</v>
      </c>
      <c r="E14" s="7">
        <v>0.49399999999999999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62.213389986426918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AVERAGE(K9:K14)</f>
        <v>80.467918212822212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80.779626217004179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14.614000000000001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14.614000000000001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14.614000000000001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FFBC-10D7-4170-9398-2BC2E9CFBEF5}">
  <dimension ref="A1:CJ58"/>
  <sheetViews>
    <sheetView topLeftCell="A12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25</v>
      </c>
      <c r="C7" s="7">
        <v>0</v>
      </c>
      <c r="D7" s="2">
        <f>((A7-A$7)*60*60+(B7-B$7)*60+(C7-C$7))/60</f>
        <v>0</v>
      </c>
      <c r="E7" s="7">
        <v>0.33700000000000002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43</v>
      </c>
      <c r="C8" s="7">
        <v>0</v>
      </c>
      <c r="D8" s="2">
        <f t="shared" ref="D8:D14" si="1">((A8-A$7)*60*60+(B8-B$7)*60+(C8-C$7))/60</f>
        <v>18</v>
      </c>
      <c r="E8" s="7">
        <v>0.33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72.934617951936602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3</v>
      </c>
      <c r="C9" s="7"/>
      <c r="D9" s="2">
        <f t="shared" si="1"/>
        <v>38</v>
      </c>
      <c r="E9" s="7">
        <v>0.32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82.519843210207455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21</v>
      </c>
      <c r="C10" s="7"/>
      <c r="D10" s="2">
        <f t="shared" si="1"/>
        <v>56</v>
      </c>
      <c r="E10" s="7">
        <v>0.311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87.500430920723844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35</v>
      </c>
      <c r="C11" s="7"/>
      <c r="D11" s="2">
        <f t="shared" si="1"/>
        <v>70</v>
      </c>
      <c r="E11" s="7">
        <v>0.30499999999999999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72.323376790081653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51</v>
      </c>
      <c r="C12" s="7"/>
      <c r="D12" s="2">
        <f t="shared" si="1"/>
        <v>86</v>
      </c>
      <c r="E12" s="7">
        <v>0.29799999999999999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68.935792259665348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8</v>
      </c>
      <c r="C13" s="7"/>
      <c r="D13" s="2">
        <f t="shared" si="1"/>
        <v>103</v>
      </c>
      <c r="E13" s="7">
        <v>0.29399999999999998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35.980349214269559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23</v>
      </c>
      <c r="C14" s="7"/>
      <c r="D14" s="2">
        <f t="shared" si="1"/>
        <v>118</v>
      </c>
      <c r="E14" s="7">
        <v>0.28199999999999997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121.66590306683635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AVERAGE(K8:K13)</f>
        <v>70.032401724480735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71.239015756675812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7.9710000000000001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7.9710000000000001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7.9710000000000001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618F-3C07-406A-BF4B-9E15C3C747A5}">
  <dimension ref="A1:CJ58"/>
  <sheetViews>
    <sheetView topLeftCell="A6" zoomScale="117" zoomScaleNormal="117" workbookViewId="0">
      <selection activeCell="K16" sqref="K16"/>
    </sheetView>
  </sheetViews>
  <sheetFormatPr baseColWidth="10" defaultColWidth="8.6640625" defaultRowHeight="14.4" x14ac:dyDescent="0.3"/>
  <cols>
    <col min="1" max="1" width="14.44140625" customWidth="1"/>
    <col min="2" max="2" width="10.44140625" customWidth="1"/>
    <col min="5" max="5" width="11.44140625" customWidth="1"/>
    <col min="9" max="9" width="12" customWidth="1"/>
    <col min="10" max="10" width="8.33203125" customWidth="1"/>
    <col min="13" max="13" width="26.44140625" customWidth="1"/>
  </cols>
  <sheetData>
    <row r="1" spans="1:88" ht="15.6" x14ac:dyDescent="0.35">
      <c r="A1" t="s">
        <v>0</v>
      </c>
    </row>
    <row r="2" spans="1:88" x14ac:dyDescent="0.3">
      <c r="A2" t="s">
        <v>1</v>
      </c>
    </row>
    <row r="4" spans="1:88" x14ac:dyDescent="0.3">
      <c r="A4" s="10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/>
      <c r="K5" s="1" t="s">
        <v>12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x14ac:dyDescent="0.3">
      <c r="A6" s="1"/>
      <c r="B6" s="1"/>
      <c r="C6" s="1"/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/>
      <c r="K6" s="1" t="s">
        <v>19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 x14ac:dyDescent="0.3">
      <c r="A7" s="7">
        <v>9</v>
      </c>
      <c r="B7" s="7">
        <v>25</v>
      </c>
      <c r="C7" s="7">
        <v>0</v>
      </c>
      <c r="D7" s="2">
        <f>((A7-A$7)*60*60+(B7-B$7)*60+(C7-C$7))/60</f>
        <v>0</v>
      </c>
      <c r="E7" s="7">
        <v>0.75800000000000001</v>
      </c>
      <c r="F7" s="8">
        <v>69.2</v>
      </c>
      <c r="G7" s="8">
        <v>25.6</v>
      </c>
      <c r="H7" s="7">
        <f>((100-F7)/100)*(610.7*10^(7.5*G7/(237.3+G7)))/1000</f>
        <v>1.0108677605812448</v>
      </c>
      <c r="I7" s="2">
        <f t="shared" ref="I7:I14" si="0">(1-(F7/100))*(H7/C$16)</f>
        <v>3.0701831205899159E-3</v>
      </c>
      <c r="J7" s="2"/>
      <c r="K7" s="2"/>
      <c r="O7" s="2"/>
      <c r="X7" s="2"/>
      <c r="AC7" s="2"/>
      <c r="AL7" s="2"/>
      <c r="AQ7" s="2"/>
      <c r="AZ7" s="2"/>
      <c r="BE7" s="2"/>
      <c r="BN7" s="2"/>
      <c r="BS7" s="2"/>
      <c r="CB7" s="2"/>
      <c r="CG7" s="2"/>
    </row>
    <row r="8" spans="1:88" x14ac:dyDescent="0.3">
      <c r="A8" s="7">
        <v>9</v>
      </c>
      <c r="B8" s="7">
        <v>44</v>
      </c>
      <c r="C8" s="7">
        <v>0</v>
      </c>
      <c r="D8" s="2">
        <f t="shared" ref="D8:D14" si="1">((A8-A$7)*60*60+(B8-B$7)*60+(C8-C$7))/60</f>
        <v>19</v>
      </c>
      <c r="E8" s="7">
        <v>0.73599999999999999</v>
      </c>
      <c r="F8" s="8">
        <v>69.7</v>
      </c>
      <c r="G8" s="7">
        <v>26.3</v>
      </c>
      <c r="H8" s="7">
        <f t="shared" ref="H8:H14" si="2">((100-F8)/100)*(610.7*10^(7.5*G8/(237.3+G8)))/1000</f>
        <v>1.0364859429673938</v>
      </c>
      <c r="I8" s="2">
        <f t="shared" si="0"/>
        <v>3.0968863102171407E-3</v>
      </c>
      <c r="J8" s="2"/>
      <c r="K8" s="2">
        <f t="shared" ref="K8:K14" si="3">-((E8-E7)/18*1000)/((D8-D7)*60)/I8/(C$20*2/10000)</f>
        <v>98.194468693506707</v>
      </c>
      <c r="L8" s="2"/>
      <c r="O8" s="2"/>
      <c r="P8" s="2"/>
      <c r="X8" s="2"/>
      <c r="AC8" s="2"/>
      <c r="AD8" s="2"/>
      <c r="AL8" s="2"/>
      <c r="AQ8" s="2"/>
      <c r="AR8" s="2"/>
      <c r="AZ8" s="2"/>
      <c r="BE8" s="2"/>
      <c r="BF8" s="2"/>
      <c r="BN8" s="2"/>
      <c r="BS8" s="2"/>
      <c r="BT8" s="2"/>
      <c r="CB8" s="2"/>
      <c r="CG8" s="2"/>
      <c r="CH8" s="2"/>
    </row>
    <row r="9" spans="1:88" x14ac:dyDescent="0.3">
      <c r="A9" s="7">
        <v>10</v>
      </c>
      <c r="B9" s="7">
        <v>4</v>
      </c>
      <c r="C9" s="7">
        <v>0</v>
      </c>
      <c r="D9" s="2">
        <f t="shared" si="1"/>
        <v>39</v>
      </c>
      <c r="E9" s="7">
        <v>0.70899999999999996</v>
      </c>
      <c r="F9" s="8">
        <v>67.7</v>
      </c>
      <c r="G9" s="8">
        <v>26.3</v>
      </c>
      <c r="H9" s="7">
        <f t="shared" si="2"/>
        <v>1.1049008566946144</v>
      </c>
      <c r="I9" s="2">
        <f t="shared" si="0"/>
        <v>3.5192089213328115E-3</v>
      </c>
      <c r="J9" s="2"/>
      <c r="K9" s="2">
        <f t="shared" si="3"/>
        <v>100.74695425556624</v>
      </c>
      <c r="L9" s="2"/>
      <c r="M9" s="2"/>
      <c r="O9" s="2"/>
      <c r="P9" s="2"/>
      <c r="X9" s="2"/>
      <c r="AC9" s="2"/>
      <c r="AD9" s="2"/>
      <c r="AL9" s="2"/>
      <c r="AQ9" s="2"/>
      <c r="AR9" s="2"/>
      <c r="AZ9" s="2"/>
      <c r="BE9" s="2"/>
      <c r="BF9" s="2"/>
      <c r="BN9" s="2"/>
      <c r="BS9" s="2"/>
      <c r="BT9" s="2"/>
      <c r="CB9" s="2"/>
      <c r="CG9" s="2"/>
      <c r="CH9" s="2"/>
    </row>
    <row r="10" spans="1:88" x14ac:dyDescent="0.3">
      <c r="A10" s="7">
        <v>10</v>
      </c>
      <c r="B10" s="7">
        <v>22</v>
      </c>
      <c r="C10" s="7">
        <v>0</v>
      </c>
      <c r="D10" s="2">
        <f t="shared" si="1"/>
        <v>57</v>
      </c>
      <c r="E10" s="7">
        <v>0.68799999999999994</v>
      </c>
      <c r="F10" s="8">
        <v>69</v>
      </c>
      <c r="G10" s="8">
        <v>26.7</v>
      </c>
      <c r="H10" s="7">
        <f t="shared" si="2"/>
        <v>1.0857062579968608</v>
      </c>
      <c r="I10" s="2">
        <f t="shared" si="0"/>
        <v>3.3188930083722207E-3</v>
      </c>
      <c r="J10" s="2"/>
      <c r="K10" s="2">
        <f t="shared" si="3"/>
        <v>92.320201650473294</v>
      </c>
      <c r="L10" s="2"/>
      <c r="M10" s="2"/>
      <c r="O10" s="2"/>
      <c r="P10" s="2"/>
      <c r="X10" s="2"/>
      <c r="AC10" s="2"/>
      <c r="AD10" s="2"/>
      <c r="AL10" s="2"/>
      <c r="AQ10" s="2"/>
      <c r="AR10" s="2"/>
      <c r="AZ10" s="2"/>
      <c r="BE10" s="2"/>
      <c r="BF10" s="2"/>
      <c r="BN10" s="2"/>
      <c r="BS10" s="2"/>
      <c r="BT10" s="2"/>
      <c r="CB10" s="2"/>
      <c r="CG10" s="2"/>
      <c r="CH10" s="2"/>
    </row>
    <row r="11" spans="1:88" x14ac:dyDescent="0.3">
      <c r="A11" s="7">
        <v>10</v>
      </c>
      <c r="B11" s="7">
        <v>36</v>
      </c>
      <c r="C11" s="7">
        <v>0</v>
      </c>
      <c r="D11" s="2">
        <f t="shared" si="1"/>
        <v>71</v>
      </c>
      <c r="E11" s="7">
        <v>0.67300000000000004</v>
      </c>
      <c r="F11" s="8">
        <v>68.8</v>
      </c>
      <c r="G11" s="8">
        <v>27.1</v>
      </c>
      <c r="H11" s="7">
        <f t="shared" si="2"/>
        <v>1.1186755544975588</v>
      </c>
      <c r="I11" s="2">
        <f t="shared" si="0"/>
        <v>3.4417392072107131E-3</v>
      </c>
      <c r="J11" s="2"/>
      <c r="K11" s="2">
        <f t="shared" si="3"/>
        <v>81.757663432286208</v>
      </c>
      <c r="L11" s="2"/>
      <c r="M11" s="2"/>
      <c r="O11" s="2"/>
      <c r="P11" s="2"/>
      <c r="X11" s="2"/>
      <c r="AC11" s="2"/>
      <c r="AD11" s="2"/>
      <c r="AL11" s="2"/>
      <c r="AQ11" s="2"/>
      <c r="AR11" s="2"/>
      <c r="AZ11" s="2"/>
      <c r="BE11" s="2"/>
      <c r="BF11" s="2"/>
      <c r="BN11" s="2"/>
      <c r="BS11" s="2"/>
      <c r="BT11" s="2"/>
      <c r="CB11" s="2"/>
      <c r="CG11" s="2"/>
      <c r="CH11" s="2"/>
    </row>
    <row r="12" spans="1:88" x14ac:dyDescent="0.3">
      <c r="A12" s="7">
        <v>10</v>
      </c>
      <c r="B12" s="7">
        <v>51</v>
      </c>
      <c r="C12" s="7">
        <v>0</v>
      </c>
      <c r="D12" s="2">
        <f t="shared" si="1"/>
        <v>86</v>
      </c>
      <c r="E12" s="7">
        <v>0.65600000000000003</v>
      </c>
      <c r="F12" s="8">
        <v>67.900000000000006</v>
      </c>
      <c r="G12" s="8">
        <v>27.3</v>
      </c>
      <c r="H12" s="7">
        <f t="shared" si="2"/>
        <v>1.16450799943586</v>
      </c>
      <c r="I12" s="2">
        <f t="shared" si="0"/>
        <v>3.6860967145144565E-3</v>
      </c>
      <c r="J12" s="2"/>
      <c r="K12" s="2">
        <f t="shared" si="3"/>
        <v>80.74844048304513</v>
      </c>
      <c r="L12" s="2"/>
      <c r="M12" s="2"/>
      <c r="O12" s="2"/>
      <c r="P12" s="2"/>
      <c r="X12" s="2"/>
      <c r="AC12" s="2"/>
      <c r="AD12" s="2"/>
      <c r="AL12" s="2"/>
      <c r="AQ12" s="2"/>
      <c r="AR12" s="2"/>
      <c r="AZ12" s="2"/>
      <c r="BE12" s="2"/>
      <c r="BF12" s="2"/>
      <c r="BN12" s="2"/>
      <c r="BS12" s="2"/>
      <c r="BT12" s="2"/>
      <c r="CB12" s="2"/>
      <c r="CG12" s="2"/>
      <c r="CH12" s="2"/>
    </row>
    <row r="13" spans="1:88" x14ac:dyDescent="0.3">
      <c r="A13" s="7">
        <v>11</v>
      </c>
      <c r="B13" s="7">
        <v>8</v>
      </c>
      <c r="C13" s="7">
        <v>0</v>
      </c>
      <c r="D13" s="2">
        <f t="shared" si="1"/>
        <v>103</v>
      </c>
      <c r="E13" s="7">
        <v>0.64300000000000002</v>
      </c>
      <c r="F13" s="8">
        <v>67.7</v>
      </c>
      <c r="G13" s="8">
        <v>27.6</v>
      </c>
      <c r="H13" s="7">
        <f t="shared" si="2"/>
        <v>1.1924972766373407</v>
      </c>
      <c r="I13" s="2">
        <f t="shared" si="0"/>
        <v>3.7982114224816193E-3</v>
      </c>
      <c r="J13" s="2"/>
      <c r="K13" s="2">
        <f t="shared" si="3"/>
        <v>52.875988861899451</v>
      </c>
      <c r="L13" s="2"/>
      <c r="M13" s="2"/>
      <c r="O13" s="2"/>
      <c r="P13" s="2"/>
      <c r="X13" s="2"/>
      <c r="AC13" s="2"/>
      <c r="AD13" s="2"/>
      <c r="AL13" s="2"/>
      <c r="AQ13" s="2"/>
      <c r="AR13" s="2"/>
      <c r="AZ13" s="2"/>
      <c r="BE13" s="2"/>
      <c r="BF13" s="2"/>
      <c r="BN13" s="2"/>
      <c r="BS13" s="2"/>
      <c r="BT13" s="2"/>
      <c r="CB13" s="2"/>
      <c r="CG13" s="2"/>
      <c r="CH13" s="2"/>
    </row>
    <row r="14" spans="1:88" x14ac:dyDescent="0.3">
      <c r="A14" s="7">
        <v>11</v>
      </c>
      <c r="B14" s="7">
        <v>24</v>
      </c>
      <c r="C14" s="7">
        <v>0</v>
      </c>
      <c r="D14" s="2">
        <f t="shared" si="1"/>
        <v>119</v>
      </c>
      <c r="E14" s="7">
        <v>0.623</v>
      </c>
      <c r="F14" s="8">
        <v>67.8</v>
      </c>
      <c r="G14" s="8">
        <v>27.8</v>
      </c>
      <c r="H14" s="7">
        <f t="shared" si="2"/>
        <v>1.2027613218643658</v>
      </c>
      <c r="I14" s="2">
        <f t="shared" si="0"/>
        <v>3.8190429507970209E-3</v>
      </c>
      <c r="J14" s="2"/>
      <c r="K14" s="2">
        <f t="shared" si="3"/>
        <v>85.960449404512062</v>
      </c>
      <c r="O14" s="2"/>
      <c r="P14" s="2"/>
      <c r="R14" s="1"/>
      <c r="X14" s="2"/>
      <c r="AC14" s="2"/>
      <c r="AD14" s="2"/>
      <c r="AF14" s="1"/>
      <c r="AL14" s="2"/>
      <c r="AQ14" s="2"/>
      <c r="AR14" s="2"/>
      <c r="AT14" s="1"/>
      <c r="AZ14" s="2"/>
      <c r="BE14" s="2"/>
      <c r="BF14" s="2"/>
      <c r="BH14" s="1"/>
      <c r="BN14" s="2"/>
      <c r="BS14" s="2"/>
      <c r="BT14" s="2"/>
      <c r="BV14" s="1"/>
      <c r="CB14" s="2"/>
      <c r="CG14" s="2"/>
      <c r="CH14" s="2"/>
      <c r="CJ14" s="1"/>
    </row>
    <row r="15" spans="1:8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 s="2"/>
    </row>
    <row r="16" spans="1:88" x14ac:dyDescent="0.3">
      <c r="A16" s="4" t="s">
        <v>20</v>
      </c>
      <c r="B16" s="2"/>
      <c r="C16" s="8">
        <v>101.41</v>
      </c>
      <c r="D16" s="2"/>
      <c r="E16" s="5" t="s">
        <v>21</v>
      </c>
      <c r="F16" s="6">
        <f>AVERAGE(F11:F14)</f>
        <v>68.05</v>
      </c>
      <c r="G16" s="6">
        <f>AVERAGE(G11:G14)</f>
        <v>27.45</v>
      </c>
      <c r="H16" s="6">
        <f>AVERAGE(H11:H14)</f>
        <v>1.1696105381087814</v>
      </c>
      <c r="I16" s="6">
        <f>AVERAGE(I11:I14)</f>
        <v>3.6862725737509526E-3</v>
      </c>
      <c r="J16" s="6"/>
      <c r="K16" s="6">
        <f>AVERAGE(K8:K14)</f>
        <v>84.65773811161273</v>
      </c>
      <c r="O16" s="2"/>
      <c r="Z16" s="2"/>
      <c r="AA16" s="2"/>
      <c r="AB16" s="2"/>
      <c r="AC16" s="2"/>
      <c r="AN16" s="2"/>
      <c r="AO16" s="2"/>
      <c r="AP16" s="2"/>
      <c r="AQ16" s="2"/>
      <c r="BB16" s="2"/>
      <c r="BC16" s="2"/>
      <c r="BD16" s="2"/>
      <c r="BE16" s="2"/>
      <c r="BP16" s="2"/>
      <c r="BQ16" s="2"/>
      <c r="BR16" s="2"/>
      <c r="BS16" s="2"/>
      <c r="CD16" s="2"/>
      <c r="CE16" s="2"/>
      <c r="CF16" s="2"/>
      <c r="CG16" s="2"/>
      <c r="CH16" s="2"/>
    </row>
    <row r="17" spans="1:86" x14ac:dyDescent="0.3">
      <c r="B17" s="2"/>
      <c r="D17" s="2"/>
      <c r="E17" s="1" t="s">
        <v>22</v>
      </c>
      <c r="F17" s="2">
        <f>MAX(F11:F14)-MIN(F11:F14)</f>
        <v>1.0999999999999943</v>
      </c>
      <c r="G17" s="2">
        <f>MAX(G11:G14)-MIN(G11:G14)</f>
        <v>0.69999999999999929</v>
      </c>
      <c r="H17" s="2">
        <f>MAX(H11:H14)-MIN(H11:H14)</f>
        <v>8.4085767366806952E-2</v>
      </c>
      <c r="I17" s="2">
        <f>MAX(I11:I14)-MIN(I11:I14)</f>
        <v>3.7730374358630782E-4</v>
      </c>
      <c r="J17" s="2"/>
      <c r="K17" s="1">
        <f>-SLOPE(E7:E14,D7:D14)/60/AVERAGE(I11:I14)*1000/18/(C20*2/10000)</f>
        <v>80.34240960842817</v>
      </c>
      <c r="L17" t="s">
        <v>23</v>
      </c>
      <c r="M17" s="2"/>
      <c r="O17" s="2"/>
      <c r="Z17" s="2"/>
      <c r="AA17" s="2"/>
      <c r="AB17" s="2"/>
      <c r="AC17" s="2"/>
      <c r="AN17" s="2"/>
      <c r="AO17" s="2"/>
      <c r="AP17" s="2"/>
      <c r="AQ17" s="2"/>
      <c r="BB17" s="2"/>
      <c r="BC17" s="2"/>
      <c r="BD17" s="2"/>
      <c r="BE17" s="2"/>
      <c r="BP17" s="2"/>
      <c r="BQ17" s="2"/>
      <c r="BR17" s="2"/>
      <c r="BS17" s="2"/>
      <c r="CD17" s="2"/>
      <c r="CE17" s="2"/>
      <c r="CF17" s="2"/>
      <c r="CG17" s="2"/>
      <c r="CH17" s="2"/>
    </row>
    <row r="18" spans="1:86" ht="16.2" x14ac:dyDescent="0.3">
      <c r="A18" s="4" t="s">
        <v>24</v>
      </c>
      <c r="B18" s="2"/>
      <c r="C18" s="8">
        <v>17.628</v>
      </c>
      <c r="D18" s="2"/>
      <c r="E18" s="2"/>
      <c r="F18" s="2"/>
      <c r="G18" s="2"/>
      <c r="H18" s="2"/>
      <c r="I18" s="2"/>
      <c r="J18" s="2"/>
      <c r="K18" s="2"/>
      <c r="L18" s="2"/>
      <c r="M18" s="2"/>
      <c r="Z18" s="2"/>
      <c r="AA18" s="2"/>
      <c r="AN18" s="2"/>
      <c r="AO18" s="2"/>
      <c r="BB18" s="2"/>
      <c r="BC18" s="2"/>
      <c r="BP18" s="2"/>
      <c r="BQ18" s="2"/>
      <c r="CD18" s="2"/>
      <c r="CE18" s="2"/>
    </row>
    <row r="19" spans="1:86" ht="16.2" x14ac:dyDescent="0.3">
      <c r="A19" s="4" t="s">
        <v>25</v>
      </c>
      <c r="B19" s="2"/>
      <c r="C19" s="7">
        <v>17.628</v>
      </c>
      <c r="E19" s="2" t="s">
        <v>26</v>
      </c>
      <c r="F19" s="2"/>
      <c r="G19" s="2"/>
      <c r="H19" s="2"/>
      <c r="I19" s="2"/>
      <c r="J19" s="2"/>
      <c r="K19" s="2"/>
      <c r="L19" s="2"/>
      <c r="M19" s="2"/>
      <c r="Z19" s="2"/>
      <c r="AA19" s="2"/>
      <c r="AN19" s="2"/>
      <c r="AO19" s="2"/>
      <c r="BB19" s="2"/>
      <c r="BC19" s="2"/>
      <c r="BP19" s="2"/>
      <c r="BQ19" s="2"/>
      <c r="CD19" s="2"/>
      <c r="CE19" s="2"/>
    </row>
    <row r="20" spans="1:86" ht="16.2" x14ac:dyDescent="0.3">
      <c r="A20" s="4" t="s">
        <v>27</v>
      </c>
      <c r="B20" s="2"/>
      <c r="C20" s="9">
        <f>AVERAGE(C18,C19)</f>
        <v>17.628</v>
      </c>
      <c r="E20" s="2"/>
      <c r="F20" s="2"/>
      <c r="G20" s="2"/>
      <c r="H20" s="2"/>
      <c r="I20" s="2"/>
      <c r="J20" s="2"/>
      <c r="K20" s="2"/>
      <c r="L20" s="2"/>
      <c r="M20" s="2"/>
    </row>
    <row r="57" spans="12:12" x14ac:dyDescent="0.3">
      <c r="L57" s="3"/>
    </row>
    <row r="58" spans="12:12" x14ac:dyDescent="0.3">
      <c r="L58" s="3"/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03_1</vt:lpstr>
      <vt:lpstr>03_2</vt:lpstr>
      <vt:lpstr>03_3</vt:lpstr>
      <vt:lpstr>03_4</vt:lpstr>
      <vt:lpstr>03_5</vt:lpstr>
      <vt:lpstr>03_6</vt:lpstr>
      <vt:lpstr>04_1</vt:lpstr>
      <vt:lpstr>04_2</vt:lpstr>
      <vt:lpstr>04_3</vt:lpstr>
      <vt:lpstr>04_4</vt:lpstr>
      <vt:lpstr>04_5</vt:lpstr>
      <vt:lpstr>04_6</vt:lpstr>
      <vt:lpstr>05_1</vt:lpstr>
      <vt:lpstr>05_2</vt:lpstr>
      <vt:lpstr>05_3</vt:lpstr>
      <vt:lpstr>05_4</vt:lpstr>
      <vt:lpstr>05_5</vt:lpstr>
      <vt:lpstr>05_6</vt:lpstr>
      <vt:lpstr>06_1</vt:lpstr>
      <vt:lpstr>06_2</vt:lpstr>
      <vt:lpstr>06_3</vt:lpstr>
      <vt:lpstr>06_4</vt:lpstr>
      <vt:lpstr>06_5</vt:lpstr>
      <vt:lpstr>06_6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Vaea Lefeuvre</cp:lastModifiedBy>
  <cp:revision/>
  <dcterms:created xsi:type="dcterms:W3CDTF">2008-08-13T18:40:40Z</dcterms:created>
  <dcterms:modified xsi:type="dcterms:W3CDTF">2025-04-04T05:07:55Z</dcterms:modified>
  <cp:category/>
  <cp:contentStatus/>
</cp:coreProperties>
</file>