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c6e42e33aa87b634/VAEA_IRD/Data/BDD_brutes/Gmin/"/>
    </mc:Choice>
  </mc:AlternateContent>
  <xr:revisionPtr revIDLastSave="2342" documentId="8_{5D8C3A5A-A7BB-469C-B4C6-F3576976FC4F}" xr6:coauthVersionLast="47" xr6:coauthVersionMax="47" xr10:uidLastSave="{B5779B05-BC1B-4DF0-A8DA-8A062F83EFB9}"/>
  <bookViews>
    <workbookView xWindow="-28920" yWindow="-90" windowWidth="29040" windowHeight="15720" tabRatio="803" xr2:uid="{E68A10F0-64DD-42AE-AF6B-439A4BB26E2F}"/>
  </bookViews>
  <sheets>
    <sheet name="09_1" sheetId="1" r:id="rId1"/>
    <sheet name="09_2" sheetId="2" r:id="rId2"/>
    <sheet name="09_3" sheetId="3" r:id="rId3"/>
    <sheet name="09_4" sheetId="4" r:id="rId4"/>
    <sheet name="09_5" sheetId="5" r:id="rId5"/>
    <sheet name="09_6" sheetId="6" r:id="rId6"/>
    <sheet name="10_1" sheetId="7" r:id="rId7"/>
    <sheet name="10_2" sheetId="8" r:id="rId8"/>
    <sheet name="10_3" sheetId="9" r:id="rId9"/>
    <sheet name="10_4" sheetId="10" r:id="rId10"/>
    <sheet name="10_5" sheetId="11" r:id="rId11"/>
    <sheet name="10_6" sheetId="12" r:id="rId12"/>
    <sheet name="11_1" sheetId="19" r:id="rId13"/>
    <sheet name="11_2" sheetId="18" r:id="rId14"/>
    <sheet name="11_3" sheetId="17" r:id="rId15"/>
    <sheet name="11_4" sheetId="16" r:id="rId16"/>
    <sheet name="11_5" sheetId="15" r:id="rId17"/>
    <sheet name="11_6" sheetId="22" r:id="rId18"/>
    <sheet name="12_1" sheetId="21" r:id="rId19"/>
    <sheet name="12_2" sheetId="20" r:id="rId20"/>
    <sheet name="12_3" sheetId="14" r:id="rId21"/>
    <sheet name="12_4" sheetId="24" r:id="rId22"/>
    <sheet name="12_5" sheetId="23" r:id="rId23"/>
    <sheet name="12_6" sheetId="13" r:id="rId2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3" l="1"/>
  <c r="K16" i="23"/>
  <c r="K16" i="24"/>
  <c r="K16" i="14"/>
  <c r="K16" i="20"/>
  <c r="K17" i="21"/>
  <c r="K16" i="21"/>
  <c r="K16" i="22"/>
  <c r="K17" i="17"/>
  <c r="K17" i="16"/>
  <c r="K16" i="16"/>
  <c r="K16" i="17"/>
  <c r="K16" i="18"/>
  <c r="K16" i="19"/>
  <c r="K16" i="12"/>
  <c r="K16" i="11"/>
  <c r="K16" i="10"/>
  <c r="K16" i="9"/>
  <c r="K16" i="8"/>
  <c r="K16" i="7"/>
  <c r="K16" i="6"/>
  <c r="K16" i="5"/>
  <c r="K16" i="4"/>
  <c r="K16" i="3"/>
  <c r="K17" i="3"/>
  <c r="K16" i="2"/>
  <c r="K16" i="1"/>
  <c r="K14" i="23"/>
  <c r="K13" i="23"/>
  <c r="K12" i="23"/>
  <c r="K11" i="23"/>
  <c r="H14" i="1"/>
  <c r="D12" i="23"/>
  <c r="D11" i="23"/>
  <c r="H13" i="1"/>
  <c r="H14" i="13" l="1"/>
  <c r="H13" i="13"/>
  <c r="H16" i="13" s="1"/>
  <c r="H12" i="13"/>
  <c r="I12" i="13" s="1"/>
  <c r="H11" i="13"/>
  <c r="H10" i="13"/>
  <c r="I10" i="13" s="1"/>
  <c r="H9" i="13"/>
  <c r="I9" i="13" s="1"/>
  <c r="H8" i="13"/>
  <c r="I8" i="13" s="1"/>
  <c r="H7" i="13"/>
  <c r="H14" i="23"/>
  <c r="I14" i="23" s="1"/>
  <c r="H13" i="23"/>
  <c r="I13" i="23" s="1"/>
  <c r="H12" i="23"/>
  <c r="I12" i="23" s="1"/>
  <c r="H11" i="23"/>
  <c r="H10" i="23"/>
  <c r="I10" i="23" s="1"/>
  <c r="H9" i="23"/>
  <c r="I9" i="23" s="1"/>
  <c r="H8" i="23"/>
  <c r="I8" i="23" s="1"/>
  <c r="H7" i="23"/>
  <c r="I7" i="23" s="1"/>
  <c r="H14" i="24"/>
  <c r="H13" i="24"/>
  <c r="I13" i="24" s="1"/>
  <c r="H12" i="24"/>
  <c r="I12" i="24" s="1"/>
  <c r="H11" i="24"/>
  <c r="I11" i="24" s="1"/>
  <c r="H10" i="24"/>
  <c r="I10" i="24" s="1"/>
  <c r="H9" i="24"/>
  <c r="I9" i="24" s="1"/>
  <c r="H8" i="24"/>
  <c r="H7" i="24"/>
  <c r="I7" i="24" s="1"/>
  <c r="H14" i="14"/>
  <c r="I14" i="14" s="1"/>
  <c r="H13" i="14"/>
  <c r="H12" i="14"/>
  <c r="H11" i="14"/>
  <c r="H16" i="14" s="1"/>
  <c r="H10" i="14"/>
  <c r="H9" i="14"/>
  <c r="I9" i="14" s="1"/>
  <c r="H8" i="14"/>
  <c r="I8" i="14" s="1"/>
  <c r="H7" i="14"/>
  <c r="I7" i="14" s="1"/>
  <c r="H14" i="20"/>
  <c r="I14" i="20" s="1"/>
  <c r="H13" i="20"/>
  <c r="I13" i="20" s="1"/>
  <c r="H12" i="20"/>
  <c r="I12" i="20" s="1"/>
  <c r="H11" i="20"/>
  <c r="H17" i="20" s="1"/>
  <c r="H10" i="20"/>
  <c r="H9" i="20"/>
  <c r="H8" i="20"/>
  <c r="I8" i="20" s="1"/>
  <c r="H7" i="20"/>
  <c r="I7" i="20" s="1"/>
  <c r="H14" i="21"/>
  <c r="H13" i="21"/>
  <c r="H12" i="21"/>
  <c r="I12" i="21" s="1"/>
  <c r="H11" i="21"/>
  <c r="H16" i="21" s="1"/>
  <c r="H10" i="21"/>
  <c r="I10" i="21" s="1"/>
  <c r="H9" i="21"/>
  <c r="I9" i="21" s="1"/>
  <c r="H8" i="21"/>
  <c r="I8" i="21" s="1"/>
  <c r="H7" i="21"/>
  <c r="I7" i="21" s="1"/>
  <c r="H14" i="22"/>
  <c r="I14" i="22" s="1"/>
  <c r="H13" i="22"/>
  <c r="H12" i="22"/>
  <c r="H17" i="22" s="1"/>
  <c r="H11" i="22"/>
  <c r="H10" i="22"/>
  <c r="I10" i="22" s="1"/>
  <c r="H9" i="22"/>
  <c r="I9" i="22" s="1"/>
  <c r="H8" i="22"/>
  <c r="I8" i="22" s="1"/>
  <c r="H7" i="22"/>
  <c r="I7" i="22" s="1"/>
  <c r="H14" i="15"/>
  <c r="I14" i="15" s="1"/>
  <c r="H13" i="15"/>
  <c r="I13" i="15" s="1"/>
  <c r="H12" i="15"/>
  <c r="I12" i="15" s="1"/>
  <c r="H11" i="15"/>
  <c r="H10" i="15"/>
  <c r="I10" i="15" s="1"/>
  <c r="H9" i="15"/>
  <c r="I9" i="15" s="1"/>
  <c r="H8" i="15"/>
  <c r="I8" i="15" s="1"/>
  <c r="H7" i="15"/>
  <c r="H14" i="16"/>
  <c r="I14" i="16" s="1"/>
  <c r="H13" i="16"/>
  <c r="H12" i="16"/>
  <c r="I12" i="16" s="1"/>
  <c r="H11" i="16"/>
  <c r="H10" i="16"/>
  <c r="I10" i="16" s="1"/>
  <c r="H9" i="16"/>
  <c r="I9" i="16" s="1"/>
  <c r="H8" i="16"/>
  <c r="I8" i="16" s="1"/>
  <c r="H7" i="16"/>
  <c r="I7" i="16" s="1"/>
  <c r="H14" i="17"/>
  <c r="I14" i="17" s="1"/>
  <c r="H13" i="17"/>
  <c r="I13" i="17" s="1"/>
  <c r="H12" i="17"/>
  <c r="H17" i="17" s="1"/>
  <c r="H11" i="17"/>
  <c r="H10" i="17"/>
  <c r="H9" i="17"/>
  <c r="H8" i="17"/>
  <c r="I8" i="17" s="1"/>
  <c r="H7" i="17"/>
  <c r="I7" i="17" s="1"/>
  <c r="H14" i="18"/>
  <c r="I14" i="18" s="1"/>
  <c r="H13" i="18"/>
  <c r="H12" i="18"/>
  <c r="I12" i="18" s="1"/>
  <c r="H11" i="18"/>
  <c r="H17" i="18" s="1"/>
  <c r="H10" i="18"/>
  <c r="I10" i="18" s="1"/>
  <c r="H9" i="18"/>
  <c r="I9" i="18" s="1"/>
  <c r="H8" i="18"/>
  <c r="I8" i="18" s="1"/>
  <c r="H7" i="18"/>
  <c r="I7" i="18" s="1"/>
  <c r="H14" i="19"/>
  <c r="I14" i="19" s="1"/>
  <c r="H13" i="19"/>
  <c r="I13" i="19" s="1"/>
  <c r="H12" i="19"/>
  <c r="H11" i="19"/>
  <c r="H10" i="19"/>
  <c r="I10" i="19" s="1"/>
  <c r="H9" i="19"/>
  <c r="I9" i="19" s="1"/>
  <c r="H8" i="19"/>
  <c r="I8" i="19" s="1"/>
  <c r="H7" i="19"/>
  <c r="I7" i="19" s="1"/>
  <c r="H14" i="12"/>
  <c r="I14" i="12" s="1"/>
  <c r="H13" i="12"/>
  <c r="I13" i="12" s="1"/>
  <c r="H12" i="12"/>
  <c r="H11" i="12"/>
  <c r="I11" i="12" s="1"/>
  <c r="H10" i="12"/>
  <c r="I10" i="12" s="1"/>
  <c r="H9" i="12"/>
  <c r="H8" i="12"/>
  <c r="I8" i="12" s="1"/>
  <c r="H7" i="12"/>
  <c r="I7" i="12" s="1"/>
  <c r="H14" i="11"/>
  <c r="H17" i="11" s="1"/>
  <c r="H13" i="11"/>
  <c r="H12" i="11"/>
  <c r="H11" i="11"/>
  <c r="H10" i="11"/>
  <c r="I10" i="11" s="1"/>
  <c r="H9" i="11"/>
  <c r="I9" i="11" s="1"/>
  <c r="H8" i="11"/>
  <c r="I8" i="11" s="1"/>
  <c r="H7" i="11"/>
  <c r="I7" i="11" s="1"/>
  <c r="H14" i="10"/>
  <c r="I14" i="10" s="1"/>
  <c r="H13" i="10"/>
  <c r="H12" i="10"/>
  <c r="H11" i="10"/>
  <c r="H16" i="10" s="1"/>
  <c r="H10" i="10"/>
  <c r="I10" i="10" s="1"/>
  <c r="H9" i="10"/>
  <c r="I9" i="10" s="1"/>
  <c r="H8" i="10"/>
  <c r="I8" i="10" s="1"/>
  <c r="H7" i="10"/>
  <c r="I7" i="10" s="1"/>
  <c r="H14" i="9"/>
  <c r="I14" i="9" s="1"/>
  <c r="H13" i="9"/>
  <c r="I13" i="9" s="1"/>
  <c r="H12" i="9"/>
  <c r="I12" i="9" s="1"/>
  <c r="H11" i="9"/>
  <c r="I11" i="9" s="1"/>
  <c r="H10" i="9"/>
  <c r="I10" i="9" s="1"/>
  <c r="H9" i="9"/>
  <c r="H8" i="9"/>
  <c r="H7" i="9"/>
  <c r="I7" i="9" s="1"/>
  <c r="H14" i="8"/>
  <c r="H17" i="8" s="1"/>
  <c r="H13" i="8"/>
  <c r="I13" i="8" s="1"/>
  <c r="H12" i="8"/>
  <c r="I12" i="8" s="1"/>
  <c r="H11" i="8"/>
  <c r="H10" i="8"/>
  <c r="I10" i="8" s="1"/>
  <c r="H9" i="8"/>
  <c r="H8" i="8"/>
  <c r="I8" i="8" s="1"/>
  <c r="H7" i="8"/>
  <c r="I7" i="8" s="1"/>
  <c r="H14" i="7"/>
  <c r="I14" i="7" s="1"/>
  <c r="H13" i="7"/>
  <c r="I13" i="7" s="1"/>
  <c r="H12" i="7"/>
  <c r="H11" i="7"/>
  <c r="I11" i="7" s="1"/>
  <c r="H10" i="7"/>
  <c r="I10" i="7" s="1"/>
  <c r="H9" i="7"/>
  <c r="H8" i="7"/>
  <c r="I8" i="7" s="1"/>
  <c r="H7" i="7"/>
  <c r="I7" i="7" s="1"/>
  <c r="H14" i="6"/>
  <c r="H13" i="6"/>
  <c r="H12" i="6"/>
  <c r="H11" i="6"/>
  <c r="H16" i="6" s="1"/>
  <c r="H10" i="6"/>
  <c r="I10" i="6" s="1"/>
  <c r="H9" i="6"/>
  <c r="I9" i="6" s="1"/>
  <c r="H8" i="6"/>
  <c r="I8" i="6" s="1"/>
  <c r="H7" i="6"/>
  <c r="I7" i="6" s="1"/>
  <c r="H14" i="5"/>
  <c r="H16" i="5" s="1"/>
  <c r="H13" i="5"/>
  <c r="H12" i="5"/>
  <c r="H11" i="5"/>
  <c r="I11" i="5" s="1"/>
  <c r="H10" i="5"/>
  <c r="I10" i="5" s="1"/>
  <c r="H9" i="5"/>
  <c r="H8" i="5"/>
  <c r="H7" i="5"/>
  <c r="H8" i="4"/>
  <c r="I8" i="4" s="1"/>
  <c r="H9" i="4"/>
  <c r="I9" i="4" s="1"/>
  <c r="H10" i="4"/>
  <c r="I10" i="4" s="1"/>
  <c r="H11" i="4"/>
  <c r="I11" i="4" s="1"/>
  <c r="H12" i="4"/>
  <c r="I12" i="4" s="1"/>
  <c r="H13" i="4"/>
  <c r="I13" i="4" s="1"/>
  <c r="H14" i="4"/>
  <c r="H7" i="4"/>
  <c r="H8" i="2"/>
  <c r="H9" i="2"/>
  <c r="I9" i="2" s="1"/>
  <c r="H10" i="2"/>
  <c r="I10" i="2" s="1"/>
  <c r="H11" i="2"/>
  <c r="H12" i="2"/>
  <c r="H13" i="2"/>
  <c r="I13" i="2" s="1"/>
  <c r="H14" i="2"/>
  <c r="I14" i="2" s="1"/>
  <c r="H7" i="2"/>
  <c r="I7" i="2" s="1"/>
  <c r="H8" i="3"/>
  <c r="I8" i="3" s="1"/>
  <c r="H9" i="3"/>
  <c r="H10" i="3"/>
  <c r="I10" i="3" s="1"/>
  <c r="H11" i="3"/>
  <c r="H12" i="3"/>
  <c r="I12" i="3" s="1"/>
  <c r="H13" i="3"/>
  <c r="I13" i="3" s="1"/>
  <c r="H14" i="3"/>
  <c r="I14" i="3" s="1"/>
  <c r="H7" i="3"/>
  <c r="I7" i="3" s="1"/>
  <c r="H8" i="1"/>
  <c r="I8" i="1" s="1"/>
  <c r="H9" i="1"/>
  <c r="I9" i="1" s="1"/>
  <c r="H10" i="1"/>
  <c r="I10" i="1" s="1"/>
  <c r="H11" i="1"/>
  <c r="I11" i="1" s="1"/>
  <c r="H12" i="1"/>
  <c r="I12" i="1" s="1"/>
  <c r="I13" i="1"/>
  <c r="I14" i="1"/>
  <c r="H7" i="1"/>
  <c r="I7" i="1" s="1"/>
  <c r="C20" i="24"/>
  <c r="G17" i="24"/>
  <c r="F17" i="24"/>
  <c r="G16" i="24"/>
  <c r="F16" i="24"/>
  <c r="I14" i="24"/>
  <c r="D14" i="24"/>
  <c r="D13" i="24"/>
  <c r="D12" i="24"/>
  <c r="D11" i="24"/>
  <c r="D10" i="24"/>
  <c r="D9" i="24"/>
  <c r="I8" i="24"/>
  <c r="D8" i="24"/>
  <c r="D7" i="24"/>
  <c r="C20" i="23"/>
  <c r="G17" i="23"/>
  <c r="F17" i="23"/>
  <c r="G16" i="23"/>
  <c r="F16" i="23"/>
  <c r="D14" i="23"/>
  <c r="D13" i="23"/>
  <c r="D10" i="23"/>
  <c r="D9" i="23"/>
  <c r="D8" i="23"/>
  <c r="D7" i="23"/>
  <c r="C20" i="22"/>
  <c r="G17" i="22"/>
  <c r="F17" i="22"/>
  <c r="G16" i="22"/>
  <c r="F16" i="22"/>
  <c r="D14" i="22"/>
  <c r="I13" i="22"/>
  <c r="D13" i="22"/>
  <c r="I12" i="22"/>
  <c r="D12" i="22"/>
  <c r="I11" i="22"/>
  <c r="D11" i="22"/>
  <c r="D10" i="22"/>
  <c r="D9" i="22"/>
  <c r="D8" i="22"/>
  <c r="D7" i="22"/>
  <c r="C20" i="21"/>
  <c r="G17" i="21"/>
  <c r="F17" i="21"/>
  <c r="G16" i="21"/>
  <c r="F16" i="21"/>
  <c r="I14" i="21"/>
  <c r="D14" i="21"/>
  <c r="I13" i="21"/>
  <c r="D13" i="21"/>
  <c r="D12" i="21"/>
  <c r="D11" i="21"/>
  <c r="D10" i="21"/>
  <c r="D9" i="21"/>
  <c r="D8" i="21"/>
  <c r="D7" i="21"/>
  <c r="C20" i="20"/>
  <c r="G17" i="20"/>
  <c r="F17" i="20"/>
  <c r="G16" i="20"/>
  <c r="F16" i="20"/>
  <c r="D14" i="20"/>
  <c r="D13" i="20"/>
  <c r="D12" i="20"/>
  <c r="D11" i="20"/>
  <c r="I10" i="20"/>
  <c r="D10" i="20"/>
  <c r="I9" i="20"/>
  <c r="D9" i="20"/>
  <c r="D8" i="20"/>
  <c r="D7" i="20"/>
  <c r="C20" i="19"/>
  <c r="G17" i="19"/>
  <c r="F17" i="19"/>
  <c r="G16" i="19"/>
  <c r="F16" i="19"/>
  <c r="D14" i="19"/>
  <c r="D13" i="19"/>
  <c r="I12" i="19"/>
  <c r="D12" i="19"/>
  <c r="I11" i="19"/>
  <c r="D11" i="19"/>
  <c r="D10" i="19"/>
  <c r="D9" i="19"/>
  <c r="D8" i="19"/>
  <c r="D7" i="19"/>
  <c r="C20" i="18"/>
  <c r="G17" i="18"/>
  <c r="F17" i="18"/>
  <c r="G16" i="18"/>
  <c r="F16" i="18"/>
  <c r="D14" i="18"/>
  <c r="I13" i="18"/>
  <c r="D13" i="18"/>
  <c r="D12" i="18"/>
  <c r="D11" i="18"/>
  <c r="D10" i="18"/>
  <c r="D9" i="18"/>
  <c r="D8" i="18"/>
  <c r="D7" i="18"/>
  <c r="C20" i="17"/>
  <c r="G17" i="17"/>
  <c r="F17" i="17"/>
  <c r="G16" i="17"/>
  <c r="F16" i="17"/>
  <c r="D14" i="17"/>
  <c r="D13" i="17"/>
  <c r="D12" i="17"/>
  <c r="I11" i="17"/>
  <c r="D11" i="17"/>
  <c r="I10" i="17"/>
  <c r="D10" i="17"/>
  <c r="I9" i="17"/>
  <c r="D9" i="17"/>
  <c r="D8" i="17"/>
  <c r="D7" i="17"/>
  <c r="C20" i="16"/>
  <c r="G17" i="16"/>
  <c r="F17" i="16"/>
  <c r="G16" i="16"/>
  <c r="F16" i="16"/>
  <c r="D14" i="16"/>
  <c r="I13" i="16"/>
  <c r="D13" i="16"/>
  <c r="D12" i="16"/>
  <c r="D11" i="16"/>
  <c r="D10" i="16"/>
  <c r="D9" i="16"/>
  <c r="D8" i="16"/>
  <c r="D7" i="16"/>
  <c r="C20" i="15"/>
  <c r="G17" i="15"/>
  <c r="F17" i="15"/>
  <c r="G16" i="15"/>
  <c r="F16" i="15"/>
  <c r="D14" i="15"/>
  <c r="D13" i="15"/>
  <c r="D12" i="15"/>
  <c r="D11" i="15"/>
  <c r="D10" i="15"/>
  <c r="D9" i="15"/>
  <c r="D8" i="15"/>
  <c r="I7" i="15"/>
  <c r="D7" i="15"/>
  <c r="C20" i="14"/>
  <c r="H17" i="14"/>
  <c r="G17" i="14"/>
  <c r="F17" i="14"/>
  <c r="G16" i="14"/>
  <c r="F16" i="14"/>
  <c r="D14" i="14"/>
  <c r="I13" i="14"/>
  <c r="D13" i="14"/>
  <c r="I12" i="14"/>
  <c r="D12" i="14"/>
  <c r="I11" i="14"/>
  <c r="D11" i="14"/>
  <c r="I10" i="14"/>
  <c r="D10" i="14"/>
  <c r="D9" i="14"/>
  <c r="D8" i="14"/>
  <c r="D7" i="14"/>
  <c r="C20" i="13"/>
  <c r="G17" i="13"/>
  <c r="F17" i="13"/>
  <c r="G16" i="13"/>
  <c r="F16" i="13"/>
  <c r="I14" i="13"/>
  <c r="D14" i="13"/>
  <c r="D13" i="13"/>
  <c r="D12" i="13"/>
  <c r="D11" i="13"/>
  <c r="D10" i="13"/>
  <c r="D9" i="13"/>
  <c r="D8" i="13"/>
  <c r="I7" i="13"/>
  <c r="D7" i="13"/>
  <c r="C20" i="12"/>
  <c r="G17" i="12"/>
  <c r="F17" i="12"/>
  <c r="G16" i="12"/>
  <c r="F16" i="12"/>
  <c r="D14" i="12"/>
  <c r="D13" i="12"/>
  <c r="I12" i="12"/>
  <c r="D12" i="12"/>
  <c r="D11" i="12"/>
  <c r="D10" i="12"/>
  <c r="I9" i="12"/>
  <c r="D9" i="12"/>
  <c r="D8" i="12"/>
  <c r="D7" i="12"/>
  <c r="C20" i="11"/>
  <c r="G17" i="11"/>
  <c r="F17" i="11"/>
  <c r="G16" i="11"/>
  <c r="F16" i="11"/>
  <c r="D14" i="11"/>
  <c r="I13" i="11"/>
  <c r="D13" i="11"/>
  <c r="I12" i="11"/>
  <c r="D12" i="11"/>
  <c r="I11" i="11"/>
  <c r="D11" i="11"/>
  <c r="D10" i="11"/>
  <c r="D9" i="11"/>
  <c r="D8" i="11"/>
  <c r="D7" i="11"/>
  <c r="C20" i="10"/>
  <c r="G17" i="10"/>
  <c r="F17" i="10"/>
  <c r="G16" i="10"/>
  <c r="F16" i="10"/>
  <c r="D14" i="10"/>
  <c r="I13" i="10"/>
  <c r="D13" i="10"/>
  <c r="I12" i="10"/>
  <c r="D12" i="10"/>
  <c r="D11" i="10"/>
  <c r="D10" i="10"/>
  <c r="D9" i="10"/>
  <c r="D8" i="10"/>
  <c r="D7" i="10"/>
  <c r="C20" i="9"/>
  <c r="G17" i="9"/>
  <c r="F17" i="9"/>
  <c r="H16" i="9"/>
  <c r="G16" i="9"/>
  <c r="F16" i="9"/>
  <c r="D14" i="9"/>
  <c r="D13" i="9"/>
  <c r="D12" i="9"/>
  <c r="D11" i="9"/>
  <c r="D10" i="9"/>
  <c r="I9" i="9"/>
  <c r="D9" i="9"/>
  <c r="I8" i="9"/>
  <c r="D8" i="9"/>
  <c r="D7" i="9"/>
  <c r="C20" i="8"/>
  <c r="G17" i="8"/>
  <c r="F17" i="8"/>
  <c r="G16" i="8"/>
  <c r="F16" i="8"/>
  <c r="D14" i="8"/>
  <c r="D13" i="8"/>
  <c r="D12" i="8"/>
  <c r="I11" i="8"/>
  <c r="D11" i="8"/>
  <c r="D10" i="8"/>
  <c r="I9" i="8"/>
  <c r="D9" i="8"/>
  <c r="D8" i="8"/>
  <c r="D7" i="8"/>
  <c r="C20" i="7"/>
  <c r="G17" i="7"/>
  <c r="F17" i="7"/>
  <c r="G16" i="7"/>
  <c r="F16" i="7"/>
  <c r="D14" i="7"/>
  <c r="D13" i="7"/>
  <c r="I12" i="7"/>
  <c r="D12" i="7"/>
  <c r="D11" i="7"/>
  <c r="D10" i="7"/>
  <c r="I9" i="7"/>
  <c r="D9" i="7"/>
  <c r="D8" i="7"/>
  <c r="D7" i="7"/>
  <c r="C20" i="6"/>
  <c r="G17" i="6"/>
  <c r="F17" i="6"/>
  <c r="G16" i="6"/>
  <c r="F16" i="6"/>
  <c r="I14" i="6"/>
  <c r="D14" i="6"/>
  <c r="I13" i="6"/>
  <c r="D13" i="6"/>
  <c r="I12" i="6"/>
  <c r="D12" i="6"/>
  <c r="D11" i="6"/>
  <c r="D10" i="6"/>
  <c r="D9" i="6"/>
  <c r="D8" i="6"/>
  <c r="D7" i="6"/>
  <c r="C20" i="5"/>
  <c r="G17" i="5"/>
  <c r="F17" i="5"/>
  <c r="G16" i="5"/>
  <c r="F16" i="5"/>
  <c r="D14" i="5"/>
  <c r="I13" i="5"/>
  <c r="D13" i="5"/>
  <c r="I12" i="5"/>
  <c r="D12" i="5"/>
  <c r="D11" i="5"/>
  <c r="D10" i="5"/>
  <c r="I9" i="5"/>
  <c r="D9" i="5"/>
  <c r="I8" i="5"/>
  <c r="D8" i="5"/>
  <c r="I7" i="5"/>
  <c r="D7" i="5"/>
  <c r="C20" i="4"/>
  <c r="G17" i="4"/>
  <c r="F17" i="4"/>
  <c r="G16" i="4"/>
  <c r="F16" i="4"/>
  <c r="I14" i="4"/>
  <c r="D14" i="4"/>
  <c r="D13" i="4"/>
  <c r="D12" i="4"/>
  <c r="D11" i="4"/>
  <c r="D10" i="4"/>
  <c r="D9" i="4"/>
  <c r="D8" i="4"/>
  <c r="I7" i="4"/>
  <c r="D7" i="4"/>
  <c r="C20" i="3"/>
  <c r="G17" i="3"/>
  <c r="F17" i="3"/>
  <c r="G16" i="3"/>
  <c r="F16" i="3"/>
  <c r="D14" i="3"/>
  <c r="D13" i="3"/>
  <c r="D12" i="3"/>
  <c r="D11" i="3"/>
  <c r="D10" i="3"/>
  <c r="I9" i="3"/>
  <c r="D9" i="3"/>
  <c r="D8" i="3"/>
  <c r="D7" i="3"/>
  <c r="C20" i="2"/>
  <c r="H17" i="2"/>
  <c r="G17" i="2"/>
  <c r="F17" i="2"/>
  <c r="G16" i="2"/>
  <c r="F16" i="2"/>
  <c r="D14" i="2"/>
  <c r="D13" i="2"/>
  <c r="I12" i="2"/>
  <c r="D12" i="2"/>
  <c r="I11" i="2"/>
  <c r="D11" i="2"/>
  <c r="D10" i="2"/>
  <c r="D9" i="2"/>
  <c r="I8" i="2"/>
  <c r="D8" i="2"/>
  <c r="D7" i="2"/>
  <c r="D7" i="1"/>
  <c r="G16" i="1"/>
  <c r="G17" i="1"/>
  <c r="F17" i="1"/>
  <c r="F16" i="1"/>
  <c r="D10" i="1"/>
  <c r="D11" i="1"/>
  <c r="D12" i="1"/>
  <c r="D13" i="1"/>
  <c r="D14" i="1"/>
  <c r="D9" i="1"/>
  <c r="D8" i="1"/>
  <c r="C20" i="1"/>
  <c r="K17" i="4" l="1"/>
  <c r="K13" i="6"/>
  <c r="K11" i="11"/>
  <c r="K17" i="2"/>
  <c r="K14" i="6"/>
  <c r="I13" i="13"/>
  <c r="H17" i="13"/>
  <c r="H16" i="23"/>
  <c r="H17" i="23"/>
  <c r="H16" i="24"/>
  <c r="K14" i="14"/>
  <c r="H16" i="22"/>
  <c r="H17" i="15"/>
  <c r="H16" i="16"/>
  <c r="H16" i="17"/>
  <c r="I12" i="17"/>
  <c r="K12" i="17" s="1"/>
  <c r="H16" i="19"/>
  <c r="H16" i="12"/>
  <c r="H17" i="12"/>
  <c r="K17" i="6"/>
  <c r="H17" i="6"/>
  <c r="I11" i="6"/>
  <c r="K17" i="1"/>
  <c r="H17" i="1"/>
  <c r="H16" i="1"/>
  <c r="I11" i="23"/>
  <c r="H17" i="24"/>
  <c r="H16" i="20"/>
  <c r="I11" i="21"/>
  <c r="H17" i="21"/>
  <c r="H16" i="15"/>
  <c r="H17" i="16"/>
  <c r="I11" i="16"/>
  <c r="K11" i="16" s="1"/>
  <c r="H16" i="18"/>
  <c r="H17" i="19"/>
  <c r="I14" i="11"/>
  <c r="H16" i="11"/>
  <c r="H17" i="10"/>
  <c r="I11" i="10"/>
  <c r="K11" i="10" s="1"/>
  <c r="I14" i="8"/>
  <c r="K17" i="8" s="1"/>
  <c r="H16" i="8"/>
  <c r="H16" i="7"/>
  <c r="H17" i="7"/>
  <c r="I14" i="5"/>
  <c r="K17" i="5" s="1"/>
  <c r="H16" i="4"/>
  <c r="H17" i="4"/>
  <c r="H16" i="2"/>
  <c r="H16" i="3"/>
  <c r="I11" i="13"/>
  <c r="I16" i="13" s="1"/>
  <c r="I11" i="20"/>
  <c r="I17" i="20" s="1"/>
  <c r="I11" i="15"/>
  <c r="I17" i="15" s="1"/>
  <c r="I11" i="18"/>
  <c r="I17" i="18" s="1"/>
  <c r="H17" i="9"/>
  <c r="H17" i="5"/>
  <c r="I11" i="3"/>
  <c r="I16" i="3" s="1"/>
  <c r="H17" i="3"/>
  <c r="K9" i="12"/>
  <c r="K8" i="11"/>
  <c r="I16" i="12"/>
  <c r="K8" i="24"/>
  <c r="K9" i="24"/>
  <c r="K10" i="24"/>
  <c r="K11" i="24"/>
  <c r="I17" i="24"/>
  <c r="I16" i="24"/>
  <c r="K12" i="24"/>
  <c r="K13" i="24"/>
  <c r="K14" i="24"/>
  <c r="K8" i="23"/>
  <c r="K9" i="23"/>
  <c r="K10" i="23"/>
  <c r="I16" i="23"/>
  <c r="K8" i="22"/>
  <c r="K9" i="22"/>
  <c r="K10" i="22"/>
  <c r="K11" i="22"/>
  <c r="I17" i="22"/>
  <c r="I16" i="22"/>
  <c r="K12" i="22"/>
  <c r="K13" i="22"/>
  <c r="K14" i="22"/>
  <c r="K8" i="21"/>
  <c r="K9" i="21"/>
  <c r="K10" i="21"/>
  <c r="K11" i="21"/>
  <c r="I17" i="21"/>
  <c r="I16" i="21"/>
  <c r="K12" i="21"/>
  <c r="K13" i="21"/>
  <c r="K14" i="21"/>
  <c r="K8" i="20"/>
  <c r="K9" i="20"/>
  <c r="K10" i="20"/>
  <c r="K12" i="20"/>
  <c r="K13" i="20"/>
  <c r="K14" i="20"/>
  <c r="K8" i="19"/>
  <c r="K9" i="19"/>
  <c r="K10" i="19"/>
  <c r="K11" i="19"/>
  <c r="I17" i="19"/>
  <c r="I16" i="19"/>
  <c r="K12" i="19"/>
  <c r="K13" i="19"/>
  <c r="K14" i="19"/>
  <c r="K8" i="18"/>
  <c r="K9" i="18"/>
  <c r="K10" i="18"/>
  <c r="K12" i="18"/>
  <c r="K13" i="18"/>
  <c r="K14" i="18"/>
  <c r="K8" i="17"/>
  <c r="K9" i="17"/>
  <c r="K10" i="17"/>
  <c r="K11" i="17"/>
  <c r="I17" i="17"/>
  <c r="I16" i="17"/>
  <c r="K13" i="17"/>
  <c r="K14" i="17"/>
  <c r="K8" i="16"/>
  <c r="K9" i="16"/>
  <c r="K10" i="16"/>
  <c r="I17" i="16"/>
  <c r="I16" i="16"/>
  <c r="K12" i="16"/>
  <c r="K13" i="16"/>
  <c r="K14" i="16"/>
  <c r="K8" i="15"/>
  <c r="K9" i="15"/>
  <c r="K10" i="15"/>
  <c r="K12" i="15"/>
  <c r="K13" i="15"/>
  <c r="K14" i="15"/>
  <c r="K8" i="14"/>
  <c r="K9" i="14"/>
  <c r="K10" i="14"/>
  <c r="K11" i="14"/>
  <c r="I17" i="14"/>
  <c r="I16" i="14"/>
  <c r="K12" i="14"/>
  <c r="K13" i="14"/>
  <c r="K8" i="13"/>
  <c r="K9" i="13"/>
  <c r="K10" i="13"/>
  <c r="I17" i="13"/>
  <c r="K12" i="13"/>
  <c r="K13" i="13"/>
  <c r="K14" i="13"/>
  <c r="K9" i="1"/>
  <c r="K14" i="9"/>
  <c r="K13" i="5"/>
  <c r="I16" i="1"/>
  <c r="I16" i="4"/>
  <c r="I17" i="2"/>
  <c r="I17" i="12"/>
  <c r="I17" i="7"/>
  <c r="K14" i="10"/>
  <c r="K14" i="2"/>
  <c r="K11" i="12"/>
  <c r="I17" i="4"/>
  <c r="K12" i="12"/>
  <c r="I16" i="9"/>
  <c r="K10" i="12"/>
  <c r="I16" i="11"/>
  <c r="I17" i="11"/>
  <c r="K12" i="9"/>
  <c r="I17" i="9"/>
  <c r="I17" i="10"/>
  <c r="K13" i="8"/>
  <c r="I16" i="7"/>
  <c r="I17" i="6"/>
  <c r="K9" i="5"/>
  <c r="K14" i="3"/>
  <c r="K8" i="4"/>
  <c r="K10" i="2"/>
  <c r="K9" i="2"/>
  <c r="K9" i="3"/>
  <c r="K14" i="12"/>
  <c r="K8" i="12"/>
  <c r="K13" i="12"/>
  <c r="K17" i="12"/>
  <c r="K9" i="11"/>
  <c r="K17" i="11"/>
  <c r="K14" i="11"/>
  <c r="K12" i="11"/>
  <c r="K10" i="10"/>
  <c r="K9" i="10"/>
  <c r="K17" i="10"/>
  <c r="K8" i="10"/>
  <c r="K12" i="10"/>
  <c r="K13" i="10"/>
  <c r="K8" i="9"/>
  <c r="K10" i="9"/>
  <c r="K17" i="9"/>
  <c r="K13" i="9"/>
  <c r="K9" i="9"/>
  <c r="K11" i="9"/>
  <c r="K9" i="8"/>
  <c r="K10" i="8"/>
  <c r="K11" i="8"/>
  <c r="K14" i="8"/>
  <c r="K13" i="7"/>
  <c r="K10" i="7"/>
  <c r="K9" i="7"/>
  <c r="K14" i="7"/>
  <c r="K11" i="7"/>
  <c r="K12" i="7"/>
  <c r="K17" i="7"/>
  <c r="K11" i="6"/>
  <c r="K8" i="5"/>
  <c r="K10" i="5"/>
  <c r="K13" i="4"/>
  <c r="K14" i="4"/>
  <c r="K9" i="4"/>
  <c r="K12" i="4"/>
  <c r="K10" i="4"/>
  <c r="K11" i="4"/>
  <c r="K12" i="3"/>
  <c r="K8" i="3"/>
  <c r="K10" i="3"/>
  <c r="K13" i="3"/>
  <c r="K11" i="2"/>
  <c r="K13" i="2"/>
  <c r="I17" i="1"/>
  <c r="K13" i="11"/>
  <c r="K10" i="11"/>
  <c r="I16" i="10"/>
  <c r="K8" i="8"/>
  <c r="K12" i="8"/>
  <c r="K8" i="7"/>
  <c r="K8" i="6"/>
  <c r="K9" i="6"/>
  <c r="K12" i="6"/>
  <c r="K10" i="6"/>
  <c r="I16" i="6"/>
  <c r="K11" i="5"/>
  <c r="K12" i="5"/>
  <c r="K13" i="1"/>
  <c r="K12" i="1"/>
  <c r="I16" i="2"/>
  <c r="K8" i="2"/>
  <c r="K12" i="2"/>
  <c r="K8" i="1"/>
  <c r="K14" i="1"/>
  <c r="K11" i="1"/>
  <c r="K10" i="1"/>
  <c r="I17" i="23" l="1"/>
  <c r="I16" i="8"/>
  <c r="I17" i="8"/>
  <c r="I16" i="5"/>
  <c r="K14" i="5"/>
  <c r="I17" i="5"/>
  <c r="K11" i="13"/>
  <c r="I16" i="20"/>
  <c r="K11" i="20"/>
  <c r="K11" i="15"/>
  <c r="I16" i="15"/>
  <c r="K11" i="18"/>
  <c r="I16" i="18"/>
  <c r="I17" i="3"/>
  <c r="K11" i="3"/>
  <c r="K16" i="15"/>
  <c r="K17" i="13"/>
  <c r="K17" i="14"/>
  <c r="K17" i="15"/>
  <c r="K17" i="18"/>
  <c r="K17" i="19"/>
  <c r="K17" i="20"/>
  <c r="K17" i="22"/>
  <c r="K17" i="23"/>
  <c r="K17" i="24"/>
</calcChain>
</file>

<file path=xl/sharedStrings.xml><?xml version="1.0" encoding="utf-8"?>
<sst xmlns="http://schemas.openxmlformats.org/spreadsheetml/2006/main" count="672" uniqueCount="51">
  <si>
    <r>
      <t>Note: gmin_spreadsheet_tool was created by Lawren Sack, as a tool to be used with the Protocol "Minimum epidermal conductance (''g</t>
    </r>
    <r>
      <rPr>
        <vertAlign val="subscript"/>
        <sz val="11"/>
        <color indexed="8"/>
        <rFont val="Calibri"/>
        <family val="2"/>
      </rPr>
      <t>min</t>
    </r>
    <r>
      <rPr>
        <sz val="11"/>
        <color indexed="8"/>
        <rFont val="Calibri"/>
        <family val="2"/>
      </rPr>
      <t xml:space="preserve">'', a.k.a. cuticular conductance)" for </t>
    </r>
    <r>
      <rPr>
        <i/>
        <sz val="11"/>
        <color indexed="8"/>
        <rFont val="Calibri"/>
        <family val="2"/>
      </rPr>
      <t>PrometheusWiki</t>
    </r>
  </si>
  <si>
    <t>Note: blue cells should be filled in</t>
  </si>
  <si>
    <t>Feuille 09_1</t>
  </si>
  <si>
    <t>hours</t>
  </si>
  <si>
    <t>min</t>
  </si>
  <si>
    <t>s</t>
  </si>
  <si>
    <t>time</t>
  </si>
  <si>
    <t>leaf_mass</t>
  </si>
  <si>
    <t>RH</t>
  </si>
  <si>
    <t>T</t>
  </si>
  <si>
    <t>VPsat</t>
  </si>
  <si>
    <t>mfVPD</t>
  </si>
  <si>
    <t>gmin calculated from intervals</t>
  </si>
  <si>
    <t>(min)</t>
  </si>
  <si>
    <t>(g)</t>
  </si>
  <si>
    <t>(%)</t>
  </si>
  <si>
    <t>(oC)</t>
  </si>
  <si>
    <t>kPa</t>
  </si>
  <si>
    <t>(mol mol-1)</t>
  </si>
  <si>
    <t>(mmol m-2 s-1)</t>
  </si>
  <si>
    <t>Atmospheric pressure (kPa)</t>
  </si>
  <si>
    <t>mean</t>
  </si>
  <si>
    <t>max/min</t>
  </si>
  <si>
    <t>calculated from slope</t>
  </si>
  <si>
    <r>
      <t>Initial leaf area (cm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>)</t>
    </r>
  </si>
  <si>
    <r>
      <t>Final leaf area (cm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>)</t>
    </r>
  </si>
  <si>
    <t>Graph shows leaf mass plotted against time; only the linear portion should be used for gmin calculation</t>
  </si>
  <si>
    <r>
      <t>Mean leaf area (cm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>)</t>
    </r>
  </si>
  <si>
    <t>Feuille 09_2</t>
  </si>
  <si>
    <t>Feuille 09_3</t>
  </si>
  <si>
    <t>Feuille 09_4</t>
  </si>
  <si>
    <t>Feuille 09_5</t>
  </si>
  <si>
    <t>Feuille 09_6</t>
  </si>
  <si>
    <t>Feuille 10_1</t>
  </si>
  <si>
    <t>Feuille 10_2</t>
  </si>
  <si>
    <t>Feuille 10_3</t>
  </si>
  <si>
    <t>Feuille 10_4</t>
  </si>
  <si>
    <t>Feuille 10_5</t>
  </si>
  <si>
    <t>Feuille 10_6</t>
  </si>
  <si>
    <t>Feuille 11_1</t>
  </si>
  <si>
    <t>Feuille 11_2</t>
  </si>
  <si>
    <t>Feuille 11_3</t>
  </si>
  <si>
    <t>Feuille 11_4</t>
  </si>
  <si>
    <t>Feuille 11_5</t>
  </si>
  <si>
    <t>Feuille 11_6</t>
  </si>
  <si>
    <t>Feuille 12_1</t>
  </si>
  <si>
    <t>Feuille 12_2</t>
  </si>
  <si>
    <t>Feuille 12_3</t>
  </si>
  <si>
    <t>Feuille 12_4</t>
  </si>
  <si>
    <t>Feuille 12_5</t>
  </si>
  <si>
    <t>Feuille 12_6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</si>
</sst>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Calibri"/>
      <family val="2"/>
    </font>
    <font>
      <b/>
      <sz val="11"/>
      <color indexed="8"/>
      <name val="Calibri"/>
      <family val="2"/>
    </font>
    <font>
      <b/>
      <vertAlign val="superscript"/>
      <sz val="11"/>
      <color indexed="8"/>
      <name val="Calibri"/>
      <family val="2"/>
    </font>
    <font>
      <i/>
      <sz val="11"/>
      <color indexed="8"/>
      <name val="Calibri"/>
      <family val="2"/>
    </font>
    <font>
      <vertAlign val="subscript"/>
      <sz val="11"/>
      <color indexed="8"/>
      <name val="Calibri"/>
      <family val="2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sz val="10"/>
      <name val="Arial"/>
    </font>
    <font>
      <sz val="11"/>
      <color rgb="FF000000"/>
      <name val="Calibri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4" fillId="0" borderId="0" xfId="0" applyFont="1"/>
    <xf numFmtId="0" fontId="1" fillId="0" borderId="1" xfId="0" applyFont="1" applyBorder="1"/>
    <xf numFmtId="0" fontId="2" fillId="0" borderId="1" xfId="0" applyFont="1" applyBorder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8" fillId="0" borderId="0" xfId="0" applyFont="1"/>
    <xf numFmtId="0" fontId="9" fillId="0" borderId="0" xfId="0" applyFont="1"/>
    <xf numFmtId="0" fontId="2" fillId="3" borderId="0" xfId="0" applyFont="1" applyFill="1" applyAlignment="1">
      <alignment wrapText="1"/>
    </xf>
    <xf numFmtId="0" fontId="10" fillId="3" borderId="0" xfId="0" applyFont="1" applyFill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'09_1'!$D$7:$D$14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32</c:v>
                </c:pt>
                <c:pt idx="3">
                  <c:v>48</c:v>
                </c:pt>
                <c:pt idx="4">
                  <c:v>66</c:v>
                </c:pt>
                <c:pt idx="5">
                  <c:v>82</c:v>
                </c:pt>
                <c:pt idx="6">
                  <c:v>99</c:v>
                </c:pt>
                <c:pt idx="7">
                  <c:v>118</c:v>
                </c:pt>
              </c:numCache>
            </c:numRef>
          </c:xVal>
          <c:yVal>
            <c:numRef>
              <c:f>'09_1'!$E$7:$E$14</c:f>
              <c:numCache>
                <c:formatCode>General</c:formatCode>
                <c:ptCount val="8"/>
                <c:pt idx="0">
                  <c:v>1.476</c:v>
                </c:pt>
                <c:pt idx="1">
                  <c:v>1.464</c:v>
                </c:pt>
                <c:pt idx="2">
                  <c:v>1.454</c:v>
                </c:pt>
                <c:pt idx="3">
                  <c:v>1.448</c:v>
                </c:pt>
                <c:pt idx="4">
                  <c:v>1.4410000000000001</c:v>
                </c:pt>
                <c:pt idx="5">
                  <c:v>1.4370000000000001</c:v>
                </c:pt>
                <c:pt idx="6">
                  <c:v>1.425</c:v>
                </c:pt>
                <c:pt idx="7">
                  <c:v>1.417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AB-4871-BD23-FBBB4D95E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'10_4'!$D$7:$D$14</c:f>
              <c:numCache>
                <c:formatCode>General</c:formatCode>
                <c:ptCount val="8"/>
                <c:pt idx="0">
                  <c:v>0</c:v>
                </c:pt>
                <c:pt idx="1">
                  <c:v>17</c:v>
                </c:pt>
                <c:pt idx="2">
                  <c:v>32</c:v>
                </c:pt>
                <c:pt idx="3">
                  <c:v>49</c:v>
                </c:pt>
                <c:pt idx="4">
                  <c:v>67</c:v>
                </c:pt>
                <c:pt idx="5">
                  <c:v>83</c:v>
                </c:pt>
                <c:pt idx="6">
                  <c:v>100</c:v>
                </c:pt>
                <c:pt idx="7">
                  <c:v>118</c:v>
                </c:pt>
              </c:numCache>
            </c:numRef>
          </c:xVal>
          <c:yVal>
            <c:numRef>
              <c:f>'10_4'!$E$7:$E$14</c:f>
              <c:numCache>
                <c:formatCode>General</c:formatCode>
                <c:ptCount val="8"/>
                <c:pt idx="0">
                  <c:v>0.28699999999999998</c:v>
                </c:pt>
                <c:pt idx="1">
                  <c:v>0.27800000000000002</c:v>
                </c:pt>
                <c:pt idx="2">
                  <c:v>0.27500000000000002</c:v>
                </c:pt>
                <c:pt idx="3">
                  <c:v>0.27200000000000002</c:v>
                </c:pt>
                <c:pt idx="4">
                  <c:v>0.26600000000000001</c:v>
                </c:pt>
                <c:pt idx="5">
                  <c:v>0.26500000000000001</c:v>
                </c:pt>
                <c:pt idx="6">
                  <c:v>0.254</c:v>
                </c:pt>
                <c:pt idx="7">
                  <c:v>0.252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5-4B48-BEA8-567DC4C7D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'10_5'!$D$7:$D$14</c:f>
              <c:numCache>
                <c:formatCode>General</c:formatCode>
                <c:ptCount val="8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66</c:v>
                </c:pt>
                <c:pt idx="5">
                  <c:v>82</c:v>
                </c:pt>
                <c:pt idx="6">
                  <c:v>99</c:v>
                </c:pt>
                <c:pt idx="7">
                  <c:v>118</c:v>
                </c:pt>
              </c:numCache>
            </c:numRef>
          </c:xVal>
          <c:yVal>
            <c:numRef>
              <c:f>'10_5'!$E$7:$E$14</c:f>
              <c:numCache>
                <c:formatCode>General</c:formatCode>
                <c:ptCount val="8"/>
                <c:pt idx="0">
                  <c:v>0.42299999999999999</c:v>
                </c:pt>
                <c:pt idx="1">
                  <c:v>0.41199999999999998</c:v>
                </c:pt>
                <c:pt idx="2">
                  <c:v>0.40300000000000002</c:v>
                </c:pt>
                <c:pt idx="3">
                  <c:v>0.39400000000000002</c:v>
                </c:pt>
                <c:pt idx="4">
                  <c:v>0.38800000000000001</c:v>
                </c:pt>
                <c:pt idx="5">
                  <c:v>0.376</c:v>
                </c:pt>
                <c:pt idx="6">
                  <c:v>0.36599999999999999</c:v>
                </c:pt>
                <c:pt idx="7">
                  <c:v>0.35199999999999998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52-4B4C-8B76-581DF5584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'10_6'!$D$7:$D$14</c:f>
              <c:numCache>
                <c:formatCode>General</c:formatCode>
                <c:ptCount val="8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49</c:v>
                </c:pt>
                <c:pt idx="4">
                  <c:v>67</c:v>
                </c:pt>
                <c:pt idx="5">
                  <c:v>83</c:v>
                </c:pt>
                <c:pt idx="6">
                  <c:v>100</c:v>
                </c:pt>
                <c:pt idx="7">
                  <c:v>118</c:v>
                </c:pt>
              </c:numCache>
            </c:numRef>
          </c:xVal>
          <c:yVal>
            <c:numRef>
              <c:f>'10_6'!$E$7:$E$14</c:f>
              <c:numCache>
                <c:formatCode>General</c:formatCode>
                <c:ptCount val="8"/>
                <c:pt idx="0">
                  <c:v>0.312</c:v>
                </c:pt>
                <c:pt idx="1">
                  <c:v>0.30499999999999999</c:v>
                </c:pt>
                <c:pt idx="2">
                  <c:v>0.3</c:v>
                </c:pt>
                <c:pt idx="3">
                  <c:v>0.29599999999999999</c:v>
                </c:pt>
                <c:pt idx="4">
                  <c:v>0.28899999999999998</c:v>
                </c:pt>
                <c:pt idx="5">
                  <c:v>0.28299999999999997</c:v>
                </c:pt>
                <c:pt idx="6">
                  <c:v>0.27100000000000002</c:v>
                </c:pt>
                <c:pt idx="7">
                  <c:v>0.26900000000000002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89-4C27-A83C-BAF481124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'11_1'!$D$7:$D$14</c:f>
              <c:numCache>
                <c:formatCode>General</c:formatCode>
                <c:ptCount val="8"/>
                <c:pt idx="0">
                  <c:v>0</c:v>
                </c:pt>
                <c:pt idx="1">
                  <c:v>16</c:v>
                </c:pt>
                <c:pt idx="2">
                  <c:v>31</c:v>
                </c:pt>
                <c:pt idx="3">
                  <c:v>48</c:v>
                </c:pt>
                <c:pt idx="4">
                  <c:v>66</c:v>
                </c:pt>
                <c:pt idx="5">
                  <c:v>82</c:v>
                </c:pt>
                <c:pt idx="6">
                  <c:v>99</c:v>
                </c:pt>
                <c:pt idx="7">
                  <c:v>117</c:v>
                </c:pt>
              </c:numCache>
            </c:numRef>
          </c:xVal>
          <c:yVal>
            <c:numRef>
              <c:f>'11_1'!$E$7:$E$14</c:f>
              <c:numCache>
                <c:formatCode>General</c:formatCode>
                <c:ptCount val="8"/>
                <c:pt idx="0">
                  <c:v>2.2170000000000001</c:v>
                </c:pt>
                <c:pt idx="1">
                  <c:v>2.1960000000000002</c:v>
                </c:pt>
                <c:pt idx="2">
                  <c:v>2.1819999999999999</c:v>
                </c:pt>
                <c:pt idx="3">
                  <c:v>2.17</c:v>
                </c:pt>
                <c:pt idx="4">
                  <c:v>2.1669999999999998</c:v>
                </c:pt>
                <c:pt idx="5">
                  <c:v>2.1579999999999999</c:v>
                </c:pt>
                <c:pt idx="6">
                  <c:v>2.145</c:v>
                </c:pt>
                <c:pt idx="7">
                  <c:v>2.1440000000000001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49-4C2E-9F29-E338EE576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'11_2'!$D$7:$D$14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31</c:v>
                </c:pt>
                <c:pt idx="3">
                  <c:v>47</c:v>
                </c:pt>
                <c:pt idx="4">
                  <c:v>65</c:v>
                </c:pt>
                <c:pt idx="5">
                  <c:v>81</c:v>
                </c:pt>
                <c:pt idx="6">
                  <c:v>99</c:v>
                </c:pt>
                <c:pt idx="7">
                  <c:v>116</c:v>
                </c:pt>
              </c:numCache>
            </c:numRef>
          </c:xVal>
          <c:yVal>
            <c:numRef>
              <c:f>'11_2'!$E$7:$E$14</c:f>
              <c:numCache>
                <c:formatCode>General</c:formatCode>
                <c:ptCount val="8"/>
                <c:pt idx="0">
                  <c:v>2.9929999999999999</c:v>
                </c:pt>
                <c:pt idx="1">
                  <c:v>2.9689999999999999</c:v>
                </c:pt>
                <c:pt idx="2">
                  <c:v>2.9540000000000002</c:v>
                </c:pt>
                <c:pt idx="3">
                  <c:v>2.9390000000000001</c:v>
                </c:pt>
                <c:pt idx="4">
                  <c:v>2.9209999999999998</c:v>
                </c:pt>
                <c:pt idx="5">
                  <c:v>2.9079999999999999</c:v>
                </c:pt>
                <c:pt idx="6">
                  <c:v>2.8889999999999998</c:v>
                </c:pt>
                <c:pt idx="7">
                  <c:v>2.883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04-445E-AC00-F6E95FD2A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'11_3'!$D$7:$D$14</c:f>
              <c:numCache>
                <c:formatCode>General</c:formatCode>
                <c:ptCount val="8"/>
                <c:pt idx="0">
                  <c:v>0</c:v>
                </c:pt>
                <c:pt idx="1">
                  <c:v>14</c:v>
                </c:pt>
                <c:pt idx="2">
                  <c:v>30</c:v>
                </c:pt>
                <c:pt idx="3">
                  <c:v>47</c:v>
                </c:pt>
                <c:pt idx="4">
                  <c:v>65</c:v>
                </c:pt>
                <c:pt idx="5">
                  <c:v>81</c:v>
                </c:pt>
                <c:pt idx="6">
                  <c:v>98</c:v>
                </c:pt>
                <c:pt idx="7">
                  <c:v>116</c:v>
                </c:pt>
              </c:numCache>
            </c:numRef>
          </c:xVal>
          <c:yVal>
            <c:numRef>
              <c:f>'11_3'!$E$7:$E$14</c:f>
              <c:numCache>
                <c:formatCode>General</c:formatCode>
                <c:ptCount val="8"/>
                <c:pt idx="0">
                  <c:v>3.218</c:v>
                </c:pt>
                <c:pt idx="1">
                  <c:v>3.1890000000000001</c:v>
                </c:pt>
                <c:pt idx="2">
                  <c:v>3.1659999999999999</c:v>
                </c:pt>
                <c:pt idx="3">
                  <c:v>3.1480000000000001</c:v>
                </c:pt>
                <c:pt idx="4">
                  <c:v>3.1320000000000001</c:v>
                </c:pt>
                <c:pt idx="5">
                  <c:v>3.1139999999999999</c:v>
                </c:pt>
                <c:pt idx="6">
                  <c:v>3.093</c:v>
                </c:pt>
                <c:pt idx="7">
                  <c:v>3.0859999999999999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50-473C-8539-59621CC45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'11_4'!$D$7:$D$14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31</c:v>
                </c:pt>
                <c:pt idx="3">
                  <c:v>47</c:v>
                </c:pt>
                <c:pt idx="4">
                  <c:v>65</c:v>
                </c:pt>
                <c:pt idx="5">
                  <c:v>81</c:v>
                </c:pt>
                <c:pt idx="6">
                  <c:v>99</c:v>
                </c:pt>
                <c:pt idx="7">
                  <c:v>116</c:v>
                </c:pt>
              </c:numCache>
            </c:numRef>
          </c:xVal>
          <c:yVal>
            <c:numRef>
              <c:f>'11_4'!$E$7:$E$14</c:f>
              <c:numCache>
                <c:formatCode>General</c:formatCode>
                <c:ptCount val="8"/>
                <c:pt idx="0">
                  <c:v>2.496</c:v>
                </c:pt>
                <c:pt idx="1">
                  <c:v>2.4670000000000001</c:v>
                </c:pt>
                <c:pt idx="2">
                  <c:v>2.46</c:v>
                </c:pt>
                <c:pt idx="3">
                  <c:v>2.4529999999999998</c:v>
                </c:pt>
                <c:pt idx="4">
                  <c:v>2.4420000000000002</c:v>
                </c:pt>
                <c:pt idx="5">
                  <c:v>2.4340000000000002</c:v>
                </c:pt>
                <c:pt idx="6">
                  <c:v>2.423</c:v>
                </c:pt>
                <c:pt idx="7">
                  <c:v>2.4220000000000002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75-4FCC-8A01-54624C17A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'11_5'!$D$7:$D$14</c:f>
              <c:numCache>
                <c:formatCode>General</c:formatCode>
                <c:ptCount val="8"/>
                <c:pt idx="0">
                  <c:v>0</c:v>
                </c:pt>
                <c:pt idx="1">
                  <c:v>16</c:v>
                </c:pt>
                <c:pt idx="2">
                  <c:v>31</c:v>
                </c:pt>
                <c:pt idx="3">
                  <c:v>47</c:v>
                </c:pt>
                <c:pt idx="4">
                  <c:v>65</c:v>
                </c:pt>
                <c:pt idx="5">
                  <c:v>84</c:v>
                </c:pt>
                <c:pt idx="6">
                  <c:v>99</c:v>
                </c:pt>
                <c:pt idx="7">
                  <c:v>117</c:v>
                </c:pt>
              </c:numCache>
            </c:numRef>
          </c:xVal>
          <c:yVal>
            <c:numRef>
              <c:f>'11_5'!$E$7:$E$14</c:f>
              <c:numCache>
                <c:formatCode>General</c:formatCode>
                <c:ptCount val="8"/>
                <c:pt idx="0">
                  <c:v>5.1619999999999999</c:v>
                </c:pt>
                <c:pt idx="1">
                  <c:v>5.1130000000000004</c:v>
                </c:pt>
                <c:pt idx="2">
                  <c:v>5.0730000000000004</c:v>
                </c:pt>
                <c:pt idx="3">
                  <c:v>5.0350000000000001</c:v>
                </c:pt>
                <c:pt idx="4">
                  <c:v>4.9889999999999999</c:v>
                </c:pt>
                <c:pt idx="5">
                  <c:v>4.9539999999999997</c:v>
                </c:pt>
                <c:pt idx="6">
                  <c:v>4.9189999999999996</c:v>
                </c:pt>
                <c:pt idx="7">
                  <c:v>4.8959999999999999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43-4ABD-9BBB-490EAC9A4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'11_6'!$D$7:$D$14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31</c:v>
                </c:pt>
                <c:pt idx="3">
                  <c:v>47</c:v>
                </c:pt>
                <c:pt idx="4">
                  <c:v>65</c:v>
                </c:pt>
                <c:pt idx="5">
                  <c:v>83</c:v>
                </c:pt>
                <c:pt idx="6">
                  <c:v>98</c:v>
                </c:pt>
                <c:pt idx="7">
                  <c:v>117</c:v>
                </c:pt>
              </c:numCache>
            </c:numRef>
          </c:xVal>
          <c:yVal>
            <c:numRef>
              <c:f>'11_6'!$E$7:$E$14</c:f>
              <c:numCache>
                <c:formatCode>General</c:formatCode>
                <c:ptCount val="8"/>
                <c:pt idx="0">
                  <c:v>1.724</c:v>
                </c:pt>
                <c:pt idx="1">
                  <c:v>1.7090000000000001</c:v>
                </c:pt>
                <c:pt idx="2">
                  <c:v>1.698</c:v>
                </c:pt>
                <c:pt idx="3">
                  <c:v>1.69</c:v>
                </c:pt>
                <c:pt idx="4">
                  <c:v>1.6779999999999999</c:v>
                </c:pt>
                <c:pt idx="5">
                  <c:v>1.6659999999999999</c:v>
                </c:pt>
                <c:pt idx="6">
                  <c:v>1.663</c:v>
                </c:pt>
                <c:pt idx="7">
                  <c:v>1.663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71-4812-BD40-8FDD91E99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'12_1'!$D$7:$D$14</c:f>
              <c:numCache>
                <c:formatCode>General</c:formatCode>
                <c:ptCount val="8"/>
                <c:pt idx="0">
                  <c:v>0</c:v>
                </c:pt>
                <c:pt idx="1">
                  <c:v>16</c:v>
                </c:pt>
                <c:pt idx="2">
                  <c:v>31</c:v>
                </c:pt>
                <c:pt idx="3">
                  <c:v>47</c:v>
                </c:pt>
                <c:pt idx="4">
                  <c:v>65</c:v>
                </c:pt>
                <c:pt idx="5">
                  <c:v>84</c:v>
                </c:pt>
                <c:pt idx="6">
                  <c:v>99</c:v>
                </c:pt>
                <c:pt idx="7">
                  <c:v>117</c:v>
                </c:pt>
              </c:numCache>
            </c:numRef>
          </c:xVal>
          <c:yVal>
            <c:numRef>
              <c:f>'12_1'!$E$7:$E$14</c:f>
              <c:numCache>
                <c:formatCode>General</c:formatCode>
                <c:ptCount val="8"/>
                <c:pt idx="0">
                  <c:v>0.57699999999999996</c:v>
                </c:pt>
                <c:pt idx="1">
                  <c:v>0.56899999999999995</c:v>
                </c:pt>
                <c:pt idx="2">
                  <c:v>0.56599999999999995</c:v>
                </c:pt>
                <c:pt idx="3">
                  <c:v>0.56499999999999995</c:v>
                </c:pt>
                <c:pt idx="4">
                  <c:v>0.56000000000000005</c:v>
                </c:pt>
                <c:pt idx="5">
                  <c:v>0.55500000000000005</c:v>
                </c:pt>
                <c:pt idx="6">
                  <c:v>0.55000000000000004</c:v>
                </c:pt>
                <c:pt idx="7">
                  <c:v>0.55500000000000005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CD-41CE-9B6F-A8878FD06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'09_2'!$D$7:$D$14</c:f>
              <c:numCache>
                <c:formatCode>General</c:formatCode>
                <c:ptCount val="8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66</c:v>
                </c:pt>
                <c:pt idx="5">
                  <c:v>82</c:v>
                </c:pt>
                <c:pt idx="6">
                  <c:v>99</c:v>
                </c:pt>
                <c:pt idx="7">
                  <c:v>118</c:v>
                </c:pt>
              </c:numCache>
            </c:numRef>
          </c:xVal>
          <c:yVal>
            <c:numRef>
              <c:f>'09_2'!$E$7:$E$14</c:f>
              <c:numCache>
                <c:formatCode>General</c:formatCode>
                <c:ptCount val="8"/>
                <c:pt idx="0">
                  <c:v>1.764</c:v>
                </c:pt>
                <c:pt idx="1">
                  <c:v>1.7589999999999999</c:v>
                </c:pt>
                <c:pt idx="2">
                  <c:v>1.748</c:v>
                </c:pt>
                <c:pt idx="3">
                  <c:v>1.742</c:v>
                </c:pt>
                <c:pt idx="4">
                  <c:v>1.736</c:v>
                </c:pt>
                <c:pt idx="5">
                  <c:v>1.732</c:v>
                </c:pt>
                <c:pt idx="6">
                  <c:v>1.7170000000000001</c:v>
                </c:pt>
                <c:pt idx="7">
                  <c:v>1.714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BC-48B9-94F5-DF9B9CCA2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'12_2'!$D$7:$D$14</c:f>
              <c:numCache>
                <c:formatCode>General</c:formatCode>
                <c:ptCount val="8"/>
                <c:pt idx="0">
                  <c:v>0</c:v>
                </c:pt>
                <c:pt idx="1">
                  <c:v>16</c:v>
                </c:pt>
                <c:pt idx="2">
                  <c:v>31</c:v>
                </c:pt>
                <c:pt idx="3">
                  <c:v>47</c:v>
                </c:pt>
                <c:pt idx="4">
                  <c:v>66</c:v>
                </c:pt>
                <c:pt idx="5">
                  <c:v>84</c:v>
                </c:pt>
                <c:pt idx="6">
                  <c:v>99</c:v>
                </c:pt>
                <c:pt idx="7">
                  <c:v>118</c:v>
                </c:pt>
              </c:numCache>
            </c:numRef>
          </c:xVal>
          <c:yVal>
            <c:numRef>
              <c:f>'12_2'!$E$7:$E$14</c:f>
              <c:numCache>
                <c:formatCode>General</c:formatCode>
                <c:ptCount val="8"/>
                <c:pt idx="0">
                  <c:v>1.375</c:v>
                </c:pt>
                <c:pt idx="1">
                  <c:v>1.367</c:v>
                </c:pt>
                <c:pt idx="2">
                  <c:v>1.3620000000000001</c:v>
                </c:pt>
                <c:pt idx="3">
                  <c:v>1.3580000000000001</c:v>
                </c:pt>
                <c:pt idx="4">
                  <c:v>1.3520000000000001</c:v>
                </c:pt>
                <c:pt idx="5">
                  <c:v>1.343</c:v>
                </c:pt>
                <c:pt idx="6">
                  <c:v>1.3360000000000001</c:v>
                </c:pt>
                <c:pt idx="7">
                  <c:v>1.337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F3-4B99-AB63-2A0893168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'12_3'!$D$7:$D$14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47</c:v>
                </c:pt>
                <c:pt idx="4">
                  <c:v>65</c:v>
                </c:pt>
                <c:pt idx="5">
                  <c:v>83</c:v>
                </c:pt>
                <c:pt idx="6">
                  <c:v>98</c:v>
                </c:pt>
                <c:pt idx="7">
                  <c:v>118</c:v>
                </c:pt>
              </c:numCache>
            </c:numRef>
          </c:xVal>
          <c:yVal>
            <c:numRef>
              <c:f>'12_3'!$E$7:$E$14</c:f>
              <c:numCache>
                <c:formatCode>General</c:formatCode>
                <c:ptCount val="8"/>
                <c:pt idx="0">
                  <c:v>1.1879999999999999</c:v>
                </c:pt>
                <c:pt idx="1">
                  <c:v>1.175</c:v>
                </c:pt>
                <c:pt idx="2">
                  <c:v>1.1679999999999999</c:v>
                </c:pt>
                <c:pt idx="3">
                  <c:v>1.163</c:v>
                </c:pt>
                <c:pt idx="4">
                  <c:v>1.1539999999999999</c:v>
                </c:pt>
                <c:pt idx="5">
                  <c:v>1.145</c:v>
                </c:pt>
                <c:pt idx="6">
                  <c:v>1.1359999999999999</c:v>
                </c:pt>
                <c:pt idx="7">
                  <c:v>1.1359999999999999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AF-43A7-8568-6227A4ADC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'12_4'!$D$7:$D$14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31</c:v>
                </c:pt>
                <c:pt idx="3">
                  <c:v>47</c:v>
                </c:pt>
                <c:pt idx="4">
                  <c:v>65</c:v>
                </c:pt>
                <c:pt idx="5">
                  <c:v>83</c:v>
                </c:pt>
                <c:pt idx="6">
                  <c:v>99</c:v>
                </c:pt>
                <c:pt idx="7">
                  <c:v>118</c:v>
                </c:pt>
              </c:numCache>
            </c:numRef>
          </c:xVal>
          <c:yVal>
            <c:numRef>
              <c:f>'12_4'!$E$7:$E$14</c:f>
              <c:numCache>
                <c:formatCode>General</c:formatCode>
                <c:ptCount val="8"/>
                <c:pt idx="0">
                  <c:v>1.016</c:v>
                </c:pt>
                <c:pt idx="1">
                  <c:v>1.0069999999999999</c:v>
                </c:pt>
                <c:pt idx="2">
                  <c:v>0.997</c:v>
                </c:pt>
                <c:pt idx="3">
                  <c:v>0.99299999999999999</c:v>
                </c:pt>
                <c:pt idx="4">
                  <c:v>0.98499999999999999</c:v>
                </c:pt>
                <c:pt idx="5">
                  <c:v>0.97599999999999998</c:v>
                </c:pt>
                <c:pt idx="6">
                  <c:v>0.96899999999999997</c:v>
                </c:pt>
                <c:pt idx="7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82-4EFC-BE7F-BFC77CC78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'12_5'!$D$7:$D$14</c:f>
              <c:numCache>
                <c:formatCode>General</c:formatCode>
                <c:ptCount val="8"/>
                <c:pt idx="0">
                  <c:v>0</c:v>
                </c:pt>
                <c:pt idx="1">
                  <c:v>16</c:v>
                </c:pt>
                <c:pt idx="2">
                  <c:v>31</c:v>
                </c:pt>
                <c:pt idx="3">
                  <c:v>48</c:v>
                </c:pt>
                <c:pt idx="4">
                  <c:v>66</c:v>
                </c:pt>
                <c:pt idx="5">
                  <c:v>84</c:v>
                </c:pt>
                <c:pt idx="6">
                  <c:v>99</c:v>
                </c:pt>
                <c:pt idx="7">
                  <c:v>119</c:v>
                </c:pt>
              </c:numCache>
            </c:numRef>
          </c:xVal>
          <c:yVal>
            <c:numRef>
              <c:f>'12_5'!$E$7:$E$14</c:f>
              <c:numCache>
                <c:formatCode>General</c:formatCode>
                <c:ptCount val="8"/>
                <c:pt idx="0">
                  <c:v>0.67</c:v>
                </c:pt>
                <c:pt idx="1">
                  <c:v>0.66300000000000003</c:v>
                </c:pt>
                <c:pt idx="2">
                  <c:v>0.65500000000000003</c:v>
                </c:pt>
                <c:pt idx="3">
                  <c:v>0.65200000000000002</c:v>
                </c:pt>
                <c:pt idx="4">
                  <c:v>0.65</c:v>
                </c:pt>
                <c:pt idx="5">
                  <c:v>0.64400000000000002</c:v>
                </c:pt>
                <c:pt idx="6">
                  <c:v>0.63900000000000001</c:v>
                </c:pt>
                <c:pt idx="7">
                  <c:v>0.64300000000000002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72-4D1F-9A17-6BED83325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'12_6'!$D$7:$D$14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47</c:v>
                </c:pt>
                <c:pt idx="4">
                  <c:v>65</c:v>
                </c:pt>
                <c:pt idx="5">
                  <c:v>83</c:v>
                </c:pt>
                <c:pt idx="6">
                  <c:v>99</c:v>
                </c:pt>
                <c:pt idx="7">
                  <c:v>118</c:v>
                </c:pt>
              </c:numCache>
            </c:numRef>
          </c:xVal>
          <c:yVal>
            <c:numRef>
              <c:f>'12_6'!$E$7:$E$14</c:f>
              <c:numCache>
                <c:formatCode>General</c:formatCode>
                <c:ptCount val="8"/>
                <c:pt idx="0">
                  <c:v>0.59599999999999997</c:v>
                </c:pt>
                <c:pt idx="1">
                  <c:v>0.59199999999999997</c:v>
                </c:pt>
                <c:pt idx="2">
                  <c:v>0.58699999999999997</c:v>
                </c:pt>
                <c:pt idx="3">
                  <c:v>0.58199999999999996</c:v>
                </c:pt>
                <c:pt idx="4">
                  <c:v>0.57899999999999996</c:v>
                </c:pt>
                <c:pt idx="5">
                  <c:v>0.57199999999999995</c:v>
                </c:pt>
                <c:pt idx="6">
                  <c:v>0.56799999999999995</c:v>
                </c:pt>
                <c:pt idx="7">
                  <c:v>0.57099999999999995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8A-4E9A-AB4E-4D82B4DE6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'09_3'!$D$7:$D$14</c:f>
              <c:numCache>
                <c:formatCode>General</c:formatCode>
                <c:ptCount val="8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67</c:v>
                </c:pt>
                <c:pt idx="5">
                  <c:v>83</c:v>
                </c:pt>
                <c:pt idx="6">
                  <c:v>100</c:v>
                </c:pt>
                <c:pt idx="7">
                  <c:v>118</c:v>
                </c:pt>
              </c:numCache>
            </c:numRef>
          </c:xVal>
          <c:yVal>
            <c:numRef>
              <c:f>'09_3'!$E$7:$E$14</c:f>
              <c:numCache>
                <c:formatCode>General</c:formatCode>
                <c:ptCount val="8"/>
                <c:pt idx="0">
                  <c:v>2.7010000000000001</c:v>
                </c:pt>
                <c:pt idx="1">
                  <c:v>2.6909999999999998</c:v>
                </c:pt>
                <c:pt idx="2">
                  <c:v>2.68</c:v>
                </c:pt>
                <c:pt idx="3">
                  <c:v>2.6760000000000002</c:v>
                </c:pt>
                <c:pt idx="4">
                  <c:v>2.673</c:v>
                </c:pt>
                <c:pt idx="5">
                  <c:v>2.67</c:v>
                </c:pt>
                <c:pt idx="6">
                  <c:v>2.6560000000000001</c:v>
                </c:pt>
                <c:pt idx="7">
                  <c:v>2.6560000000000001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4A-4959-9352-F65F8932B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'09_4'!$D$7:$D$14</c:f>
              <c:numCache>
                <c:formatCode>General</c:formatCode>
                <c:ptCount val="8"/>
                <c:pt idx="0">
                  <c:v>0</c:v>
                </c:pt>
                <c:pt idx="1">
                  <c:v>16</c:v>
                </c:pt>
                <c:pt idx="2">
                  <c:v>31</c:v>
                </c:pt>
                <c:pt idx="3">
                  <c:v>48</c:v>
                </c:pt>
                <c:pt idx="4">
                  <c:v>66</c:v>
                </c:pt>
                <c:pt idx="5">
                  <c:v>82</c:v>
                </c:pt>
                <c:pt idx="6">
                  <c:v>99</c:v>
                </c:pt>
                <c:pt idx="7">
                  <c:v>118</c:v>
                </c:pt>
              </c:numCache>
            </c:numRef>
          </c:xVal>
          <c:yVal>
            <c:numRef>
              <c:f>'09_4'!$E$7:$E$14</c:f>
              <c:numCache>
                <c:formatCode>General</c:formatCode>
                <c:ptCount val="8"/>
                <c:pt idx="0">
                  <c:v>2.1659999999999999</c:v>
                </c:pt>
                <c:pt idx="1">
                  <c:v>2.1589999999999998</c:v>
                </c:pt>
                <c:pt idx="2">
                  <c:v>2.1520000000000001</c:v>
                </c:pt>
                <c:pt idx="3">
                  <c:v>2.15</c:v>
                </c:pt>
                <c:pt idx="4">
                  <c:v>2.1459999999999999</c:v>
                </c:pt>
                <c:pt idx="5">
                  <c:v>2.1440000000000001</c:v>
                </c:pt>
                <c:pt idx="6">
                  <c:v>2.1309999999999998</c:v>
                </c:pt>
                <c:pt idx="7">
                  <c:v>2.1320000000000001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64-4734-BAD9-E6044614C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'09_5'!$D$7:$D$14</c:f>
              <c:numCache>
                <c:formatCode>General</c:formatCode>
                <c:ptCount val="8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66</c:v>
                </c:pt>
                <c:pt idx="5">
                  <c:v>82</c:v>
                </c:pt>
                <c:pt idx="6">
                  <c:v>99</c:v>
                </c:pt>
                <c:pt idx="7">
                  <c:v>117</c:v>
                </c:pt>
              </c:numCache>
            </c:numRef>
          </c:xVal>
          <c:yVal>
            <c:numRef>
              <c:f>'09_5'!$E$7:$E$14</c:f>
              <c:numCache>
                <c:formatCode>General</c:formatCode>
                <c:ptCount val="8"/>
                <c:pt idx="0">
                  <c:v>1.8480000000000001</c:v>
                </c:pt>
                <c:pt idx="1">
                  <c:v>1.8380000000000001</c:v>
                </c:pt>
                <c:pt idx="2">
                  <c:v>1.8280000000000001</c:v>
                </c:pt>
                <c:pt idx="3">
                  <c:v>1.8220000000000001</c:v>
                </c:pt>
                <c:pt idx="4">
                  <c:v>1.8149999999999999</c:v>
                </c:pt>
                <c:pt idx="5">
                  <c:v>1.8080000000000001</c:v>
                </c:pt>
                <c:pt idx="6">
                  <c:v>1.792</c:v>
                </c:pt>
                <c:pt idx="7">
                  <c:v>1.7889999999999999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2B-4BD7-9163-1D256D9F0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'09_6'!$D$7:$D$14</c:f>
              <c:numCache>
                <c:formatCode>General</c:formatCode>
                <c:ptCount val="8"/>
                <c:pt idx="0">
                  <c:v>0</c:v>
                </c:pt>
                <c:pt idx="1">
                  <c:v>17</c:v>
                </c:pt>
                <c:pt idx="2">
                  <c:v>32</c:v>
                </c:pt>
                <c:pt idx="3">
                  <c:v>48</c:v>
                </c:pt>
                <c:pt idx="4">
                  <c:v>67</c:v>
                </c:pt>
                <c:pt idx="5">
                  <c:v>82</c:v>
                </c:pt>
                <c:pt idx="6">
                  <c:v>100</c:v>
                </c:pt>
                <c:pt idx="7">
                  <c:v>117</c:v>
                </c:pt>
              </c:numCache>
            </c:numRef>
          </c:xVal>
          <c:yVal>
            <c:numRef>
              <c:f>'09_6'!$E$7:$E$14</c:f>
              <c:numCache>
                <c:formatCode>General</c:formatCode>
                <c:ptCount val="8"/>
                <c:pt idx="0">
                  <c:v>2.69</c:v>
                </c:pt>
                <c:pt idx="1">
                  <c:v>2.6739999999999999</c:v>
                </c:pt>
                <c:pt idx="2">
                  <c:v>2.6659999999999999</c:v>
                </c:pt>
                <c:pt idx="3">
                  <c:v>2.657</c:v>
                </c:pt>
                <c:pt idx="4">
                  <c:v>2.6520000000000001</c:v>
                </c:pt>
                <c:pt idx="5">
                  <c:v>2.6480000000000001</c:v>
                </c:pt>
                <c:pt idx="6">
                  <c:v>2.6320000000000001</c:v>
                </c:pt>
                <c:pt idx="7">
                  <c:v>2.629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07-47F1-930F-A0E1ED3D0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'10_1'!$D$7:$D$14</c:f>
              <c:numCache>
                <c:formatCode>General</c:formatCode>
                <c:ptCount val="8"/>
                <c:pt idx="0">
                  <c:v>0</c:v>
                </c:pt>
                <c:pt idx="1">
                  <c:v>16</c:v>
                </c:pt>
                <c:pt idx="2">
                  <c:v>31</c:v>
                </c:pt>
                <c:pt idx="3">
                  <c:v>48</c:v>
                </c:pt>
                <c:pt idx="4">
                  <c:v>66</c:v>
                </c:pt>
                <c:pt idx="5">
                  <c:v>82</c:v>
                </c:pt>
                <c:pt idx="6">
                  <c:v>99</c:v>
                </c:pt>
                <c:pt idx="7">
                  <c:v>117</c:v>
                </c:pt>
              </c:numCache>
            </c:numRef>
          </c:xVal>
          <c:yVal>
            <c:numRef>
              <c:f>'10_1'!$E$7:$E$14</c:f>
              <c:numCache>
                <c:formatCode>General</c:formatCode>
                <c:ptCount val="8"/>
                <c:pt idx="0">
                  <c:v>0.41199999999999998</c:v>
                </c:pt>
                <c:pt idx="1">
                  <c:v>0.40500000000000003</c:v>
                </c:pt>
                <c:pt idx="2">
                  <c:v>0.40400000000000003</c:v>
                </c:pt>
                <c:pt idx="3">
                  <c:v>0.39500000000000002</c:v>
                </c:pt>
                <c:pt idx="4">
                  <c:v>0.39300000000000002</c:v>
                </c:pt>
                <c:pt idx="5">
                  <c:v>0.39100000000000001</c:v>
                </c:pt>
                <c:pt idx="6">
                  <c:v>0.38100000000000001</c:v>
                </c:pt>
                <c:pt idx="7">
                  <c:v>0.377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E3-480B-AA49-895B5A14D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'10_2'!$D$7:$D$14</c:f>
              <c:numCache>
                <c:formatCode>General</c:formatCode>
                <c:ptCount val="8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66</c:v>
                </c:pt>
                <c:pt idx="5">
                  <c:v>82</c:v>
                </c:pt>
                <c:pt idx="6">
                  <c:v>100</c:v>
                </c:pt>
                <c:pt idx="7">
                  <c:v>118</c:v>
                </c:pt>
              </c:numCache>
            </c:numRef>
          </c:xVal>
          <c:yVal>
            <c:numRef>
              <c:f>'10_2'!$E$7:$E$14</c:f>
              <c:numCache>
                <c:formatCode>General</c:formatCode>
                <c:ptCount val="8"/>
                <c:pt idx="0">
                  <c:v>0.22900000000000001</c:v>
                </c:pt>
                <c:pt idx="1">
                  <c:v>0.22</c:v>
                </c:pt>
                <c:pt idx="2">
                  <c:v>0.218</c:v>
                </c:pt>
                <c:pt idx="3">
                  <c:v>0.214</c:v>
                </c:pt>
                <c:pt idx="4">
                  <c:v>0.20499999999999999</c:v>
                </c:pt>
                <c:pt idx="5">
                  <c:v>0.20100000000000001</c:v>
                </c:pt>
                <c:pt idx="6">
                  <c:v>0.187</c:v>
                </c:pt>
                <c:pt idx="7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DE-49C7-85CD-4E1619132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'10_3'!$D$7:$D$14</c:f>
              <c:numCache>
                <c:formatCode>General</c:formatCode>
                <c:ptCount val="8"/>
                <c:pt idx="0">
                  <c:v>0</c:v>
                </c:pt>
                <c:pt idx="1">
                  <c:v>17</c:v>
                </c:pt>
                <c:pt idx="2">
                  <c:v>32</c:v>
                </c:pt>
                <c:pt idx="3">
                  <c:v>48</c:v>
                </c:pt>
                <c:pt idx="4">
                  <c:v>67</c:v>
                </c:pt>
                <c:pt idx="5">
                  <c:v>82</c:v>
                </c:pt>
                <c:pt idx="6">
                  <c:v>100</c:v>
                </c:pt>
                <c:pt idx="7">
                  <c:v>118</c:v>
                </c:pt>
              </c:numCache>
            </c:numRef>
          </c:xVal>
          <c:yVal>
            <c:numRef>
              <c:f>'10_3'!$E$7:$E$14</c:f>
              <c:numCache>
                <c:formatCode>General</c:formatCode>
                <c:ptCount val="8"/>
                <c:pt idx="0">
                  <c:v>0.378</c:v>
                </c:pt>
                <c:pt idx="1">
                  <c:v>0.36699999999999999</c:v>
                </c:pt>
                <c:pt idx="2">
                  <c:v>0.35799999999999998</c:v>
                </c:pt>
                <c:pt idx="3">
                  <c:v>0.34799999999999998</c:v>
                </c:pt>
                <c:pt idx="4">
                  <c:v>0.33800000000000002</c:v>
                </c:pt>
                <c:pt idx="5">
                  <c:v>0.33100000000000002</c:v>
                </c:pt>
                <c:pt idx="6">
                  <c:v>0.313</c:v>
                </c:pt>
                <c:pt idx="7">
                  <c:v>0.30599999999999999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2A-4810-B844-42DF01C25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1025" name="Chart 3">
          <a:extLst>
            <a:ext uri="{FF2B5EF4-FFF2-40B4-BE49-F238E27FC236}">
              <a16:creationId xmlns:a16="http://schemas.microsoft.com/office/drawing/2014/main" id="{951B1F8B-D34C-8385-6ACB-A8ED00690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33191CF8-5492-4A92-8FD9-EB492D47E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EF3610F4-D9C8-46EE-B47A-395592EFA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8E1BA5AF-CE2B-44BA-9550-D147C71CC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C58ABCDF-0215-43FC-808E-1B52CFEE1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3889F259-A6DA-4621-BB94-829ED8420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1A883687-46F3-4868-B47B-B76B8A97C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713FECF7-3D54-4E0C-A5B4-58F35251C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CD03A6F7-E084-4DC5-A55E-4558D48E0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C1E6098-CAAF-415A-91BC-4E97151C5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28B26AB6-25E0-47D3-8F20-4769134BF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1CC011C8-3F0F-477A-8AAB-096FA6B95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5198A021-D21E-433E-A45F-909EF3919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1B72856C-E129-4288-86AA-B6700B3CB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DC740C14-D8E4-4FAB-9CBE-290571E3C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74619BD-835F-41F4-916A-4DCF334F5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2D7E2CC6-9332-418D-9C03-6D2D414EA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463DBC8C-02E5-4E7D-A20F-4A7032DFF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6F91A126-D9BD-40FF-82A8-A6A410F41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6D65F778-3D7E-480A-AF77-1C0F7927F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5DCC05C7-8B95-4971-8691-06FAD27391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FF2B59E7-2A8A-43AA-AD68-29C06644E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D957CD0B-D8FC-47FC-8965-BDE38F73D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9DFFC92B-E927-4F5E-A3D3-E7A2CC067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1E72C-1D13-48E6-AE59-FCE4A9D7E68B}">
  <dimension ref="A1:CJ58"/>
  <sheetViews>
    <sheetView tabSelected="1" topLeftCell="A3" zoomScale="117" zoomScaleNormal="117" workbookViewId="0">
      <selection activeCell="M9" sqref="M9"/>
    </sheetView>
  </sheetViews>
  <sheetFormatPr baseColWidth="10" defaultColWidth="8.6640625" defaultRowHeight="14.4"/>
  <cols>
    <col min="1" max="1" width="14.44140625" customWidth="1"/>
    <col min="2" max="2" width="10.44140625" customWidth="1"/>
    <col min="3" max="3" width="12.33203125" bestFit="1" customWidth="1"/>
    <col min="5" max="5" width="11.44140625" customWidth="1"/>
    <col min="8" max="8" width="12.33203125" bestFit="1" customWidth="1"/>
    <col min="9" max="9" width="12" customWidth="1"/>
    <col min="10" max="10" width="8.33203125" customWidth="1"/>
    <col min="13" max="13" width="26.44140625" customWidth="1"/>
  </cols>
  <sheetData>
    <row r="1" spans="1:88" ht="15.6">
      <c r="A1" t="s">
        <v>0</v>
      </c>
    </row>
    <row r="2" spans="1:88">
      <c r="A2" t="s">
        <v>1</v>
      </c>
    </row>
    <row r="4" spans="1:88">
      <c r="A4" s="10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/>
      <c r="K5" s="1" t="s">
        <v>12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>
      <c r="A6" s="1"/>
      <c r="B6" s="1"/>
      <c r="C6" s="1"/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/>
      <c r="K6" s="1" t="s">
        <v>19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>
      <c r="A7" s="7">
        <v>9</v>
      </c>
      <c r="B7" s="7">
        <v>26</v>
      </c>
      <c r="C7" s="7">
        <v>0</v>
      </c>
      <c r="D7" s="2">
        <f>((A7-A$7)*60*60+(B7-B$7)*60+(C7-C$7))/60</f>
        <v>0</v>
      </c>
      <c r="E7" s="7">
        <v>1.476</v>
      </c>
      <c r="F7" s="8">
        <v>67.3</v>
      </c>
      <c r="G7" s="8">
        <v>24.5</v>
      </c>
      <c r="H7" s="7">
        <f>((100-F7)/100)*(610.7*10^(7.5*G7/(237.3+G7)))/1000</f>
        <v>1.0051880812274674</v>
      </c>
      <c r="I7" s="2">
        <f t="shared" ref="I7:I14" si="0">(1-(F7/100))*(H7/C$16)</f>
        <v>3.2412632142922978E-3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>
      <c r="A8" s="7">
        <v>9</v>
      </c>
      <c r="B8" s="7">
        <v>41</v>
      </c>
      <c r="C8" s="7">
        <v>0</v>
      </c>
      <c r="D8" s="2">
        <f t="shared" ref="D8:D14" si="1">((A8-A$7)*60*60+(B8-B$7)*60+(C8-C$7))/60</f>
        <v>15</v>
      </c>
      <c r="E8" s="7">
        <v>1.464</v>
      </c>
      <c r="F8" s="8">
        <v>64.400000000000006</v>
      </c>
      <c r="G8" s="7">
        <v>24.6</v>
      </c>
      <c r="H8" s="7">
        <f t="shared" ref="H8:H12" si="2">((100-F8)/100)*(610.7*10^(7.5*G8/(237.3+G8)))/1000</f>
        <v>1.1008934097386129</v>
      </c>
      <c r="I8" s="2">
        <f t="shared" si="0"/>
        <v>3.8646884317813453E-3</v>
      </c>
      <c r="J8" s="2"/>
      <c r="K8" s="2">
        <f t="shared" ref="K8:K14" si="3">-((E8-E7)/18*1000)/((D8-D7)*60)/I8/(C$20*2/10000)</f>
        <v>25.333598753162278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>
      <c r="A9" s="7">
        <v>9</v>
      </c>
      <c r="B9" s="7">
        <v>58</v>
      </c>
      <c r="C9" s="7">
        <v>0</v>
      </c>
      <c r="D9" s="2">
        <f t="shared" si="1"/>
        <v>32</v>
      </c>
      <c r="E9" s="7">
        <v>1.454</v>
      </c>
      <c r="F9" s="8">
        <v>63.8</v>
      </c>
      <c r="G9" s="8">
        <v>24.9</v>
      </c>
      <c r="H9" s="7">
        <f t="shared" si="2"/>
        <v>1.1396698350559353</v>
      </c>
      <c r="I9" s="2">
        <f t="shared" si="0"/>
        <v>4.0682425824893854E-3</v>
      </c>
      <c r="J9" s="2"/>
      <c r="K9" s="2">
        <f>-((E9-E8)/18*1000)/((D9-D8)*60)/I9/(C$20*2/10000)</f>
        <v>17.69561354730542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>
      <c r="A10" s="7">
        <v>10</v>
      </c>
      <c r="B10" s="7">
        <v>14</v>
      </c>
      <c r="C10" s="7">
        <v>0</v>
      </c>
      <c r="D10" s="2">
        <f t="shared" si="1"/>
        <v>48</v>
      </c>
      <c r="E10" s="7">
        <v>1.448</v>
      </c>
      <c r="F10" s="8">
        <v>62.6</v>
      </c>
      <c r="G10" s="8">
        <v>25.3</v>
      </c>
      <c r="H10" s="7">
        <f t="shared" si="2"/>
        <v>1.2058169815947626</v>
      </c>
      <c r="I10" s="2">
        <f t="shared" si="0"/>
        <v>4.4470520768803987E-3</v>
      </c>
      <c r="J10" s="2"/>
      <c r="K10" s="2">
        <f t="shared" si="3"/>
        <v>10.320017656936145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>
      <c r="A11" s="7">
        <v>10</v>
      </c>
      <c r="B11" s="7">
        <v>32</v>
      </c>
      <c r="C11" s="7">
        <v>0</v>
      </c>
      <c r="D11" s="2">
        <f t="shared" si="1"/>
        <v>66</v>
      </c>
      <c r="E11" s="7">
        <v>1.4410000000000001</v>
      </c>
      <c r="F11" s="8">
        <v>62.9</v>
      </c>
      <c r="G11" s="8">
        <v>25.2</v>
      </c>
      <c r="H11" s="7">
        <f t="shared" si="2"/>
        <v>1.1890546882655293</v>
      </c>
      <c r="I11" s="2">
        <f t="shared" si="0"/>
        <v>4.3500570885170236E-3</v>
      </c>
      <c r="J11" s="2"/>
      <c r="K11" s="2">
        <f t="shared" si="3"/>
        <v>10.940872733765561</v>
      </c>
      <c r="L11" s="2"/>
      <c r="M11" s="2"/>
      <c r="O11" s="2"/>
      <c r="P11" s="2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>
      <c r="A12" s="7">
        <v>10</v>
      </c>
      <c r="B12" s="7">
        <v>48</v>
      </c>
      <c r="C12" s="7">
        <v>0</v>
      </c>
      <c r="D12" s="2">
        <f t="shared" si="1"/>
        <v>82</v>
      </c>
      <c r="E12" s="7">
        <v>1.4370000000000001</v>
      </c>
      <c r="F12" s="8">
        <v>62.4</v>
      </c>
      <c r="G12" s="8">
        <v>25.7</v>
      </c>
      <c r="H12" s="7">
        <f t="shared" si="2"/>
        <v>1.2413821569973589</v>
      </c>
      <c r="I12" s="2">
        <f t="shared" si="0"/>
        <v>4.6026988564343459E-3</v>
      </c>
      <c r="J12" s="2"/>
      <c r="K12" s="2">
        <f t="shared" si="3"/>
        <v>6.6473544306964154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>
      <c r="A13" s="7">
        <v>11</v>
      </c>
      <c r="B13" s="7">
        <v>5</v>
      </c>
      <c r="C13" s="7">
        <v>0</v>
      </c>
      <c r="D13" s="2">
        <f t="shared" si="1"/>
        <v>99</v>
      </c>
      <c r="E13" s="7">
        <v>1.425</v>
      </c>
      <c r="F13" s="8">
        <v>62.7</v>
      </c>
      <c r="G13" s="8">
        <v>25.6</v>
      </c>
      <c r="H13" s="7">
        <f>((100-F13)/100)*(610.7*10^(7.5*G13/(237.3+G13)))/1000</f>
        <v>1.2242002425220919</v>
      </c>
      <c r="I13" s="2">
        <f t="shared" si="0"/>
        <v>4.5027777384946286E-3</v>
      </c>
      <c r="J13" s="2"/>
      <c r="K13" s="2">
        <f t="shared" si="3"/>
        <v>19.18550354577129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>
      <c r="A14" s="7">
        <v>11</v>
      </c>
      <c r="B14" s="7">
        <v>24</v>
      </c>
      <c r="C14" s="7">
        <v>0</v>
      </c>
      <c r="D14" s="2">
        <f t="shared" si="1"/>
        <v>118</v>
      </c>
      <c r="E14" s="7">
        <v>1.417</v>
      </c>
      <c r="F14" s="8">
        <v>62.7</v>
      </c>
      <c r="G14" s="8">
        <v>25.6</v>
      </c>
      <c r="H14" s="7">
        <f>((100-F14)/100)*(610.7*10^(7.5*G14/(237.3+G14)))/1000</f>
        <v>1.2242002425220919</v>
      </c>
      <c r="I14" s="2">
        <f t="shared" si="0"/>
        <v>4.5027777384946286E-3</v>
      </c>
      <c r="J14" s="2"/>
      <c r="K14" s="2">
        <f t="shared" si="3"/>
        <v>11.44398457116182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>
      <c r="A16" s="4" t="s">
        <v>20</v>
      </c>
      <c r="B16" s="2"/>
      <c r="C16" s="8">
        <v>101.41</v>
      </c>
      <c r="D16" s="2"/>
      <c r="E16" s="5" t="s">
        <v>21</v>
      </c>
      <c r="F16" s="6">
        <f>AVERAGE(F11:F14)</f>
        <v>62.674999999999997</v>
      </c>
      <c r="G16" s="6">
        <f>AVERAGE(G11:G14)</f>
        <v>25.524999999999999</v>
      </c>
      <c r="H16" s="6">
        <f>AVERAGE(H11:H14)</f>
        <v>1.2197093325767681</v>
      </c>
      <c r="I16" s="6">
        <f>AVERAGE(I11:I14)</f>
        <v>4.4895778554851573E-3</v>
      </c>
      <c r="J16" s="6"/>
      <c r="K16" s="6">
        <f>AVERAGE(K10:K14)</f>
        <v>11.707546587666247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>
      <c r="B17" s="2"/>
      <c r="D17" s="2"/>
      <c r="E17" s="1" t="s">
        <v>22</v>
      </c>
      <c r="F17" s="2">
        <f>MAX(F11:F14)-MIN(F11:F14)</f>
        <v>0.5</v>
      </c>
      <c r="G17" s="2">
        <f>MAX(G11:G14)-MIN(G11:G14)</f>
        <v>0.5</v>
      </c>
      <c r="H17" s="2">
        <f>MAX(H11:H14)-MIN(H11:H14)</f>
        <v>5.2327468731829585E-2</v>
      </c>
      <c r="I17" s="2">
        <f>MAX(I11:I14)-MIN(I11:I14)</f>
        <v>2.5264176791732224E-4</v>
      </c>
      <c r="J17" s="2"/>
      <c r="K17" s="1">
        <f>-SLOPE(E9:E14,D9:D14)/60/AVERAGE(I11:I14)*1000/18/(C20*2/10000)</f>
        <v>11.756618260863419</v>
      </c>
      <c r="L17" t="s">
        <v>23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>
      <c r="A18" s="4" t="s">
        <v>24</v>
      </c>
      <c r="B18" s="2"/>
      <c r="C18" s="14">
        <v>37.829000000000001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>
      <c r="A19" s="4" t="s">
        <v>25</v>
      </c>
      <c r="B19" s="2"/>
      <c r="C19" s="14">
        <v>37.829000000000001</v>
      </c>
      <c r="E19" s="2" t="s">
        <v>26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>
      <c r="A20" s="4" t="s">
        <v>27</v>
      </c>
      <c r="B20" s="2"/>
      <c r="C20" s="9">
        <f>AVERAGE(C18,C19)</f>
        <v>37.829000000000001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>
      <c r="L57" s="3"/>
    </row>
    <row r="58" spans="12:12">
      <c r="L58" s="3"/>
    </row>
  </sheetData>
  <phoneticPr fontId="3" type="noConversion"/>
  <pageMargins left="0.7" right="0.7" top="0.75" bottom="0.75" header="0.3" footer="0.3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821CE-7394-428F-AE0E-FB7EAFE2EDEA}">
  <dimension ref="A1:CJ58"/>
  <sheetViews>
    <sheetView topLeftCell="A5" zoomScale="117" zoomScaleNormal="117" workbookViewId="0">
      <selection activeCell="M9" sqref="M9"/>
    </sheetView>
  </sheetViews>
  <sheetFormatPr baseColWidth="10" defaultColWidth="8.6640625" defaultRowHeight="14.4"/>
  <cols>
    <col min="1" max="1" width="14.44140625" customWidth="1"/>
    <col min="2" max="2" width="10.44140625" customWidth="1"/>
    <col min="5" max="5" width="11.44140625" customWidth="1"/>
    <col min="9" max="9" width="12" customWidth="1"/>
    <col min="10" max="10" width="8.33203125" customWidth="1"/>
    <col min="13" max="13" width="26.44140625" customWidth="1"/>
  </cols>
  <sheetData>
    <row r="1" spans="1:88" ht="15.6">
      <c r="A1" t="s">
        <v>0</v>
      </c>
    </row>
    <row r="2" spans="1:88">
      <c r="A2" t="s">
        <v>1</v>
      </c>
    </row>
    <row r="4" spans="1:88">
      <c r="A4" s="10" t="s">
        <v>36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/>
      <c r="K5" s="1" t="s">
        <v>12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>
      <c r="A6" s="1"/>
      <c r="B6" s="1"/>
      <c r="C6" s="1"/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/>
      <c r="K6" s="1" t="s">
        <v>19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>
      <c r="A7" s="7">
        <v>9</v>
      </c>
      <c r="B7" s="7">
        <v>28</v>
      </c>
      <c r="C7" s="7">
        <v>0</v>
      </c>
      <c r="D7" s="2">
        <f>((A7-A$7)*60*60+(B7-B$7)*60+(C7-C$7))/60</f>
        <v>0</v>
      </c>
      <c r="E7" s="7">
        <v>0.28699999999999998</v>
      </c>
      <c r="F7" s="8"/>
      <c r="G7" s="8"/>
      <c r="H7" s="7">
        <f>((100-F7)/100)*(610.7*10^(7.5*G7/(237.3+G7)))/1000</f>
        <v>0.61070000000000002</v>
      </c>
      <c r="I7" s="2">
        <f t="shared" ref="I7:I14" si="0">(1-(F7/100))*(H7/C$16)</f>
        <v>6.0220885514249093E-3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>
      <c r="A8" s="7">
        <v>9</v>
      </c>
      <c r="B8" s="7">
        <v>45</v>
      </c>
      <c r="C8" s="7">
        <v>0</v>
      </c>
      <c r="D8" s="2">
        <f t="shared" ref="D8:D14" si="1">((A8-A$7)*60*60+(B8-B$7)*60+(C8-C$7))/60</f>
        <v>17</v>
      </c>
      <c r="E8" s="7">
        <v>0.27800000000000002</v>
      </c>
      <c r="F8" s="8"/>
      <c r="G8" s="7"/>
      <c r="H8" s="7">
        <f t="shared" ref="H8:H14" si="2">((100-F8)/100)*(610.7*10^(7.5*G8/(237.3+G8)))/1000</f>
        <v>0.61070000000000002</v>
      </c>
      <c r="I8" s="2">
        <f t="shared" si="0"/>
        <v>6.0220885514249093E-3</v>
      </c>
      <c r="J8" s="2"/>
      <c r="K8" s="2">
        <f t="shared" ref="K8:K14" si="3">-((E8-E7)/18*1000)/((D8-D7)*60)/I8/(C$20*2/10000)</f>
        <v>56.02951512288972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>
      <c r="A9" s="7">
        <v>10</v>
      </c>
      <c r="B9" s="7">
        <v>0</v>
      </c>
      <c r="C9" s="7">
        <v>0</v>
      </c>
      <c r="D9" s="2">
        <f t="shared" si="1"/>
        <v>32</v>
      </c>
      <c r="E9" s="7">
        <v>0.27500000000000002</v>
      </c>
      <c r="F9" s="8"/>
      <c r="G9" s="8"/>
      <c r="H9" s="7">
        <f t="shared" si="2"/>
        <v>0.61070000000000002</v>
      </c>
      <c r="I9" s="2">
        <f t="shared" si="0"/>
        <v>6.0220885514249093E-3</v>
      </c>
      <c r="J9" s="2"/>
      <c r="K9" s="2">
        <f t="shared" si="3"/>
        <v>21.166705713091801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>
      <c r="A10" s="7">
        <v>10</v>
      </c>
      <c r="B10" s="7">
        <v>17</v>
      </c>
      <c r="C10" s="7">
        <v>0</v>
      </c>
      <c r="D10" s="2">
        <f t="shared" si="1"/>
        <v>49</v>
      </c>
      <c r="E10" s="7">
        <v>0.27200000000000002</v>
      </c>
      <c r="F10" s="8"/>
      <c r="G10" s="8"/>
      <c r="H10" s="7">
        <f t="shared" si="2"/>
        <v>0.61070000000000002</v>
      </c>
      <c r="I10" s="2">
        <f t="shared" si="0"/>
        <v>6.0220885514249093E-3</v>
      </c>
      <c r="J10" s="2"/>
      <c r="K10" s="2">
        <f t="shared" si="3"/>
        <v>18.676505040963356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>
      <c r="A11" s="7">
        <v>10</v>
      </c>
      <c r="B11" s="7">
        <v>35</v>
      </c>
      <c r="C11" s="7">
        <v>0</v>
      </c>
      <c r="D11" s="2">
        <f t="shared" si="1"/>
        <v>67</v>
      </c>
      <c r="E11" s="7">
        <v>0.26600000000000001</v>
      </c>
      <c r="F11" s="8"/>
      <c r="G11" s="8"/>
      <c r="H11" s="7">
        <f t="shared" si="2"/>
        <v>0.61070000000000002</v>
      </c>
      <c r="I11" s="2">
        <f t="shared" si="0"/>
        <v>6.0220885514249093E-3</v>
      </c>
      <c r="J11" s="2"/>
      <c r="K11" s="2">
        <f t="shared" si="3"/>
        <v>35.277842855153004</v>
      </c>
      <c r="L11" s="2"/>
      <c r="M11" s="2"/>
      <c r="O11" s="2"/>
      <c r="P11" s="2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>
      <c r="A12" s="7">
        <v>10</v>
      </c>
      <c r="B12" s="7">
        <v>51</v>
      </c>
      <c r="C12" s="7">
        <v>0</v>
      </c>
      <c r="D12" s="2">
        <f t="shared" si="1"/>
        <v>83</v>
      </c>
      <c r="E12" s="7">
        <v>0.26500000000000001</v>
      </c>
      <c r="F12" s="8"/>
      <c r="G12" s="8"/>
      <c r="H12" s="7">
        <f t="shared" si="2"/>
        <v>0.61070000000000002</v>
      </c>
      <c r="I12" s="2">
        <f t="shared" si="0"/>
        <v>6.0220885514249093E-3</v>
      </c>
      <c r="J12" s="2"/>
      <c r="K12" s="2">
        <f t="shared" si="3"/>
        <v>6.6145955353411887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>
      <c r="A13" s="7">
        <v>11</v>
      </c>
      <c r="B13" s="7">
        <v>8</v>
      </c>
      <c r="C13" s="7">
        <v>0</v>
      </c>
      <c r="D13" s="2">
        <f t="shared" si="1"/>
        <v>100</v>
      </c>
      <c r="E13" s="7">
        <v>0.254</v>
      </c>
      <c r="F13" s="8"/>
      <c r="G13" s="8"/>
      <c r="H13" s="7">
        <f t="shared" si="2"/>
        <v>0.61070000000000002</v>
      </c>
      <c r="I13" s="2">
        <f t="shared" si="0"/>
        <v>6.0220885514249093E-3</v>
      </c>
      <c r="J13" s="2"/>
      <c r="K13" s="2">
        <f t="shared" si="3"/>
        <v>68.480518483532279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>
      <c r="A14" s="7">
        <v>11</v>
      </c>
      <c r="B14" s="7">
        <v>26</v>
      </c>
      <c r="C14" s="7">
        <v>0</v>
      </c>
      <c r="D14" s="2">
        <f t="shared" si="1"/>
        <v>118</v>
      </c>
      <c r="E14" s="7">
        <v>0.252</v>
      </c>
      <c r="F14" s="8"/>
      <c r="G14" s="8"/>
      <c r="H14" s="7">
        <f t="shared" si="2"/>
        <v>0.61070000000000002</v>
      </c>
      <c r="I14" s="2">
        <f t="shared" si="0"/>
        <v>6.0220885514249093E-3</v>
      </c>
      <c r="J14" s="2"/>
      <c r="K14" s="2">
        <f t="shared" si="3"/>
        <v>11.759280951717667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>
      <c r="A16" s="4" t="s">
        <v>20</v>
      </c>
      <c r="B16" s="2"/>
      <c r="C16" s="8">
        <v>101.41</v>
      </c>
      <c r="D16" s="2"/>
      <c r="E16" s="5" t="s">
        <v>21</v>
      </c>
      <c r="F16" s="6" t="e">
        <f>AVERAGE(F11:F14)</f>
        <v>#DIV/0!</v>
      </c>
      <c r="G16" s="6" t="e">
        <f>AVERAGE(G11:G14)</f>
        <v>#DIV/0!</v>
      </c>
      <c r="H16" s="6">
        <f>AVERAGE(H11:H14)</f>
        <v>0.61070000000000002</v>
      </c>
      <c r="I16" s="6">
        <f>AVERAGE(I11:I14)</f>
        <v>6.0220885514249093E-3</v>
      </c>
      <c r="J16" s="6"/>
      <c r="K16" s="6">
        <f>AVERAGE(K8:K14)</f>
        <v>31.143566243241288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>
      <c r="B17" s="2"/>
      <c r="D17" s="2"/>
      <c r="E17" s="1" t="s">
        <v>22</v>
      </c>
      <c r="F17" s="2">
        <f>MAX(F11:F14)-MIN(F11:F14)</f>
        <v>0</v>
      </c>
      <c r="G17" s="2">
        <f>MAX(G11:G14)-MIN(G11:G14)</f>
        <v>0</v>
      </c>
      <c r="H17" s="2">
        <f>MAX(H11:H14)-MIN(H11:H14)</f>
        <v>0</v>
      </c>
      <c r="I17" s="2">
        <f>MAX(I11:I14)-MIN(I11:I14)</f>
        <v>0</v>
      </c>
      <c r="J17" s="2"/>
      <c r="K17" s="1">
        <f>-SLOPE(E7:E14,D7:D14)/60/AVERAGE(I11:I14)*1000/18/(C20*2/10000)</f>
        <v>30.063354816566466</v>
      </c>
      <c r="L17" t="s">
        <v>23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>
      <c r="A18" s="4" t="s">
        <v>24</v>
      </c>
      <c r="B18" s="2"/>
      <c r="C18" s="8">
        <v>7.2640000000000002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>
      <c r="A19" s="4" t="s">
        <v>25</v>
      </c>
      <c r="B19" s="2"/>
      <c r="C19" s="7">
        <v>7.2640000000000002</v>
      </c>
      <c r="E19" s="2" t="s">
        <v>26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>
      <c r="A20" s="4" t="s">
        <v>27</v>
      </c>
      <c r="B20" s="2"/>
      <c r="C20" s="9">
        <f>AVERAGE(C18,C19)</f>
        <v>7.2640000000000002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>
      <c r="L57" s="3"/>
    </row>
    <row r="58" spans="12:12">
      <c r="L58" s="3"/>
    </row>
  </sheetData>
  <pageMargins left="0.7" right="0.7" top="0.75" bottom="0.75" header="0.3" footer="0.3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681AD-F60B-4B2F-BEC4-189BF877F91B}">
  <dimension ref="A1:CJ58"/>
  <sheetViews>
    <sheetView topLeftCell="A7" zoomScale="117" zoomScaleNormal="117" workbookViewId="0">
      <selection activeCell="K16" sqref="K16"/>
    </sheetView>
  </sheetViews>
  <sheetFormatPr baseColWidth="10" defaultColWidth="8.6640625" defaultRowHeight="14.4"/>
  <cols>
    <col min="1" max="1" width="14.44140625" customWidth="1"/>
    <col min="2" max="2" width="10.44140625" customWidth="1"/>
    <col min="5" max="5" width="11.44140625" customWidth="1"/>
    <col min="9" max="9" width="12" customWidth="1"/>
    <col min="10" max="10" width="8.33203125" customWidth="1"/>
    <col min="13" max="13" width="26.44140625" customWidth="1"/>
  </cols>
  <sheetData>
    <row r="1" spans="1:88" ht="15.6">
      <c r="A1" t="s">
        <v>0</v>
      </c>
    </row>
    <row r="2" spans="1:88">
      <c r="A2" t="s">
        <v>1</v>
      </c>
    </row>
    <row r="4" spans="1:88">
      <c r="A4" s="10" t="s">
        <v>37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/>
      <c r="K5" s="1" t="s">
        <v>12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>
      <c r="A6" s="1"/>
      <c r="B6" s="1"/>
      <c r="C6" s="1"/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/>
      <c r="K6" s="1" t="s">
        <v>19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>
      <c r="A7" s="7">
        <v>9</v>
      </c>
      <c r="B7" s="7">
        <v>29</v>
      </c>
      <c r="C7" s="7">
        <v>0</v>
      </c>
      <c r="D7" s="2">
        <f>((A7-A$7)*60*60+(B7-B$7)*60+(C7-C$7))/60</f>
        <v>0</v>
      </c>
      <c r="E7" s="7">
        <v>0.42299999999999999</v>
      </c>
      <c r="F7" s="8"/>
      <c r="G7" s="8"/>
      <c r="H7" s="7">
        <f>((100-F7)/100)*(610.7*10^(7.5*G7/(237.3+G7)))/1000</f>
        <v>0.61070000000000002</v>
      </c>
      <c r="I7" s="2">
        <f t="shared" ref="I7:I14" si="0">(1-(F7/100))*(H7/C$16)</f>
        <v>6.0220885514249093E-3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>
      <c r="A8" s="7">
        <v>9</v>
      </c>
      <c r="B8" s="7">
        <v>45</v>
      </c>
      <c r="C8" s="7">
        <v>0</v>
      </c>
      <c r="D8" s="2">
        <f t="shared" ref="D8:D14" si="1">((A8-A$7)*60*60+(B8-B$7)*60+(C8-C$7))/60</f>
        <v>16</v>
      </c>
      <c r="E8" s="7">
        <v>0.41199999999999998</v>
      </c>
      <c r="F8" s="8"/>
      <c r="G8" s="7"/>
      <c r="H8" s="7">
        <f t="shared" ref="H8:H14" si="2">((100-F8)/100)*(610.7*10^(7.5*G8/(237.3+G8)))/1000</f>
        <v>0.61070000000000002</v>
      </c>
      <c r="I8" s="2">
        <f t="shared" si="0"/>
        <v>6.0220885514249093E-3</v>
      </c>
      <c r="J8" s="2"/>
      <c r="K8" s="2">
        <f t="shared" ref="K8:K14" si="3">-((E8-E7)/18*1000)/((D8-D7)*60)/I8/(C$20*2/10000)</f>
        <v>48.193000971633275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>
      <c r="A9" s="7">
        <v>10</v>
      </c>
      <c r="B9" s="7">
        <v>1</v>
      </c>
      <c r="C9" s="7">
        <v>0</v>
      </c>
      <c r="D9" s="2">
        <f t="shared" si="1"/>
        <v>32</v>
      </c>
      <c r="E9" s="7">
        <v>0.40300000000000002</v>
      </c>
      <c r="F9" s="8"/>
      <c r="G9" s="8"/>
      <c r="H9" s="7">
        <f t="shared" si="2"/>
        <v>0.61070000000000002</v>
      </c>
      <c r="I9" s="2">
        <f t="shared" si="0"/>
        <v>6.0220885514249093E-3</v>
      </c>
      <c r="J9" s="2"/>
      <c r="K9" s="2">
        <f t="shared" si="3"/>
        <v>39.43063715860881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>
      <c r="A10" s="7">
        <v>10</v>
      </c>
      <c r="B10" s="7">
        <v>17</v>
      </c>
      <c r="C10" s="7">
        <v>0</v>
      </c>
      <c r="D10" s="2">
        <f t="shared" si="1"/>
        <v>48</v>
      </c>
      <c r="E10" s="7">
        <v>0.39400000000000002</v>
      </c>
      <c r="F10" s="8"/>
      <c r="G10" s="8"/>
      <c r="H10" s="7">
        <f t="shared" si="2"/>
        <v>0.61070000000000002</v>
      </c>
      <c r="I10" s="2">
        <f t="shared" si="0"/>
        <v>6.0220885514249093E-3</v>
      </c>
      <c r="J10" s="2"/>
      <c r="K10" s="2">
        <f t="shared" si="3"/>
        <v>39.430637158609045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>
      <c r="A11" s="7">
        <v>10</v>
      </c>
      <c r="B11" s="7">
        <v>35</v>
      </c>
      <c r="C11" s="7">
        <v>0</v>
      </c>
      <c r="D11" s="2">
        <f t="shared" si="1"/>
        <v>66</v>
      </c>
      <c r="E11" s="7">
        <v>0.38800000000000001</v>
      </c>
      <c r="F11" s="8"/>
      <c r="G11" s="8"/>
      <c r="H11" s="7">
        <f t="shared" si="2"/>
        <v>0.61070000000000002</v>
      </c>
      <c r="I11" s="2">
        <f t="shared" si="0"/>
        <v>6.0220885514249093E-3</v>
      </c>
      <c r="J11" s="2"/>
      <c r="K11" s="2">
        <f t="shared" si="3"/>
        <v>23.366303501397955</v>
      </c>
      <c r="L11" s="2"/>
      <c r="M11" s="2"/>
      <c r="O11" s="2"/>
      <c r="P11" s="2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>
      <c r="A12" s="7">
        <v>10</v>
      </c>
      <c r="B12" s="7">
        <v>51</v>
      </c>
      <c r="C12" s="7">
        <v>0</v>
      </c>
      <c r="D12" s="2">
        <f t="shared" si="1"/>
        <v>82</v>
      </c>
      <c r="E12" s="7">
        <v>0.376</v>
      </c>
      <c r="F12" s="8"/>
      <c r="G12" s="8"/>
      <c r="H12" s="7">
        <f t="shared" si="2"/>
        <v>0.61070000000000002</v>
      </c>
      <c r="I12" s="2">
        <f t="shared" si="0"/>
        <v>6.0220885514249093E-3</v>
      </c>
      <c r="J12" s="2"/>
      <c r="K12" s="2">
        <f t="shared" si="3"/>
        <v>52.5741828781454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>
      <c r="A13" s="7">
        <v>11</v>
      </c>
      <c r="B13" s="7">
        <v>8</v>
      </c>
      <c r="C13" s="7">
        <v>0</v>
      </c>
      <c r="D13" s="2">
        <f t="shared" si="1"/>
        <v>99</v>
      </c>
      <c r="E13" s="7">
        <v>0.36599999999999999</v>
      </c>
      <c r="F13" s="8"/>
      <c r="G13" s="8"/>
      <c r="H13" s="7">
        <f t="shared" si="2"/>
        <v>0.61070000000000002</v>
      </c>
      <c r="I13" s="2">
        <f t="shared" si="0"/>
        <v>6.0220885514249093E-3</v>
      </c>
      <c r="J13" s="2"/>
      <c r="K13" s="2">
        <f t="shared" si="3"/>
        <v>41.234653237761101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>
      <c r="A14" s="7">
        <v>11</v>
      </c>
      <c r="B14" s="7">
        <v>27</v>
      </c>
      <c r="C14" s="7">
        <v>0</v>
      </c>
      <c r="D14" s="2">
        <f t="shared" si="1"/>
        <v>118</v>
      </c>
      <c r="E14" s="7">
        <v>0.35199999999999998</v>
      </c>
      <c r="F14" s="8"/>
      <c r="G14" s="8"/>
      <c r="H14" s="7">
        <f t="shared" si="2"/>
        <v>0.61070000000000002</v>
      </c>
      <c r="I14" s="2">
        <f t="shared" si="0"/>
        <v>6.0220885514249093E-3</v>
      </c>
      <c r="J14" s="2"/>
      <c r="K14" s="2">
        <f t="shared" si="3"/>
        <v>51.651828792563897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>
      <c r="A16" s="4" t="s">
        <v>20</v>
      </c>
      <c r="B16" s="2"/>
      <c r="C16" s="8">
        <v>101.41</v>
      </c>
      <c r="D16" s="2"/>
      <c r="E16" s="5" t="s">
        <v>21</v>
      </c>
      <c r="F16" s="6" t="e">
        <f>AVERAGE(F11:F14)</f>
        <v>#DIV/0!</v>
      </c>
      <c r="G16" s="6" t="e">
        <f>AVERAGE(G11:G14)</f>
        <v>#DIV/0!</v>
      </c>
      <c r="H16" s="6">
        <f>AVERAGE(H11:H14)</f>
        <v>0.61070000000000002</v>
      </c>
      <c r="I16" s="6">
        <f>AVERAGE(I11:I14)</f>
        <v>6.0220885514249093E-3</v>
      </c>
      <c r="J16" s="6"/>
      <c r="K16" s="6">
        <f>AVERAGE(K9:K14)</f>
        <v>41.281373787847706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>
      <c r="B17" s="2"/>
      <c r="D17" s="2"/>
      <c r="E17" s="1" t="s">
        <v>22</v>
      </c>
      <c r="F17" s="2">
        <f>MAX(F11:F14)-MIN(F11:F14)</f>
        <v>0</v>
      </c>
      <c r="G17" s="2">
        <f>MAX(G11:G14)-MIN(G11:G14)</f>
        <v>0</v>
      </c>
      <c r="H17" s="2">
        <f>MAX(H11:H14)-MIN(H11:H14)</f>
        <v>0</v>
      </c>
      <c r="I17" s="2">
        <f>MAX(I11:I14)-MIN(I11:I14)</f>
        <v>0</v>
      </c>
      <c r="J17" s="2"/>
      <c r="K17" s="1">
        <f>-SLOPE(E7:E14,D7:D14)/60/AVERAGE(I11:I14)*1000/18/(C20*2/10000)</f>
        <v>40.517468183086052</v>
      </c>
      <c r="L17" t="s">
        <v>23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>
      <c r="A18" s="4" t="s">
        <v>24</v>
      </c>
      <c r="B18" s="2"/>
      <c r="C18" s="8">
        <v>10.967000000000001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>
      <c r="A19" s="4" t="s">
        <v>25</v>
      </c>
      <c r="B19" s="2"/>
      <c r="C19" s="7">
        <v>10.967000000000001</v>
      </c>
      <c r="E19" s="2" t="s">
        <v>26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>
      <c r="A20" s="4" t="s">
        <v>27</v>
      </c>
      <c r="B20" s="2"/>
      <c r="C20" s="9">
        <f>AVERAGE(C18,C19)</f>
        <v>10.967000000000001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>
      <c r="L57" s="3"/>
    </row>
    <row r="58" spans="12:12">
      <c r="L58" s="3"/>
    </row>
  </sheetData>
  <pageMargins left="0.7" right="0.7" top="0.75" bottom="0.75" header="0.3" footer="0.3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179DF-33F3-4BC7-950C-FCAFF35B071B}">
  <dimension ref="A1:CJ58"/>
  <sheetViews>
    <sheetView topLeftCell="A2" zoomScale="117" zoomScaleNormal="117" workbookViewId="0">
      <selection activeCell="M11" sqref="M11"/>
    </sheetView>
  </sheetViews>
  <sheetFormatPr baseColWidth="10" defaultColWidth="8.6640625" defaultRowHeight="14.4"/>
  <cols>
    <col min="1" max="1" width="14.44140625" customWidth="1"/>
    <col min="2" max="2" width="10.44140625" customWidth="1"/>
    <col min="5" max="5" width="11.44140625" customWidth="1"/>
    <col min="9" max="9" width="12" customWidth="1"/>
    <col min="10" max="10" width="8.33203125" customWidth="1"/>
    <col min="13" max="13" width="26.44140625" customWidth="1"/>
  </cols>
  <sheetData>
    <row r="1" spans="1:88" ht="15.6">
      <c r="A1" t="s">
        <v>0</v>
      </c>
    </row>
    <row r="2" spans="1:88">
      <c r="A2" t="s">
        <v>1</v>
      </c>
    </row>
    <row r="4" spans="1:88">
      <c r="A4" s="10" t="s">
        <v>38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/>
      <c r="K5" s="1" t="s">
        <v>12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>
      <c r="A6" s="1"/>
      <c r="B6" s="1"/>
      <c r="C6" s="1"/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/>
      <c r="K6" s="1" t="s">
        <v>19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>
      <c r="A7" s="7">
        <v>9</v>
      </c>
      <c r="B7" s="7">
        <v>29</v>
      </c>
      <c r="C7" s="7">
        <v>0</v>
      </c>
      <c r="D7" s="2">
        <f>((A7-A$7)*60*60+(B7-B$7)*60+(C7-C$7))/60</f>
        <v>0</v>
      </c>
      <c r="E7" s="7">
        <v>0.312</v>
      </c>
      <c r="F7" s="8"/>
      <c r="G7" s="8"/>
      <c r="H7" s="7">
        <f>((100-F7)/100)*(610.7*10^(7.5*G7/(237.3+G7)))/1000</f>
        <v>0.61070000000000002</v>
      </c>
      <c r="I7" s="2">
        <f t="shared" ref="I7:I14" si="0">(1-(F7/100))*(H7/C$16)</f>
        <v>6.0220885514249093E-3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>
      <c r="A8" s="7">
        <v>9</v>
      </c>
      <c r="B8" s="7">
        <v>45</v>
      </c>
      <c r="C8" s="7">
        <v>0</v>
      </c>
      <c r="D8" s="2">
        <f t="shared" ref="D8:D14" si="1">((A8-A$7)*60*60+(B8-B$7)*60+(C8-C$7))/60</f>
        <v>16</v>
      </c>
      <c r="E8" s="7">
        <v>0.30499999999999999</v>
      </c>
      <c r="F8" s="8"/>
      <c r="G8" s="7"/>
      <c r="H8" s="7">
        <f t="shared" ref="H8:H14" si="2">((100-F8)/100)*(610.7*10^(7.5*G8/(237.3+G8)))/1000</f>
        <v>0.61070000000000002</v>
      </c>
      <c r="I8" s="2">
        <f t="shared" si="0"/>
        <v>6.0220885514249093E-3</v>
      </c>
      <c r="J8" s="2"/>
      <c r="K8" s="2">
        <f t="shared" ref="K8:K14" si="3">-((E8-E7)/18*1000)/((D8-D7)*60)/I8/(C$20*2/10000)</f>
        <v>44.809346360382186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>
      <c r="A9" s="7">
        <v>10</v>
      </c>
      <c r="B9" s="7">
        <v>1</v>
      </c>
      <c r="C9" s="7">
        <v>0</v>
      </c>
      <c r="D9" s="2">
        <f t="shared" si="1"/>
        <v>32</v>
      </c>
      <c r="E9" s="7">
        <v>0.3</v>
      </c>
      <c r="F9" s="8"/>
      <c r="G9" s="8"/>
      <c r="H9" s="7">
        <f t="shared" si="2"/>
        <v>0.61070000000000002</v>
      </c>
      <c r="I9" s="2">
        <f t="shared" si="0"/>
        <v>6.0220885514249093E-3</v>
      </c>
      <c r="J9" s="2"/>
      <c r="K9" s="2">
        <f>-((E9-E8)/18*1000)/((D9-D8)*60)/I9/(C$20*2/10000)</f>
        <v>32.006675971701569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>
      <c r="A10" s="7">
        <v>10</v>
      </c>
      <c r="B10" s="7">
        <v>18</v>
      </c>
      <c r="C10" s="7">
        <v>0</v>
      </c>
      <c r="D10" s="2">
        <f t="shared" si="1"/>
        <v>49</v>
      </c>
      <c r="E10" s="7">
        <v>0.29599999999999999</v>
      </c>
      <c r="F10" s="8"/>
      <c r="G10" s="8"/>
      <c r="H10" s="7">
        <f t="shared" si="2"/>
        <v>0.61070000000000002</v>
      </c>
      <c r="I10" s="2">
        <f t="shared" si="0"/>
        <v>6.0220885514249093E-3</v>
      </c>
      <c r="J10" s="2"/>
      <c r="K10" s="2">
        <f t="shared" si="3"/>
        <v>24.099144261045883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>
      <c r="A11" s="7">
        <v>10</v>
      </c>
      <c r="B11" s="7">
        <v>36</v>
      </c>
      <c r="C11" s="7">
        <v>0</v>
      </c>
      <c r="D11" s="2">
        <f>((A11-A$7)*60*60+(B11-B$7)*60+(C11-C$7))/60</f>
        <v>67</v>
      </c>
      <c r="E11" s="7">
        <v>0.28899999999999998</v>
      </c>
      <c r="F11" s="8"/>
      <c r="G11" s="8"/>
      <c r="H11" s="7">
        <f t="shared" si="2"/>
        <v>0.61070000000000002</v>
      </c>
      <c r="I11" s="2">
        <f t="shared" si="0"/>
        <v>6.0220885514249093E-3</v>
      </c>
      <c r="J11" s="2"/>
      <c r="K11" s="2">
        <f>-((E11-E10)/18*1000)/((D11-D10)*60)/I11/(C$20*2/10000)</f>
        <v>39.830530098117499</v>
      </c>
      <c r="L11" s="2"/>
      <c r="M11" s="2"/>
      <c r="O11" s="2"/>
      <c r="P11" s="2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>
      <c r="A12" s="7">
        <v>10</v>
      </c>
      <c r="B12" s="7">
        <v>52</v>
      </c>
      <c r="C12" s="7">
        <v>0</v>
      </c>
      <c r="D12" s="2">
        <f t="shared" si="1"/>
        <v>83</v>
      </c>
      <c r="E12" s="7">
        <v>0.28299999999999997</v>
      </c>
      <c r="F12" s="8"/>
      <c r="G12" s="8"/>
      <c r="H12" s="7">
        <f t="shared" si="2"/>
        <v>0.61070000000000002</v>
      </c>
      <c r="I12" s="2">
        <f t="shared" si="0"/>
        <v>6.0220885514249093E-3</v>
      </c>
      <c r="J12" s="2"/>
      <c r="K12" s="2">
        <f>-((E12-E11)/18*1000)/((D12-D11)*60)/I12/(C$20*2/10000)</f>
        <v>38.408011166041874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>
      <c r="A13" s="7">
        <v>11</v>
      </c>
      <c r="B13" s="7">
        <v>9</v>
      </c>
      <c r="C13" s="7">
        <v>0</v>
      </c>
      <c r="D13" s="2">
        <f t="shared" si="1"/>
        <v>100</v>
      </c>
      <c r="E13" s="7">
        <v>0.27100000000000002</v>
      </c>
      <c r="F13" s="8"/>
      <c r="G13" s="8"/>
      <c r="H13" s="7">
        <f t="shared" si="2"/>
        <v>0.61070000000000002</v>
      </c>
      <c r="I13" s="2">
        <f t="shared" si="0"/>
        <v>6.0220885514249093E-3</v>
      </c>
      <c r="J13" s="2"/>
      <c r="K13" s="2">
        <f t="shared" si="3"/>
        <v>72.29743278313731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>
      <c r="A14" s="7">
        <v>11</v>
      </c>
      <c r="B14" s="7">
        <v>27</v>
      </c>
      <c r="C14" s="7">
        <v>0</v>
      </c>
      <c r="D14" s="2">
        <f t="shared" si="1"/>
        <v>118</v>
      </c>
      <c r="E14" s="7">
        <v>0.26900000000000002</v>
      </c>
      <c r="F14" s="8"/>
      <c r="G14" s="8"/>
      <c r="H14" s="7">
        <f t="shared" si="2"/>
        <v>0.61070000000000002</v>
      </c>
      <c r="I14" s="2">
        <f t="shared" si="0"/>
        <v>6.0220885514249093E-3</v>
      </c>
      <c r="J14" s="2"/>
      <c r="K14" s="2">
        <f t="shared" si="3"/>
        <v>11.380151456604999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>
      <c r="A16" s="4" t="s">
        <v>20</v>
      </c>
      <c r="B16" s="2"/>
      <c r="C16" s="8">
        <v>101.41</v>
      </c>
      <c r="D16" s="2"/>
      <c r="E16" s="5" t="s">
        <v>21</v>
      </c>
      <c r="F16" s="6" t="e">
        <f>AVERAGE(F11:F14)</f>
        <v>#DIV/0!</v>
      </c>
      <c r="G16" s="6" t="e">
        <f>AVERAGE(G11:G14)</f>
        <v>#DIV/0!</v>
      </c>
      <c r="H16" s="6">
        <f>AVERAGE(H11:H14)</f>
        <v>0.61070000000000002</v>
      </c>
      <c r="I16" s="6">
        <f>AVERAGE(I11:I14)</f>
        <v>6.0220885514249093E-3</v>
      </c>
      <c r="J16" s="6"/>
      <c r="K16" s="6">
        <f>AVERAGE(K8:K14)</f>
        <v>37.547327442433051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>
      <c r="B17" s="2"/>
      <c r="D17" s="2"/>
      <c r="E17" s="1" t="s">
        <v>22</v>
      </c>
      <c r="F17" s="2">
        <f>MAX(F11:F14)-MIN(F11:F14)</f>
        <v>0</v>
      </c>
      <c r="G17" s="2">
        <f>MAX(G11:G14)-MIN(G11:G14)</f>
        <v>0</v>
      </c>
      <c r="H17" s="2">
        <f>MAX(H11:H14)-MIN(H11:H14)</f>
        <v>0</v>
      </c>
      <c r="I17" s="2">
        <f>MAX(I11:I14)-MIN(I11:I14)</f>
        <v>0</v>
      </c>
      <c r="J17" s="2"/>
      <c r="K17" s="1">
        <f>-SLOPE(E7:E14,D7:D14)/60/AVERAGE(I11:I14)*1000/18/(C20*2/10000)</f>
        <v>38.232782488004801</v>
      </c>
      <c r="L17" t="s">
        <v>23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>
      <c r="A18" s="4" t="s">
        <v>24</v>
      </c>
      <c r="B18" s="2"/>
      <c r="C18" s="8">
        <v>7.5060000000000002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>
      <c r="A19" s="4" t="s">
        <v>25</v>
      </c>
      <c r="B19" s="2"/>
      <c r="C19" s="7">
        <v>7.5060000000000002</v>
      </c>
      <c r="E19" s="2" t="s">
        <v>26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>
      <c r="A20" s="4" t="s">
        <v>27</v>
      </c>
      <c r="B20" s="2"/>
      <c r="C20" s="9">
        <f>AVERAGE(C18,C19)</f>
        <v>7.5060000000000002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>
      <c r="L57" s="3"/>
    </row>
    <row r="58" spans="12:12">
      <c r="L58" s="3"/>
    </row>
  </sheetData>
  <pageMargins left="0.7" right="0.7" top="0.75" bottom="0.75" header="0.3" footer="0.3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570B2-FB8F-4786-93DD-A35850E43B4B}">
  <dimension ref="A1:CJ58"/>
  <sheetViews>
    <sheetView topLeftCell="A5" zoomScale="117" zoomScaleNormal="117" workbookViewId="0">
      <selection activeCell="O14" sqref="O14"/>
    </sheetView>
  </sheetViews>
  <sheetFormatPr baseColWidth="10" defaultColWidth="8.6640625" defaultRowHeight="14.4"/>
  <cols>
    <col min="1" max="1" width="14.44140625" customWidth="1"/>
    <col min="2" max="2" width="10.44140625" customWidth="1"/>
    <col min="3" max="4" width="9.109375"/>
    <col min="5" max="5" width="11.44140625" customWidth="1"/>
    <col min="6" max="8" width="9.109375"/>
    <col min="9" max="9" width="12" customWidth="1"/>
    <col min="10" max="10" width="8.33203125" customWidth="1"/>
    <col min="11" max="12" width="9.109375"/>
    <col min="13" max="13" width="26.44140625" customWidth="1"/>
  </cols>
  <sheetData>
    <row r="1" spans="1:88" ht="15.6">
      <c r="A1" t="s">
        <v>0</v>
      </c>
    </row>
    <row r="2" spans="1:88">
      <c r="A2" t="s">
        <v>1</v>
      </c>
    </row>
    <row r="4" spans="1:88">
      <c r="A4" s="10" t="s">
        <v>39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/>
      <c r="K5" s="1" t="s">
        <v>12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>
      <c r="A6" s="1"/>
      <c r="B6" s="1"/>
      <c r="C6" s="1"/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/>
      <c r="K6" s="1" t="s">
        <v>19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>
      <c r="A7" s="7">
        <v>9</v>
      </c>
      <c r="B7" s="7">
        <v>30</v>
      </c>
      <c r="C7" s="7">
        <v>0</v>
      </c>
      <c r="D7" s="2">
        <f>((A7-A$7)*60*60+(B7-B$7)*60+(C7-C$7))/60</f>
        <v>0</v>
      </c>
      <c r="E7" s="7">
        <v>2.2170000000000001</v>
      </c>
      <c r="F7" s="8"/>
      <c r="G7" s="8"/>
      <c r="H7" s="7">
        <f>((100-F7)/100)*(610.7*10^(7.5*G7/(237.3+G7)))/1000</f>
        <v>0.61070000000000002</v>
      </c>
      <c r="I7" s="2">
        <f t="shared" ref="I7:I14" si="0">(1-(F7/100))*(H7/C$16)</f>
        <v>6.0220885514249093E-3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>
      <c r="A8" s="7">
        <v>9</v>
      </c>
      <c r="B8" s="7">
        <v>46</v>
      </c>
      <c r="C8" s="7">
        <v>0</v>
      </c>
      <c r="D8" s="2">
        <f t="shared" ref="D8:D14" si="1">((A8-A$7)*60*60+(B8-B$7)*60+(C8-C$7))/60</f>
        <v>16</v>
      </c>
      <c r="E8" s="7">
        <v>2.1960000000000002</v>
      </c>
      <c r="F8" s="8"/>
      <c r="G8" s="7"/>
      <c r="H8" s="7">
        <f t="shared" ref="H8:H14" si="2">((100-F8)/100)*(610.7*10^(7.5*G8/(237.3+G8)))/1000</f>
        <v>0.61070000000000002</v>
      </c>
      <c r="I8" s="2">
        <f t="shared" si="0"/>
        <v>6.0220885514249093E-3</v>
      </c>
      <c r="J8" s="2"/>
      <c r="K8" s="2">
        <f t="shared" ref="K8:K14" si="3">-((E8-E7)/18*1000)/((D8-D7)*60)/I8/(C$20*2/10000)</f>
        <v>26.544692763945093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>
      <c r="A9" s="7">
        <v>10</v>
      </c>
      <c r="B9" s="7">
        <v>1</v>
      </c>
      <c r="C9" s="7">
        <v>0</v>
      </c>
      <c r="D9" s="2">
        <f t="shared" si="1"/>
        <v>31</v>
      </c>
      <c r="E9" s="7">
        <v>2.1819999999999999</v>
      </c>
      <c r="F9" s="8"/>
      <c r="G9" s="8"/>
      <c r="H9" s="7">
        <f t="shared" si="2"/>
        <v>0.61070000000000002</v>
      </c>
      <c r="I9" s="2">
        <f t="shared" si="0"/>
        <v>6.0220885514249093E-3</v>
      </c>
      <c r="J9" s="2"/>
      <c r="K9" s="2">
        <f>-((E9-E8)/18*1000)/((D9-D8)*60)/I9/(C$20*2/10000)</f>
        <v>18.876225965472464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>
      <c r="A10" s="7">
        <v>10</v>
      </c>
      <c r="B10" s="7">
        <v>18</v>
      </c>
      <c r="C10" s="7">
        <v>0</v>
      </c>
      <c r="D10" s="2">
        <f t="shared" si="1"/>
        <v>48</v>
      </c>
      <c r="E10" s="7">
        <v>2.17</v>
      </c>
      <c r="F10" s="8"/>
      <c r="G10" s="8"/>
      <c r="H10" s="7">
        <f t="shared" si="2"/>
        <v>0.61070000000000002</v>
      </c>
      <c r="I10" s="2">
        <f t="shared" si="0"/>
        <v>6.0220885514249093E-3</v>
      </c>
      <c r="J10" s="2"/>
      <c r="K10" s="2">
        <f t="shared" si="3"/>
        <v>14.276137284810881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>
      <c r="A11" s="7">
        <v>10</v>
      </c>
      <c r="B11" s="7">
        <v>36</v>
      </c>
      <c r="C11" s="7">
        <v>0</v>
      </c>
      <c r="D11" s="2">
        <f>((A11-A$7)*60*60+(B11-B$7)*60+(C11-C$7))/60</f>
        <v>66</v>
      </c>
      <c r="E11" s="7">
        <v>2.1669999999999998</v>
      </c>
      <c r="F11" s="8"/>
      <c r="G11" s="8"/>
      <c r="H11" s="7">
        <f t="shared" si="2"/>
        <v>0.61070000000000002</v>
      </c>
      <c r="I11" s="2">
        <f t="shared" si="0"/>
        <v>6.0220885514249093E-3</v>
      </c>
      <c r="J11" s="2"/>
      <c r="K11" s="2">
        <f>-((E11-E10)/18*1000)/((D11-D10)*60)/I11/(C$20*2/10000)</f>
        <v>3.3707546366915828</v>
      </c>
      <c r="L11" s="2"/>
      <c r="M11" s="2"/>
      <c r="O11" s="2"/>
      <c r="P11" s="2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>
      <c r="A12" s="7">
        <v>10</v>
      </c>
      <c r="B12" s="7">
        <v>52</v>
      </c>
      <c r="C12" s="7">
        <v>0</v>
      </c>
      <c r="D12" s="2">
        <f t="shared" si="1"/>
        <v>82</v>
      </c>
      <c r="E12" s="7">
        <v>2.1579999999999999</v>
      </c>
      <c r="F12" s="8"/>
      <c r="G12" s="8"/>
      <c r="H12" s="7">
        <f t="shared" si="2"/>
        <v>0.61070000000000002</v>
      </c>
      <c r="I12" s="2">
        <f t="shared" si="0"/>
        <v>6.0220885514249093E-3</v>
      </c>
      <c r="J12" s="2"/>
      <c r="K12" s="2">
        <f>-((E12-E11)/18*1000)/((D12-D11)*60)/I12/(C$20*2/10000)</f>
        <v>11.37629689883353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>
      <c r="A13" s="7">
        <v>11</v>
      </c>
      <c r="B13" s="7">
        <v>9</v>
      </c>
      <c r="C13" s="7">
        <v>0</v>
      </c>
      <c r="D13" s="2">
        <f t="shared" si="1"/>
        <v>99</v>
      </c>
      <c r="E13" s="7">
        <v>2.145</v>
      </c>
      <c r="F13" s="8"/>
      <c r="G13" s="8"/>
      <c r="H13" s="7">
        <f t="shared" si="2"/>
        <v>0.61070000000000002</v>
      </c>
      <c r="I13" s="2">
        <f t="shared" si="0"/>
        <v>6.0220885514249093E-3</v>
      </c>
      <c r="J13" s="2"/>
      <c r="K13" s="2">
        <f t="shared" si="3"/>
        <v>15.465815391878321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>
      <c r="A14" s="7">
        <v>11</v>
      </c>
      <c r="B14" s="7">
        <v>27</v>
      </c>
      <c r="C14" s="7">
        <v>0</v>
      </c>
      <c r="D14" s="2">
        <f t="shared" si="1"/>
        <v>117</v>
      </c>
      <c r="E14" s="7">
        <v>2.1440000000000001</v>
      </c>
      <c r="F14" s="8"/>
      <c r="G14" s="8"/>
      <c r="H14" s="7">
        <f t="shared" si="2"/>
        <v>0.61070000000000002</v>
      </c>
      <c r="I14" s="2">
        <f t="shared" si="0"/>
        <v>6.0220885514249093E-3</v>
      </c>
      <c r="J14" s="2"/>
      <c r="K14" s="2">
        <f t="shared" si="3"/>
        <v>1.123584878897028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>
      <c r="A16" s="4" t="s">
        <v>20</v>
      </c>
      <c r="B16" s="2"/>
      <c r="C16" s="8">
        <v>101.41</v>
      </c>
      <c r="D16" s="2"/>
      <c r="E16" s="5" t="s">
        <v>21</v>
      </c>
      <c r="F16" s="6" t="e">
        <f>AVERAGE(F11:F14)</f>
        <v>#DIV/0!</v>
      </c>
      <c r="G16" s="6" t="e">
        <f>AVERAGE(G11:G14)</f>
        <v>#DIV/0!</v>
      </c>
      <c r="H16" s="6">
        <f>AVERAGE(H11:H14)</f>
        <v>0.61070000000000002</v>
      </c>
      <c r="I16" s="6">
        <f>AVERAGE(I11:I14)</f>
        <v>6.0220885514249093E-3</v>
      </c>
      <c r="J16" s="6"/>
      <c r="K16" s="6">
        <f>AVERAGE(K8:K14)</f>
        <v>13.004786831504131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>
      <c r="B17" s="2"/>
      <c r="D17" s="2"/>
      <c r="E17" s="1" t="s">
        <v>22</v>
      </c>
      <c r="F17" s="2">
        <f>MAX(F11:F14)-MIN(F11:F14)</f>
        <v>0</v>
      </c>
      <c r="G17" s="2">
        <f>MAX(G11:G14)-MIN(G11:G14)</f>
        <v>0</v>
      </c>
      <c r="H17" s="2">
        <f>MAX(H11:H14)-MIN(H11:H14)</f>
        <v>0</v>
      </c>
      <c r="I17" s="2">
        <f>MAX(I11:I14)-MIN(I11:I14)</f>
        <v>0</v>
      </c>
      <c r="J17" s="2"/>
      <c r="K17" s="1">
        <f>-SLOPE(E7:E14,D7:D14)/60/AVERAGE(I11:I14)*1000/18/(C20*2/10000)</f>
        <v>12.044568978050453</v>
      </c>
      <c r="L17" t="s">
        <v>23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>
      <c r="A18" s="4" t="s">
        <v>24</v>
      </c>
      <c r="B18" s="2"/>
      <c r="C18" s="8">
        <v>38.012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>
      <c r="A19" s="4" t="s">
        <v>25</v>
      </c>
      <c r="B19" s="2"/>
      <c r="C19" s="7">
        <v>38.012</v>
      </c>
      <c r="E19" s="2" t="s">
        <v>26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>
      <c r="A20" s="4" t="s">
        <v>27</v>
      </c>
      <c r="B20" s="2"/>
      <c r="C20" s="9">
        <f>AVERAGE(C18,C19)</f>
        <v>38.012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>
      <c r="L57" s="3"/>
    </row>
    <row r="58" spans="12:12">
      <c r="L58" s="3"/>
    </row>
  </sheetData>
  <pageMargins left="0.7" right="0.7" top="0.75" bottom="0.75" header="0.3" footer="0.3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D6B3-E6BC-4099-A3B0-5F875258ACC9}">
  <dimension ref="A1:CJ58"/>
  <sheetViews>
    <sheetView topLeftCell="A5" zoomScale="117" zoomScaleNormal="117" workbookViewId="0">
      <selection activeCell="K16" sqref="K16"/>
    </sheetView>
  </sheetViews>
  <sheetFormatPr baseColWidth="10" defaultColWidth="8.6640625" defaultRowHeight="14.4"/>
  <cols>
    <col min="1" max="1" width="14.44140625" customWidth="1"/>
    <col min="2" max="2" width="10.44140625" customWidth="1"/>
    <col min="3" max="4" width="9.109375"/>
    <col min="5" max="5" width="11.44140625" customWidth="1"/>
    <col min="6" max="8" width="9.109375"/>
    <col min="9" max="9" width="12" customWidth="1"/>
    <col min="10" max="10" width="8.33203125" customWidth="1"/>
    <col min="11" max="12" width="9.109375"/>
    <col min="13" max="13" width="26.44140625" customWidth="1"/>
  </cols>
  <sheetData>
    <row r="1" spans="1:88" ht="15.6">
      <c r="A1" t="s">
        <v>0</v>
      </c>
    </row>
    <row r="2" spans="1:88">
      <c r="A2" t="s">
        <v>1</v>
      </c>
    </row>
    <row r="4" spans="1:88">
      <c r="A4" s="10" t="s">
        <v>40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/>
      <c r="K5" s="1" t="s">
        <v>12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>
      <c r="A6" s="1"/>
      <c r="B6" s="1"/>
      <c r="C6" s="1"/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/>
      <c r="K6" s="1" t="s">
        <v>19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>
      <c r="A7" s="7">
        <v>9</v>
      </c>
      <c r="B7" s="7">
        <v>31</v>
      </c>
      <c r="C7" s="7">
        <v>0</v>
      </c>
      <c r="D7" s="2">
        <f>((A7-A$7)*60*60+(B7-B$7)*60+(C7-C$7))/60</f>
        <v>0</v>
      </c>
      <c r="E7" s="7">
        <v>2.9929999999999999</v>
      </c>
      <c r="F7" s="8"/>
      <c r="G7" s="8"/>
      <c r="H7" s="7">
        <f>((100-F7)/100)*(610.7*10^(7.5*G7/(237.3+G7)))/1000</f>
        <v>0.61070000000000002</v>
      </c>
      <c r="I7" s="2">
        <f t="shared" ref="I7:I14" si="0">(1-(F7/100))*(H7/C$16)</f>
        <v>6.0220885514249093E-3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>
      <c r="A8" s="7">
        <v>9</v>
      </c>
      <c r="B8" s="7">
        <v>46</v>
      </c>
      <c r="C8" s="7">
        <v>0</v>
      </c>
      <c r="D8" s="2">
        <f t="shared" ref="D8:D14" si="1">((A8-A$7)*60*60+(B8-B$7)*60+(C8-C$7))/60</f>
        <v>15</v>
      </c>
      <c r="E8" s="7">
        <v>2.9689999999999999</v>
      </c>
      <c r="F8" s="8"/>
      <c r="G8" s="7"/>
      <c r="H8" s="7">
        <f t="shared" ref="H8:H14" si="2">((100-F8)/100)*(610.7*10^(7.5*G8/(237.3+G8)))/1000</f>
        <v>0.61070000000000002</v>
      </c>
      <c r="I8" s="2">
        <f t="shared" si="0"/>
        <v>6.0220885514249093E-3</v>
      </c>
      <c r="J8" s="2"/>
      <c r="K8" s="2">
        <f t="shared" ref="K8:K14" si="3">-((E8-E7)/18*1000)/((D8-D7)*60)/I8/(C$20*2/10000)</f>
        <v>29.023373738212662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>
      <c r="A9" s="7">
        <v>10</v>
      </c>
      <c r="B9" s="7">
        <v>2</v>
      </c>
      <c r="C9" s="7">
        <v>0</v>
      </c>
      <c r="D9" s="2">
        <f t="shared" si="1"/>
        <v>31</v>
      </c>
      <c r="E9" s="7">
        <v>2.9540000000000002</v>
      </c>
      <c r="F9" s="8"/>
      <c r="G9" s="8"/>
      <c r="H9" s="7">
        <f t="shared" si="2"/>
        <v>0.61070000000000002</v>
      </c>
      <c r="I9" s="2">
        <f t="shared" si="0"/>
        <v>6.0220885514249093E-3</v>
      </c>
      <c r="J9" s="2"/>
      <c r="K9" s="2">
        <f>-((E9-E8)/18*1000)/((D9-D8)*60)/I9/(C$20*2/10000)</f>
        <v>17.005883049733605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>
      <c r="A10" s="7">
        <v>10</v>
      </c>
      <c r="B10" s="7">
        <v>18</v>
      </c>
      <c r="C10" s="7">
        <v>0</v>
      </c>
      <c r="D10" s="2">
        <f t="shared" si="1"/>
        <v>47</v>
      </c>
      <c r="E10" s="7">
        <v>2.9390000000000001</v>
      </c>
      <c r="F10" s="8"/>
      <c r="G10" s="8"/>
      <c r="H10" s="7">
        <f t="shared" si="2"/>
        <v>0.61070000000000002</v>
      </c>
      <c r="I10" s="2">
        <f t="shared" si="0"/>
        <v>6.0220885514249093E-3</v>
      </c>
      <c r="J10" s="2"/>
      <c r="K10" s="2">
        <f t="shared" si="3"/>
        <v>17.005883049734106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>
      <c r="A11" s="7">
        <v>10</v>
      </c>
      <c r="B11" s="7">
        <v>36</v>
      </c>
      <c r="C11" s="7">
        <v>0</v>
      </c>
      <c r="D11" s="2">
        <f>((A11-A$7)*60*60+(B11-B$7)*60+(C11-C$7))/60</f>
        <v>65</v>
      </c>
      <c r="E11" s="7">
        <v>2.9209999999999998</v>
      </c>
      <c r="F11" s="8"/>
      <c r="G11" s="8"/>
      <c r="H11" s="7">
        <f t="shared" si="2"/>
        <v>0.61070000000000002</v>
      </c>
      <c r="I11" s="2">
        <f t="shared" si="0"/>
        <v>6.0220885514249093E-3</v>
      </c>
      <c r="J11" s="2"/>
      <c r="K11" s="2">
        <f>-((E11-E10)/18*1000)/((D11-D10)*60)/I11/(C$20*2/10000)</f>
        <v>18.139608586383137</v>
      </c>
      <c r="L11" s="2"/>
      <c r="M11" s="2"/>
      <c r="O11" s="2"/>
      <c r="P11" s="2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>
      <c r="A12" s="7">
        <v>10</v>
      </c>
      <c r="B12" s="7">
        <v>52</v>
      </c>
      <c r="C12" s="7">
        <v>0</v>
      </c>
      <c r="D12" s="2">
        <f t="shared" si="1"/>
        <v>81</v>
      </c>
      <c r="E12" s="7">
        <v>2.9079999999999999</v>
      </c>
      <c r="F12" s="8"/>
      <c r="G12" s="8"/>
      <c r="H12" s="7">
        <f t="shared" si="2"/>
        <v>0.61070000000000002</v>
      </c>
      <c r="I12" s="2">
        <f t="shared" si="0"/>
        <v>6.0220885514249093E-3</v>
      </c>
      <c r="J12" s="2"/>
      <c r="K12" s="2">
        <f>-((E12-E11)/18*1000)/((D12-D11)*60)/I12/(C$20*2/10000)</f>
        <v>14.738431976435992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>
      <c r="A13" s="7">
        <v>11</v>
      </c>
      <c r="B13" s="7">
        <v>10</v>
      </c>
      <c r="C13" s="7">
        <v>0</v>
      </c>
      <c r="D13" s="2">
        <f t="shared" si="1"/>
        <v>99</v>
      </c>
      <c r="E13" s="7">
        <v>2.8889999999999998</v>
      </c>
      <c r="F13" s="8"/>
      <c r="G13" s="8"/>
      <c r="H13" s="7">
        <f t="shared" si="2"/>
        <v>0.61070000000000002</v>
      </c>
      <c r="I13" s="2">
        <f t="shared" si="0"/>
        <v>6.0220885514249093E-3</v>
      </c>
      <c r="J13" s="2"/>
      <c r="K13" s="2">
        <f t="shared" si="3"/>
        <v>19.147364618959852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>
      <c r="A14" s="7">
        <v>11</v>
      </c>
      <c r="B14" s="7">
        <v>27</v>
      </c>
      <c r="C14" s="7">
        <v>0</v>
      </c>
      <c r="D14" s="2">
        <f t="shared" si="1"/>
        <v>116</v>
      </c>
      <c r="E14" s="7">
        <v>2.883</v>
      </c>
      <c r="F14" s="8"/>
      <c r="G14" s="8"/>
      <c r="H14" s="7">
        <f t="shared" si="2"/>
        <v>0.61070000000000002</v>
      </c>
      <c r="I14" s="2">
        <f t="shared" si="0"/>
        <v>6.0220885514249093E-3</v>
      </c>
      <c r="J14" s="2"/>
      <c r="K14" s="2">
        <f t="shared" si="3"/>
        <v>6.402214795193732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>
      <c r="A16" s="4" t="s">
        <v>20</v>
      </c>
      <c r="B16" s="2"/>
      <c r="C16" s="8">
        <v>101.41</v>
      </c>
      <c r="D16" s="2"/>
      <c r="E16" s="5" t="s">
        <v>21</v>
      </c>
      <c r="F16" s="6" t="e">
        <f>AVERAGE(F11:F14)</f>
        <v>#DIV/0!</v>
      </c>
      <c r="G16" s="6" t="e">
        <f>AVERAGE(G11:G14)</f>
        <v>#DIV/0!</v>
      </c>
      <c r="H16" s="6">
        <f>AVERAGE(H11:H14)</f>
        <v>0.61070000000000002</v>
      </c>
      <c r="I16" s="6">
        <f>AVERAGE(I11:I14)</f>
        <v>6.0220885514249093E-3</v>
      </c>
      <c r="J16" s="6"/>
      <c r="K16" s="6">
        <f>AVERAGE(K8:K14)</f>
        <v>17.351822830664727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>
      <c r="B17" s="2"/>
      <c r="D17" s="2"/>
      <c r="E17" s="1" t="s">
        <v>22</v>
      </c>
      <c r="F17" s="2">
        <f>MAX(F11:F14)-MIN(F11:F14)</f>
        <v>0</v>
      </c>
      <c r="G17" s="2">
        <f>MAX(G11:G14)-MIN(G11:G14)</f>
        <v>0</v>
      </c>
      <c r="H17" s="2">
        <f>MAX(H11:H14)-MIN(H11:H14)</f>
        <v>0</v>
      </c>
      <c r="I17" s="2">
        <f>MAX(I11:I14)-MIN(I11:I14)</f>
        <v>0</v>
      </c>
      <c r="J17" s="2"/>
      <c r="K17" s="1">
        <f>-SLOPE(E7:E14,D7:D14)/60/AVERAGE(I11:I14)*1000/18/(C20*2/10000)</f>
        <v>17.145880939062746</v>
      </c>
      <c r="L17" t="s">
        <v>23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>
      <c r="A18" s="4" t="s">
        <v>24</v>
      </c>
      <c r="B18" s="2"/>
      <c r="C18" s="8">
        <v>42.381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>
      <c r="A19" s="4" t="s">
        <v>25</v>
      </c>
      <c r="B19" s="2"/>
      <c r="C19" s="7">
        <v>42.381</v>
      </c>
      <c r="E19" s="2" t="s">
        <v>26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>
      <c r="A20" s="4" t="s">
        <v>27</v>
      </c>
      <c r="B20" s="2"/>
      <c r="C20" s="9">
        <f>AVERAGE(C18,C19)</f>
        <v>42.381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>
      <c r="L57" s="3"/>
    </row>
    <row r="58" spans="12:12">
      <c r="L58" s="3"/>
    </row>
  </sheetData>
  <pageMargins left="0.7" right="0.7" top="0.75" bottom="0.75" header="0.3" footer="0.3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18832-4C92-4004-BADD-C4C81A16C734}">
  <dimension ref="A1:CJ58"/>
  <sheetViews>
    <sheetView topLeftCell="A5" zoomScale="117" zoomScaleNormal="117" workbookViewId="0">
      <selection activeCell="M11" sqref="M11"/>
    </sheetView>
  </sheetViews>
  <sheetFormatPr baseColWidth="10" defaultColWidth="8.6640625" defaultRowHeight="14.4"/>
  <cols>
    <col min="1" max="1" width="14.44140625" customWidth="1"/>
    <col min="2" max="2" width="10.44140625" customWidth="1"/>
    <col min="3" max="4" width="9.109375"/>
    <col min="5" max="5" width="11.44140625" customWidth="1"/>
    <col min="6" max="8" width="9.109375"/>
    <col min="9" max="9" width="12" customWidth="1"/>
    <col min="10" max="10" width="8.33203125" customWidth="1"/>
    <col min="11" max="12" width="9.109375"/>
    <col min="13" max="13" width="26.44140625" customWidth="1"/>
  </cols>
  <sheetData>
    <row r="1" spans="1:88" ht="15.6">
      <c r="A1" t="s">
        <v>0</v>
      </c>
    </row>
    <row r="2" spans="1:88">
      <c r="A2" t="s">
        <v>1</v>
      </c>
    </row>
    <row r="4" spans="1:88">
      <c r="A4" s="10" t="s">
        <v>41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/>
      <c r="K5" s="1" t="s">
        <v>12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>
      <c r="A6" s="1"/>
      <c r="B6" s="1"/>
      <c r="C6" s="1"/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/>
      <c r="K6" s="1" t="s">
        <v>19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>
      <c r="A7" s="7">
        <v>9</v>
      </c>
      <c r="B7" s="7">
        <v>32</v>
      </c>
      <c r="C7" s="7">
        <v>0</v>
      </c>
      <c r="D7" s="2">
        <f>((A7-A$7)*60*60+(B7-B$7)*60+(C7-C$7))/60</f>
        <v>0</v>
      </c>
      <c r="E7" s="7">
        <v>3.218</v>
      </c>
      <c r="F7" s="8"/>
      <c r="G7" s="8"/>
      <c r="H7" s="7">
        <f>((100-F7)/100)*(610.7*10^(7.5*G7/(237.3+G7)))/1000</f>
        <v>0.61070000000000002</v>
      </c>
      <c r="I7" s="2">
        <f t="shared" ref="I7:I14" si="0">(1-(F7/100))*(H7/C$16)</f>
        <v>6.0220885514249093E-3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>
      <c r="A8" s="7">
        <v>9</v>
      </c>
      <c r="B8" s="7">
        <v>46</v>
      </c>
      <c r="C8" s="7">
        <v>0</v>
      </c>
      <c r="D8" s="2">
        <f t="shared" ref="D8:D14" si="1">((A8-A$7)*60*60+(B8-B$7)*60+(C8-C$7))/60</f>
        <v>14</v>
      </c>
      <c r="E8" s="7">
        <v>3.1890000000000001</v>
      </c>
      <c r="F8" s="8"/>
      <c r="G8" s="7"/>
      <c r="H8" s="7">
        <f t="shared" ref="H8:H14" si="2">((100-F8)/100)*(610.7*10^(7.5*G8/(237.3+G8)))/1000</f>
        <v>0.61070000000000002</v>
      </c>
      <c r="I8" s="2">
        <f t="shared" si="0"/>
        <v>6.0220885514249093E-3</v>
      </c>
      <c r="J8" s="2"/>
      <c r="K8" s="2">
        <f t="shared" ref="K8:K14" si="3">-((E8-E7)/18*1000)/((D8-D7)*60)/I8/(C$20*2/10000)</f>
        <v>30.542040376849751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>
      <c r="A9" s="7">
        <v>10</v>
      </c>
      <c r="B9" s="7">
        <v>2</v>
      </c>
      <c r="C9" s="7">
        <v>0</v>
      </c>
      <c r="D9" s="2">
        <f t="shared" si="1"/>
        <v>30</v>
      </c>
      <c r="E9" s="7">
        <v>3.1659999999999999</v>
      </c>
      <c r="F9" s="8"/>
      <c r="G9" s="8"/>
      <c r="H9" s="7">
        <f t="shared" si="2"/>
        <v>0.61070000000000002</v>
      </c>
      <c r="I9" s="2">
        <f t="shared" si="0"/>
        <v>6.0220885514249093E-3</v>
      </c>
      <c r="J9" s="2"/>
      <c r="K9" s="2">
        <f>-((E9-E8)/18*1000)/((D9-D8)*60)/I9/(C$20*2/10000)</f>
        <v>21.195122847727813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>
      <c r="A10" s="7">
        <v>10</v>
      </c>
      <c r="B10" s="7">
        <v>19</v>
      </c>
      <c r="C10" s="7">
        <v>0</v>
      </c>
      <c r="D10" s="2">
        <f t="shared" si="1"/>
        <v>47</v>
      </c>
      <c r="E10" s="7">
        <v>3.1480000000000001</v>
      </c>
      <c r="F10" s="8"/>
      <c r="G10" s="8"/>
      <c r="H10" s="7">
        <f t="shared" si="2"/>
        <v>0.61070000000000002</v>
      </c>
      <c r="I10" s="2">
        <f t="shared" si="0"/>
        <v>6.0220885514249093E-3</v>
      </c>
      <c r="J10" s="2"/>
      <c r="K10" s="2">
        <f t="shared" si="3"/>
        <v>15.611752890397714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>
      <c r="A11" s="7">
        <v>10</v>
      </c>
      <c r="B11" s="7">
        <v>37</v>
      </c>
      <c r="C11" s="7">
        <v>0</v>
      </c>
      <c r="D11" s="2">
        <f>((A11-A$7)*60*60+(B11-B$7)*60+(C11-C$7))/60</f>
        <v>65</v>
      </c>
      <c r="E11" s="7">
        <v>3.1320000000000001</v>
      </c>
      <c r="F11" s="8"/>
      <c r="G11" s="8"/>
      <c r="H11" s="7">
        <f t="shared" si="2"/>
        <v>0.61070000000000002</v>
      </c>
      <c r="I11" s="2">
        <f t="shared" si="0"/>
        <v>6.0220885514249093E-3</v>
      </c>
      <c r="J11" s="2"/>
      <c r="K11" s="2">
        <f>-((E11-E10)/18*1000)/((D11-D10)*60)/I11/(C$20*2/10000)</f>
        <v>13.106162920334043</v>
      </c>
      <c r="L11" s="2"/>
      <c r="M11" s="2"/>
      <c r="O11" s="2"/>
      <c r="P11" s="2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>
      <c r="A12" s="7">
        <v>10</v>
      </c>
      <c r="B12" s="7">
        <v>53</v>
      </c>
      <c r="C12" s="7">
        <v>0</v>
      </c>
      <c r="D12" s="2">
        <f t="shared" si="1"/>
        <v>81</v>
      </c>
      <c r="E12" s="7">
        <v>3.1139999999999999</v>
      </c>
      <c r="F12" s="8"/>
      <c r="G12" s="8"/>
      <c r="H12" s="7">
        <f t="shared" si="2"/>
        <v>0.61070000000000002</v>
      </c>
      <c r="I12" s="2">
        <f t="shared" si="0"/>
        <v>6.0220885514249093E-3</v>
      </c>
      <c r="J12" s="2"/>
      <c r="K12" s="2">
        <f>-((E12-E11)/18*1000)/((D12-D11)*60)/I12/(C$20*2/10000)</f>
        <v>16.58748744604798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>
      <c r="A13" s="7">
        <v>11</v>
      </c>
      <c r="B13" s="7">
        <v>10</v>
      </c>
      <c r="C13" s="7">
        <v>0</v>
      </c>
      <c r="D13" s="2">
        <f t="shared" si="1"/>
        <v>98</v>
      </c>
      <c r="E13" s="7">
        <v>3.093</v>
      </c>
      <c r="F13" s="8"/>
      <c r="G13" s="8"/>
      <c r="H13" s="7">
        <f t="shared" si="2"/>
        <v>0.61070000000000002</v>
      </c>
      <c r="I13" s="2">
        <f t="shared" si="0"/>
        <v>6.0220885514249093E-3</v>
      </c>
      <c r="J13" s="2"/>
      <c r="K13" s="2">
        <f t="shared" si="3"/>
        <v>18.213711705464128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>
      <c r="A14" s="7">
        <v>11</v>
      </c>
      <c r="B14" s="7">
        <v>28</v>
      </c>
      <c r="C14" s="7">
        <v>0</v>
      </c>
      <c r="D14" s="2">
        <f t="shared" si="1"/>
        <v>116</v>
      </c>
      <c r="E14" s="7">
        <v>3.0859999999999999</v>
      </c>
      <c r="F14" s="8"/>
      <c r="G14" s="8"/>
      <c r="H14" s="7">
        <f t="shared" si="2"/>
        <v>0.61070000000000002</v>
      </c>
      <c r="I14" s="2">
        <f t="shared" si="0"/>
        <v>6.0220885514249093E-3</v>
      </c>
      <c r="J14" s="2"/>
      <c r="K14" s="2">
        <f t="shared" si="3"/>
        <v>5.7339462776462362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>
      <c r="A16" s="4" t="s">
        <v>20</v>
      </c>
      <c r="B16" s="2"/>
      <c r="C16" s="8">
        <v>101.41</v>
      </c>
      <c r="D16" s="2"/>
      <c r="E16" s="5" t="s">
        <v>21</v>
      </c>
      <c r="F16" s="6" t="e">
        <f>AVERAGE(F11:F14)</f>
        <v>#DIV/0!</v>
      </c>
      <c r="G16" s="6" t="e">
        <f>AVERAGE(G11:G14)</f>
        <v>#DIV/0!</v>
      </c>
      <c r="H16" s="6">
        <f>AVERAGE(H11:H14)</f>
        <v>0.61070000000000002</v>
      </c>
      <c r="I16" s="6">
        <f>AVERAGE(I11:I14)</f>
        <v>6.0220885514249093E-3</v>
      </c>
      <c r="J16" s="6"/>
      <c r="K16" s="6">
        <f>AVERAGE(K9:K14)</f>
        <v>15.07469734793632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>
      <c r="B17" s="2"/>
      <c r="D17" s="2"/>
      <c r="E17" s="1" t="s">
        <v>22</v>
      </c>
      <c r="F17" s="2">
        <f>MAX(F11:F14)-MIN(F11:F14)</f>
        <v>0</v>
      </c>
      <c r="G17" s="2">
        <f>MAX(G11:G14)-MIN(G11:G14)</f>
        <v>0</v>
      </c>
      <c r="H17" s="2">
        <f>MAX(H11:H14)-MIN(H11:H14)</f>
        <v>0</v>
      </c>
      <c r="I17" s="2">
        <f>MAX(I11:I14)-MIN(I11:I14)</f>
        <v>0</v>
      </c>
      <c r="J17" s="2"/>
      <c r="K17" s="1">
        <f>-SLOPE(E8:E14,D8:D14)/60/AVERAGE(I11:I14)*1000/18/(C20*2/10000)</f>
        <v>15.126993242476598</v>
      </c>
      <c r="L17" t="s">
        <v>23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>
      <c r="A18" s="4" t="s">
        <v>24</v>
      </c>
      <c r="B18" s="2"/>
      <c r="C18" s="8">
        <v>52.14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>
      <c r="A19" s="4" t="s">
        <v>25</v>
      </c>
      <c r="B19" s="2"/>
      <c r="C19" s="7">
        <v>52.14</v>
      </c>
      <c r="E19" s="2" t="s">
        <v>26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>
      <c r="A20" s="4" t="s">
        <v>27</v>
      </c>
      <c r="B20" s="2"/>
      <c r="C20" s="9">
        <f>AVERAGE(C18,C19)</f>
        <v>52.14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>
      <c r="L57" s="3"/>
    </row>
    <row r="58" spans="12:12">
      <c r="L58" s="3"/>
    </row>
  </sheetData>
  <pageMargins left="0.7" right="0.7" top="0.75" bottom="0.75" header="0.3" footer="0.3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21DC4-0848-4EE8-88C0-56C05645FB7A}">
  <dimension ref="A1:CJ58"/>
  <sheetViews>
    <sheetView topLeftCell="A6" zoomScale="117" zoomScaleNormal="117" workbookViewId="0">
      <selection activeCell="M11" sqref="M11"/>
    </sheetView>
  </sheetViews>
  <sheetFormatPr baseColWidth="10" defaultColWidth="8.6640625" defaultRowHeight="14.4"/>
  <cols>
    <col min="1" max="1" width="14.44140625" customWidth="1"/>
    <col min="2" max="2" width="10.44140625" customWidth="1"/>
    <col min="3" max="4" width="9.109375"/>
    <col min="5" max="5" width="11.44140625" customWidth="1"/>
    <col min="6" max="8" width="9.109375"/>
    <col min="9" max="9" width="12" customWidth="1"/>
    <col min="10" max="10" width="8.33203125" customWidth="1"/>
    <col min="11" max="12" width="9.109375"/>
    <col min="13" max="13" width="26.44140625" customWidth="1"/>
  </cols>
  <sheetData>
    <row r="1" spans="1:88" ht="15.6">
      <c r="A1" t="s">
        <v>0</v>
      </c>
    </row>
    <row r="2" spans="1:88">
      <c r="A2" t="s">
        <v>1</v>
      </c>
    </row>
    <row r="4" spans="1:88">
      <c r="A4" s="10" t="s">
        <v>42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/>
      <c r="K5" s="1" t="s">
        <v>12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>
      <c r="A6" s="1"/>
      <c r="B6" s="1"/>
      <c r="C6" s="1"/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/>
      <c r="K6" s="1" t="s">
        <v>19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>
      <c r="A7" s="7">
        <v>9</v>
      </c>
      <c r="B7" s="7">
        <v>32</v>
      </c>
      <c r="C7" s="7">
        <v>0</v>
      </c>
      <c r="D7" s="2">
        <f>((A7-A$7)*60*60+(B7-B$7)*60+(C7-C$7))/60</f>
        <v>0</v>
      </c>
      <c r="E7" s="7">
        <v>2.496</v>
      </c>
      <c r="F7" s="8"/>
      <c r="G7" s="8"/>
      <c r="H7" s="7">
        <f>((100-F7)/100)*(610.7*10^(7.5*G7/(237.3+G7)))/1000</f>
        <v>0.61070000000000002</v>
      </c>
      <c r="I7" s="2">
        <f t="shared" ref="I7:I14" si="0">(1-(F7/100))*(H7/C$16)</f>
        <v>6.0220885514249093E-3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>
      <c r="A8" s="7">
        <v>9</v>
      </c>
      <c r="B8" s="7">
        <v>47</v>
      </c>
      <c r="C8" s="7">
        <v>0</v>
      </c>
      <c r="D8" s="2">
        <f t="shared" ref="D8:D14" si="1">((A8-A$7)*60*60+(B8-B$7)*60+(C8-C$7))/60</f>
        <v>15</v>
      </c>
      <c r="E8" s="7">
        <v>2.4670000000000001</v>
      </c>
      <c r="F8" s="8"/>
      <c r="G8" s="7"/>
      <c r="H8" s="7">
        <f t="shared" ref="H8:H14" si="2">((100-F8)/100)*(610.7*10^(7.5*G8/(237.3+G8)))/1000</f>
        <v>0.61070000000000002</v>
      </c>
      <c r="I8" s="2">
        <f t="shared" si="0"/>
        <v>6.0220885514249093E-3</v>
      </c>
      <c r="J8" s="2"/>
      <c r="K8" s="2">
        <f t="shared" ref="K8:K14" si="3">-((E8-E7)/18*1000)/((D8-D7)*60)/I8/(C$20*2/10000)</f>
        <v>33.791016321450869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>
      <c r="A9" s="7">
        <v>10</v>
      </c>
      <c r="B9" s="7">
        <v>3</v>
      </c>
      <c r="C9" s="7">
        <v>0</v>
      </c>
      <c r="D9" s="2">
        <f t="shared" si="1"/>
        <v>31</v>
      </c>
      <c r="E9" s="7">
        <v>2.46</v>
      </c>
      <c r="F9" s="8"/>
      <c r="G9" s="8"/>
      <c r="H9" s="7">
        <f t="shared" si="2"/>
        <v>0.61070000000000002</v>
      </c>
      <c r="I9" s="2">
        <f t="shared" si="0"/>
        <v>6.0220885514249093E-3</v>
      </c>
      <c r="J9" s="2"/>
      <c r="K9" s="2">
        <f>-((E9-E8)/18*1000)/((D9-D8)*60)/I9/(C$20*2/10000)</f>
        <v>7.6466739520526108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>
      <c r="A10" s="7">
        <v>10</v>
      </c>
      <c r="B10" s="7">
        <v>19</v>
      </c>
      <c r="C10" s="7">
        <v>0</v>
      </c>
      <c r="D10" s="2">
        <f t="shared" si="1"/>
        <v>47</v>
      </c>
      <c r="E10" s="7">
        <v>2.4529999999999998</v>
      </c>
      <c r="F10" s="8"/>
      <c r="G10" s="8"/>
      <c r="H10" s="7">
        <f t="shared" si="2"/>
        <v>0.61070000000000002</v>
      </c>
      <c r="I10" s="2">
        <f t="shared" si="0"/>
        <v>6.0220885514249093E-3</v>
      </c>
      <c r="J10" s="2"/>
      <c r="K10" s="2">
        <f t="shared" si="3"/>
        <v>7.6466739520526108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>
      <c r="A11" s="7">
        <v>10</v>
      </c>
      <c r="B11" s="7">
        <v>37</v>
      </c>
      <c r="C11" s="7">
        <v>0</v>
      </c>
      <c r="D11" s="2">
        <f>((A11-A$7)*60*60+(B11-B$7)*60+(C11-C$7))/60</f>
        <v>65</v>
      </c>
      <c r="E11" s="7">
        <v>2.4420000000000002</v>
      </c>
      <c r="F11" s="8"/>
      <c r="G11" s="8"/>
      <c r="H11" s="7">
        <f t="shared" si="2"/>
        <v>0.61070000000000002</v>
      </c>
      <c r="I11" s="2">
        <f t="shared" si="0"/>
        <v>6.0220885514249093E-3</v>
      </c>
      <c r="J11" s="2"/>
      <c r="K11" s="2">
        <f>-((E11-E10)/18*1000)/((D11-D10)*60)/I11/(C$20*2/10000)</f>
        <v>10.681068377469819</v>
      </c>
      <c r="L11" s="2"/>
      <c r="M11" s="2"/>
      <c r="O11" s="2"/>
      <c r="P11" s="2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>
      <c r="A12" s="7">
        <v>10</v>
      </c>
      <c r="B12" s="7">
        <v>53</v>
      </c>
      <c r="C12" s="7">
        <v>0</v>
      </c>
      <c r="D12" s="2">
        <f t="shared" si="1"/>
        <v>81</v>
      </c>
      <c r="E12" s="7">
        <v>2.4340000000000002</v>
      </c>
      <c r="F12" s="8"/>
      <c r="G12" s="8"/>
      <c r="H12" s="7">
        <f t="shared" si="2"/>
        <v>0.61070000000000002</v>
      </c>
      <c r="I12" s="2">
        <f t="shared" si="0"/>
        <v>6.0220885514249093E-3</v>
      </c>
      <c r="J12" s="2"/>
      <c r="K12" s="2">
        <f>-((E12-E11)/18*1000)/((D12-D11)*60)/I12/(C$20*2/10000)</f>
        <v>8.7390559452028462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>
      <c r="A13" s="7">
        <v>11</v>
      </c>
      <c r="B13" s="7">
        <v>11</v>
      </c>
      <c r="C13" s="7">
        <v>0</v>
      </c>
      <c r="D13" s="2">
        <f t="shared" si="1"/>
        <v>99</v>
      </c>
      <c r="E13" s="7">
        <v>2.423</v>
      </c>
      <c r="F13" s="8"/>
      <c r="G13" s="8"/>
      <c r="H13" s="7">
        <f t="shared" si="2"/>
        <v>0.61070000000000002</v>
      </c>
      <c r="I13" s="2">
        <f t="shared" si="0"/>
        <v>6.0220885514249093E-3</v>
      </c>
      <c r="J13" s="2"/>
      <c r="K13" s="2">
        <f t="shared" si="3"/>
        <v>10.681068377470254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>
      <c r="A14" s="7">
        <v>11</v>
      </c>
      <c r="B14" s="7">
        <v>28</v>
      </c>
      <c r="C14" s="7">
        <v>0</v>
      </c>
      <c r="D14" s="2">
        <f t="shared" si="1"/>
        <v>116</v>
      </c>
      <c r="E14" s="7">
        <v>2.4220000000000002</v>
      </c>
      <c r="F14" s="8"/>
      <c r="G14" s="8"/>
      <c r="H14" s="7">
        <f t="shared" si="2"/>
        <v>0.61070000000000002</v>
      </c>
      <c r="I14" s="2">
        <f t="shared" si="0"/>
        <v>6.0220885514249093E-3</v>
      </c>
      <c r="J14" s="2"/>
      <c r="K14" s="2">
        <f t="shared" si="3"/>
        <v>1.0281242288472794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>
      <c r="A16" s="4" t="s">
        <v>20</v>
      </c>
      <c r="B16" s="2"/>
      <c r="C16" s="8">
        <v>101.41</v>
      </c>
      <c r="D16" s="2"/>
      <c r="E16" s="5" t="s">
        <v>21</v>
      </c>
      <c r="F16" s="6" t="e">
        <f>AVERAGE(F11:F14)</f>
        <v>#DIV/0!</v>
      </c>
      <c r="G16" s="6" t="e">
        <f>AVERAGE(G11:G14)</f>
        <v>#DIV/0!</v>
      </c>
      <c r="H16" s="6">
        <f>AVERAGE(H11:H14)</f>
        <v>0.61070000000000002</v>
      </c>
      <c r="I16" s="6">
        <f>AVERAGE(I11:I14)</f>
        <v>6.0220885514249093E-3</v>
      </c>
      <c r="J16" s="6"/>
      <c r="K16" s="6">
        <f>AVERAGE(K9:K14)</f>
        <v>7.7371108055159032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>
      <c r="B17" s="2"/>
      <c r="D17" s="2"/>
      <c r="E17" s="1" t="s">
        <v>22</v>
      </c>
      <c r="F17" s="2">
        <f>MAX(F11:F14)-MIN(F11:F14)</f>
        <v>0</v>
      </c>
      <c r="G17" s="2">
        <f>MAX(G11:G14)-MIN(G11:G14)</f>
        <v>0</v>
      </c>
      <c r="H17" s="2">
        <f>MAX(H11:H14)-MIN(H11:H14)</f>
        <v>0</v>
      </c>
      <c r="I17" s="2">
        <f>MAX(I11:I14)-MIN(I11:I14)</f>
        <v>0</v>
      </c>
      <c r="J17" s="2"/>
      <c r="K17" s="1">
        <f>-SLOPE(E8:E14,D8:D14)/60/AVERAGE(I11:I14)*1000/18/(C20*2/10000)</f>
        <v>8.4254183341578184</v>
      </c>
      <c r="L17" t="s">
        <v>23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>
      <c r="A18" s="4" t="s">
        <v>24</v>
      </c>
      <c r="B18" s="2"/>
      <c r="C18" s="8">
        <v>43.984999999999999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>
      <c r="A19" s="4" t="s">
        <v>25</v>
      </c>
      <c r="B19" s="2"/>
      <c r="C19" s="7">
        <v>43.984999999999999</v>
      </c>
      <c r="E19" s="2" t="s">
        <v>26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>
      <c r="A20" s="4" t="s">
        <v>27</v>
      </c>
      <c r="B20" s="2"/>
      <c r="C20" s="9">
        <f>AVERAGE(C18,C19)</f>
        <v>43.984999999999999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>
      <c r="L57" s="3"/>
    </row>
    <row r="58" spans="12:12">
      <c r="L58" s="3"/>
    </row>
  </sheetData>
  <pageMargins left="0.7" right="0.7" top="0.75" bottom="0.75" header="0.3" footer="0.3"/>
  <headerFooter alignWithMargin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48DC8-BC65-4DC3-A7DF-83E21D16891A}">
  <dimension ref="A1:CJ58"/>
  <sheetViews>
    <sheetView topLeftCell="A6" zoomScale="117" zoomScaleNormal="117" workbookViewId="0">
      <selection activeCell="C19" sqref="C19"/>
    </sheetView>
  </sheetViews>
  <sheetFormatPr baseColWidth="10" defaultColWidth="8.6640625" defaultRowHeight="14.4"/>
  <cols>
    <col min="1" max="1" width="14.44140625" customWidth="1"/>
    <col min="2" max="2" width="10.44140625" customWidth="1"/>
    <col min="3" max="4" width="9.109375"/>
    <col min="5" max="5" width="11.44140625" customWidth="1"/>
    <col min="6" max="8" width="9.109375"/>
    <col min="9" max="9" width="12" customWidth="1"/>
    <col min="10" max="10" width="8.33203125" customWidth="1"/>
    <col min="11" max="12" width="9.109375"/>
    <col min="13" max="13" width="26.44140625" customWidth="1"/>
  </cols>
  <sheetData>
    <row r="1" spans="1:88" ht="15.6">
      <c r="A1" t="s">
        <v>0</v>
      </c>
    </row>
    <row r="2" spans="1:88">
      <c r="A2" t="s">
        <v>1</v>
      </c>
    </row>
    <row r="4" spans="1:88">
      <c r="A4" s="10" t="s">
        <v>43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/>
      <c r="K5" s="1" t="s">
        <v>12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>
      <c r="A6" s="1"/>
      <c r="B6" s="1"/>
      <c r="C6" s="1"/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/>
      <c r="K6" s="1" t="s">
        <v>19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>
      <c r="A7" s="7">
        <v>9</v>
      </c>
      <c r="B7" s="7">
        <v>32</v>
      </c>
      <c r="C7" s="7">
        <v>0</v>
      </c>
      <c r="D7" s="2">
        <f>((A7-A$7)*60*60+(B7-B$7)*60+(C7-C$7))/60</f>
        <v>0</v>
      </c>
      <c r="E7" s="7">
        <v>5.1619999999999999</v>
      </c>
      <c r="F7" s="8"/>
      <c r="G7" s="8"/>
      <c r="H7" s="7">
        <f>((100-F7)/100)*(610.7*10^(7.5*G7/(237.3+G7)))/1000</f>
        <v>0.61070000000000002</v>
      </c>
      <c r="I7" s="2">
        <f t="shared" ref="I7:I14" si="0">(1-(F7/100))*(H7/C$16)</f>
        <v>6.0220885514249093E-3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>
      <c r="A8" s="7">
        <v>9</v>
      </c>
      <c r="B8" s="7">
        <v>48</v>
      </c>
      <c r="C8" s="7">
        <v>0</v>
      </c>
      <c r="D8" s="2">
        <f t="shared" ref="D8:D14" si="1">((A8-A$7)*60*60+(B8-B$7)*60+(C8-C$7))/60</f>
        <v>16</v>
      </c>
      <c r="E8" s="7">
        <v>5.1130000000000004</v>
      </c>
      <c r="F8" s="8"/>
      <c r="G8" s="7"/>
      <c r="H8" s="7">
        <f t="shared" ref="H8:H14" si="2">((100-F8)/100)*(610.7*10^(7.5*G8/(237.3+G8)))/1000</f>
        <v>0.61070000000000002</v>
      </c>
      <c r="I8" s="2">
        <f t="shared" si="0"/>
        <v>6.0220885514249093E-3</v>
      </c>
      <c r="J8" s="2"/>
      <c r="K8" s="2">
        <f t="shared" ref="K8:K14" si="3">-((E8-E7)/18*1000)/((D8-D7)*60)/I8/(C$20*2/10000)</f>
        <v>27.439921171864825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>
      <c r="A9" s="7">
        <v>10</v>
      </c>
      <c r="B9" s="7">
        <v>3</v>
      </c>
      <c r="C9" s="7">
        <v>0</v>
      </c>
      <c r="D9" s="2">
        <f t="shared" si="1"/>
        <v>31</v>
      </c>
      <c r="E9" s="7">
        <v>5.0730000000000004</v>
      </c>
      <c r="F9" s="8"/>
      <c r="G9" s="8"/>
      <c r="H9" s="7">
        <f t="shared" si="2"/>
        <v>0.61070000000000002</v>
      </c>
      <c r="I9" s="2">
        <f t="shared" si="0"/>
        <v>6.0220885514249093E-3</v>
      </c>
      <c r="J9" s="2"/>
      <c r="K9" s="2">
        <f>-((E9-E8)/18*1000)/((D9-D8)*60)/I9/(C$20*2/10000)</f>
        <v>23.893264693868968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>
      <c r="A10" s="7">
        <v>10</v>
      </c>
      <c r="B10" s="7">
        <v>19</v>
      </c>
      <c r="C10" s="7">
        <v>0</v>
      </c>
      <c r="D10" s="2">
        <f t="shared" si="1"/>
        <v>47</v>
      </c>
      <c r="E10" s="7">
        <v>5.0350000000000001</v>
      </c>
      <c r="F10" s="8"/>
      <c r="G10" s="8"/>
      <c r="H10" s="7">
        <f t="shared" si="2"/>
        <v>0.61070000000000002</v>
      </c>
      <c r="I10" s="2">
        <f t="shared" si="0"/>
        <v>6.0220885514249093E-3</v>
      </c>
      <c r="J10" s="2"/>
      <c r="K10" s="2">
        <f t="shared" si="3"/>
        <v>21.279938867977176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>
      <c r="A11" s="7">
        <v>10</v>
      </c>
      <c r="B11" s="7">
        <v>37</v>
      </c>
      <c r="C11" s="7">
        <v>0</v>
      </c>
      <c r="D11" s="2">
        <f>((A11-A$7)*60*60+(B11-B$7)*60+(C11-C$7))/60</f>
        <v>65</v>
      </c>
      <c r="E11" s="7">
        <v>4.9889999999999999</v>
      </c>
      <c r="F11" s="8"/>
      <c r="G11" s="8"/>
      <c r="H11" s="7">
        <f t="shared" si="2"/>
        <v>0.61070000000000002</v>
      </c>
      <c r="I11" s="2">
        <f t="shared" si="0"/>
        <v>6.0220885514249093E-3</v>
      </c>
      <c r="J11" s="2"/>
      <c r="K11" s="2">
        <f>-((E11-E10)/18*1000)/((D11-D10)*60)/I11/(C$20*2/10000)</f>
        <v>22.8977119982912</v>
      </c>
      <c r="L11" s="2"/>
      <c r="M11" s="2"/>
      <c r="O11" s="2"/>
      <c r="P11" s="2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>
      <c r="A12" s="7">
        <v>10</v>
      </c>
      <c r="B12" s="7">
        <v>56</v>
      </c>
      <c r="C12" s="7">
        <v>0</v>
      </c>
      <c r="D12" s="2">
        <f t="shared" si="1"/>
        <v>84</v>
      </c>
      <c r="E12" s="7">
        <v>4.9539999999999997</v>
      </c>
      <c r="F12" s="8"/>
      <c r="G12" s="8"/>
      <c r="H12" s="7">
        <f t="shared" si="2"/>
        <v>0.61070000000000002</v>
      </c>
      <c r="I12" s="2">
        <f t="shared" si="0"/>
        <v>6.0220885514249093E-3</v>
      </c>
      <c r="J12" s="2"/>
      <c r="K12" s="2">
        <f>-((E12-E11)/18*1000)/((D12-D11)*60)/I12/(C$20*2/10000)</f>
        <v>16.505215742475325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>
      <c r="A13" s="7">
        <v>11</v>
      </c>
      <c r="B13" s="7">
        <v>11</v>
      </c>
      <c r="C13" s="7">
        <v>0</v>
      </c>
      <c r="D13" s="2">
        <f t="shared" si="1"/>
        <v>99</v>
      </c>
      <c r="E13" s="7">
        <v>4.9189999999999996</v>
      </c>
      <c r="F13" s="8"/>
      <c r="G13" s="8"/>
      <c r="H13" s="7">
        <f t="shared" si="2"/>
        <v>0.61070000000000002</v>
      </c>
      <c r="I13" s="2">
        <f t="shared" si="0"/>
        <v>6.0220885514249093E-3</v>
      </c>
      <c r="J13" s="2"/>
      <c r="K13" s="2">
        <f t="shared" si="3"/>
        <v>20.906606607135412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>
      <c r="A14" s="7">
        <v>11</v>
      </c>
      <c r="B14" s="7">
        <v>29</v>
      </c>
      <c r="C14" s="7">
        <v>0</v>
      </c>
      <c r="D14" s="2">
        <f t="shared" si="1"/>
        <v>117</v>
      </c>
      <c r="E14" s="7">
        <v>4.8959999999999999</v>
      </c>
      <c r="F14" s="8"/>
      <c r="G14" s="8"/>
      <c r="H14" s="7">
        <f t="shared" si="2"/>
        <v>0.61070000000000002</v>
      </c>
      <c r="I14" s="2">
        <f t="shared" si="0"/>
        <v>6.0220885514249093E-3</v>
      </c>
      <c r="J14" s="2"/>
      <c r="K14" s="2">
        <f t="shared" si="3"/>
        <v>11.448855999145382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>
      <c r="A16" s="4" t="s">
        <v>20</v>
      </c>
      <c r="B16" s="2"/>
      <c r="C16" s="8">
        <v>101.41</v>
      </c>
      <c r="D16" s="2"/>
      <c r="E16" s="5" t="s">
        <v>21</v>
      </c>
      <c r="F16" s="6" t="e">
        <f>AVERAGE(F11:F14)</f>
        <v>#DIV/0!</v>
      </c>
      <c r="G16" s="6" t="e">
        <f>AVERAGE(G11:G14)</f>
        <v>#DIV/0!</v>
      </c>
      <c r="H16" s="6">
        <f>AVERAGE(H11:H14)</f>
        <v>0.61070000000000002</v>
      </c>
      <c r="I16" s="6">
        <f>AVERAGE(I11:I14)</f>
        <v>6.0220885514249093E-3</v>
      </c>
      <c r="J16" s="6"/>
      <c r="K16" s="6">
        <f>AVERAGE(K8:K14)</f>
        <v>20.624502154394044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>
      <c r="B17" s="2"/>
      <c r="D17" s="2"/>
      <c r="E17" s="1" t="s">
        <v>22</v>
      </c>
      <c r="F17" s="2">
        <f>MAX(F11:F14)-MIN(F11:F14)</f>
        <v>0</v>
      </c>
      <c r="G17" s="2">
        <f>MAX(G11:G14)-MIN(G11:G14)</f>
        <v>0</v>
      </c>
      <c r="H17" s="2">
        <f>MAX(H11:H14)-MIN(H11:H14)</f>
        <v>0</v>
      </c>
      <c r="I17" s="2">
        <f>MAX(I11:I14)-MIN(I11:I14)</f>
        <v>0</v>
      </c>
      <c r="J17" s="2"/>
      <c r="K17" s="1">
        <f>-SLOPE(E7:E14,D7:D14)/60/AVERAGE(I11:I14)*1000/18/(C20*2/10000)</f>
        <v>20.50034934823282</v>
      </c>
      <c r="L17" t="s">
        <v>23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>
      <c r="A18" s="4" t="s">
        <v>24</v>
      </c>
      <c r="B18" s="2"/>
      <c r="C18" s="8">
        <v>85.801000000000002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>
      <c r="A19" s="4" t="s">
        <v>25</v>
      </c>
      <c r="B19" s="2"/>
      <c r="C19" s="7">
        <v>85.801000000000002</v>
      </c>
      <c r="E19" s="2" t="s">
        <v>26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>
      <c r="A20" s="4" t="s">
        <v>27</v>
      </c>
      <c r="B20" s="2"/>
      <c r="C20" s="9">
        <f>AVERAGE(C18,C19)</f>
        <v>85.801000000000002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>
      <c r="L57" s="3"/>
    </row>
    <row r="58" spans="12:12">
      <c r="L58" s="3"/>
    </row>
  </sheetData>
  <pageMargins left="0.7" right="0.7" top="0.75" bottom="0.75" header="0.3" footer="0.3"/>
  <headerFooter alignWithMargin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9E23C-3C56-4900-9532-8FDE53EA9439}">
  <dimension ref="A1:CJ58"/>
  <sheetViews>
    <sheetView topLeftCell="A6" zoomScale="117" zoomScaleNormal="117" workbookViewId="0">
      <selection activeCell="N11" sqref="N11"/>
    </sheetView>
  </sheetViews>
  <sheetFormatPr baseColWidth="10" defaultColWidth="8.6640625" defaultRowHeight="14.4"/>
  <cols>
    <col min="1" max="1" width="14.44140625" customWidth="1"/>
    <col min="2" max="2" width="10.44140625" customWidth="1"/>
    <col min="3" max="4" width="9.109375"/>
    <col min="5" max="5" width="11.44140625" customWidth="1"/>
    <col min="6" max="8" width="9.109375"/>
    <col min="9" max="9" width="12" customWidth="1"/>
    <col min="10" max="10" width="8.33203125" customWidth="1"/>
    <col min="11" max="12" width="9.109375"/>
    <col min="13" max="13" width="26.44140625" customWidth="1"/>
  </cols>
  <sheetData>
    <row r="1" spans="1:88" ht="15.6">
      <c r="A1" t="s">
        <v>0</v>
      </c>
    </row>
    <row r="2" spans="1:88">
      <c r="A2" t="s">
        <v>1</v>
      </c>
    </row>
    <row r="4" spans="1:88">
      <c r="A4" s="10" t="s">
        <v>44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/>
      <c r="K5" s="1" t="s">
        <v>12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>
      <c r="A6" s="1"/>
      <c r="B6" s="1"/>
      <c r="C6" s="1"/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/>
      <c r="K6" s="1" t="s">
        <v>19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>
      <c r="A7" s="7">
        <v>9</v>
      </c>
      <c r="B7" s="7">
        <v>33</v>
      </c>
      <c r="C7" s="7">
        <v>0</v>
      </c>
      <c r="D7" s="2">
        <f>((A7-A$7)*60*60+(B7-B$7)*60+(C7-C$7))/60</f>
        <v>0</v>
      </c>
      <c r="E7" s="7">
        <v>1.724</v>
      </c>
      <c r="F7" s="8"/>
      <c r="G7" s="8"/>
      <c r="H7" s="7">
        <f>((100-F7)/100)*(610.7*10^(7.5*G7/(237.3+G7)))/1000</f>
        <v>0.61070000000000002</v>
      </c>
      <c r="I7" s="2">
        <f t="shared" ref="I7:I14" si="0">(1-(F7/100))*(H7/C$16)</f>
        <v>6.0220885514249093E-3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>
      <c r="A8" s="7">
        <v>9</v>
      </c>
      <c r="B8" s="7">
        <v>48</v>
      </c>
      <c r="C8" s="7">
        <v>0</v>
      </c>
      <c r="D8" s="2">
        <f t="shared" ref="D8:D14" si="1">((A8-A$7)*60*60+(B8-B$7)*60+(C8-C$7))/60</f>
        <v>15</v>
      </c>
      <c r="E8" s="7">
        <v>1.7090000000000001</v>
      </c>
      <c r="F8" s="8"/>
      <c r="G8" s="7"/>
      <c r="H8" s="7">
        <f t="shared" ref="H8:H14" si="2">((100-F8)/100)*(610.7*10^(7.5*G8/(237.3+G8)))/1000</f>
        <v>0.61070000000000002</v>
      </c>
      <c r="I8" s="2">
        <f t="shared" si="0"/>
        <v>6.0220885514249093E-3</v>
      </c>
      <c r="J8" s="2"/>
      <c r="K8" s="2">
        <f t="shared" ref="K8:K14" si="3">-((E8-E7)/18*1000)/((D8-D7)*60)/I8/(C$20*2/10000)</f>
        <v>28.428916185914073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>
      <c r="A9" s="7">
        <v>10</v>
      </c>
      <c r="B9" s="7">
        <v>4</v>
      </c>
      <c r="C9" s="7">
        <v>0</v>
      </c>
      <c r="D9" s="2">
        <f t="shared" si="1"/>
        <v>31</v>
      </c>
      <c r="E9" s="7">
        <v>1.698</v>
      </c>
      <c r="F9" s="8"/>
      <c r="G9" s="8"/>
      <c r="H9" s="7">
        <f t="shared" si="2"/>
        <v>0.61070000000000002</v>
      </c>
      <c r="I9" s="2">
        <f t="shared" si="0"/>
        <v>6.0220885514249093E-3</v>
      </c>
      <c r="J9" s="2"/>
      <c r="K9" s="2">
        <f>-((E9-E8)/18*1000)/((D9-D8)*60)/I9/(C$20*2/10000)</f>
        <v>19.544879877816268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>
      <c r="A10" s="7">
        <v>10</v>
      </c>
      <c r="B10" s="7">
        <v>20</v>
      </c>
      <c r="C10" s="7">
        <v>0</v>
      </c>
      <c r="D10" s="2">
        <f t="shared" si="1"/>
        <v>47</v>
      </c>
      <c r="E10" s="7">
        <v>1.69</v>
      </c>
      <c r="F10" s="8"/>
      <c r="G10" s="8"/>
      <c r="H10" s="7">
        <f t="shared" si="2"/>
        <v>0.61070000000000002</v>
      </c>
      <c r="I10" s="2">
        <f t="shared" si="0"/>
        <v>6.0220885514249093E-3</v>
      </c>
      <c r="J10" s="2"/>
      <c r="K10" s="2">
        <f t="shared" si="3"/>
        <v>14.214458092957145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>
      <c r="A11" s="7">
        <v>10</v>
      </c>
      <c r="B11" s="7">
        <v>38</v>
      </c>
      <c r="C11" s="7">
        <v>0</v>
      </c>
      <c r="D11" s="2">
        <f>((A11-A$7)*60*60+(B11-B$7)*60+(C11-C$7))/60</f>
        <v>65</v>
      </c>
      <c r="E11" s="7">
        <v>1.6779999999999999</v>
      </c>
      <c r="F11" s="8"/>
      <c r="G11" s="8"/>
      <c r="H11" s="7">
        <f t="shared" si="2"/>
        <v>0.61070000000000002</v>
      </c>
      <c r="I11" s="2">
        <f t="shared" si="0"/>
        <v>6.0220885514249093E-3</v>
      </c>
      <c r="J11" s="2"/>
      <c r="K11" s="2">
        <f>-((E11-E10)/18*1000)/((D11-D10)*60)/I11/(C$20*2/10000)</f>
        <v>18.952610790609523</v>
      </c>
      <c r="L11" s="2"/>
      <c r="M11" s="2"/>
      <c r="O11" s="2"/>
      <c r="P11" s="2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>
      <c r="A12" s="7">
        <v>10</v>
      </c>
      <c r="B12" s="7">
        <v>56</v>
      </c>
      <c r="C12" s="7">
        <v>0</v>
      </c>
      <c r="D12" s="2">
        <f t="shared" si="1"/>
        <v>83</v>
      </c>
      <c r="E12" s="7">
        <v>1.6659999999999999</v>
      </c>
      <c r="F12" s="8"/>
      <c r="G12" s="8"/>
      <c r="H12" s="7">
        <f t="shared" si="2"/>
        <v>0.61070000000000002</v>
      </c>
      <c r="I12" s="2">
        <f t="shared" si="0"/>
        <v>6.0220885514249093E-3</v>
      </c>
      <c r="J12" s="2"/>
      <c r="K12" s="2">
        <f>-((E12-E11)/18*1000)/((D12-D11)*60)/I12/(C$20*2/10000)</f>
        <v>18.952610790609523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>
      <c r="A13" s="7">
        <v>11</v>
      </c>
      <c r="B13" s="7">
        <v>11</v>
      </c>
      <c r="C13" s="7">
        <v>0</v>
      </c>
      <c r="D13" s="2">
        <f t="shared" si="1"/>
        <v>98</v>
      </c>
      <c r="E13" s="7">
        <v>1.663</v>
      </c>
      <c r="F13" s="8"/>
      <c r="G13" s="8"/>
      <c r="H13" s="7">
        <f t="shared" si="2"/>
        <v>0.61070000000000002</v>
      </c>
      <c r="I13" s="2">
        <f t="shared" si="0"/>
        <v>6.0220885514249093E-3</v>
      </c>
      <c r="J13" s="2"/>
      <c r="K13" s="2">
        <f t="shared" si="3"/>
        <v>5.6857832371826467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>
      <c r="A14" s="7">
        <v>11</v>
      </c>
      <c r="B14" s="7">
        <v>30</v>
      </c>
      <c r="C14" s="7">
        <v>0</v>
      </c>
      <c r="D14" s="2">
        <f t="shared" si="1"/>
        <v>117</v>
      </c>
      <c r="E14" s="7">
        <v>1.663</v>
      </c>
      <c r="F14" s="8"/>
      <c r="G14" s="8"/>
      <c r="H14" s="7">
        <f t="shared" si="2"/>
        <v>0.61070000000000002</v>
      </c>
      <c r="I14" s="2">
        <f t="shared" si="0"/>
        <v>6.0220885514249093E-3</v>
      </c>
      <c r="J14" s="2"/>
      <c r="K14" s="2">
        <f t="shared" si="3"/>
        <v>0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>
      <c r="A16" s="4" t="s">
        <v>20</v>
      </c>
      <c r="B16" s="2"/>
      <c r="C16" s="8">
        <v>101.41</v>
      </c>
      <c r="D16" s="2"/>
      <c r="E16" s="5" t="s">
        <v>21</v>
      </c>
      <c r="F16" s="6" t="e">
        <f>AVERAGE(F11:F14)</f>
        <v>#DIV/0!</v>
      </c>
      <c r="G16" s="6" t="e">
        <f>AVERAGE(G11:G14)</f>
        <v>#DIV/0!</v>
      </c>
      <c r="H16" s="6">
        <f>AVERAGE(H11:H14)</f>
        <v>0.61070000000000002</v>
      </c>
      <c r="I16" s="6">
        <f>AVERAGE(I11:I14)</f>
        <v>6.0220885514249093E-3</v>
      </c>
      <c r="J16" s="6"/>
      <c r="K16" s="6">
        <f>AVERAGE(K9:K13)</f>
        <v>15.470068557835024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>
      <c r="B17" s="2"/>
      <c r="D17" s="2"/>
      <c r="E17" s="1" t="s">
        <v>22</v>
      </c>
      <c r="F17" s="2">
        <f>MAX(F11:F14)-MIN(F11:F14)</f>
        <v>0</v>
      </c>
      <c r="G17" s="2">
        <f>MAX(G11:G14)-MIN(G11:G14)</f>
        <v>0</v>
      </c>
      <c r="H17" s="2">
        <f>MAX(H11:H14)-MIN(H11:H14)</f>
        <v>0</v>
      </c>
      <c r="I17" s="2">
        <f>MAX(I11:I14)-MIN(I11:I14)</f>
        <v>0</v>
      </c>
      <c r="J17" s="2"/>
      <c r="K17" s="1">
        <f>-SLOPE(E7:E14,D7:D14)/60/AVERAGE(I11:I14)*1000/18/(C20*2/10000)</f>
        <v>15.384352527026081</v>
      </c>
      <c r="L17" t="s">
        <v>23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>
      <c r="A18" s="4" t="s">
        <v>24</v>
      </c>
      <c r="B18" s="2"/>
      <c r="C18" s="8">
        <v>27.042000000000002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>
      <c r="A19" s="4" t="s">
        <v>25</v>
      </c>
      <c r="B19" s="2"/>
      <c r="C19" s="7">
        <v>27.042000000000002</v>
      </c>
      <c r="E19" s="2" t="s">
        <v>26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>
      <c r="A20" s="4" t="s">
        <v>27</v>
      </c>
      <c r="B20" s="2"/>
      <c r="C20" s="9">
        <f>AVERAGE(C18,C19)</f>
        <v>27.042000000000002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>
      <c r="L57" s="3"/>
    </row>
    <row r="58" spans="12:12">
      <c r="L58" s="3"/>
    </row>
  </sheetData>
  <pageMargins left="0.7" right="0.7" top="0.75" bottom="0.75" header="0.3" footer="0.3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F09C8-FE9A-44D1-B70B-8A1B06E6E9AB}">
  <dimension ref="A1:CJ58"/>
  <sheetViews>
    <sheetView topLeftCell="A2" zoomScale="117" zoomScaleNormal="117" workbookViewId="0">
      <selection activeCell="M8" sqref="M8"/>
    </sheetView>
  </sheetViews>
  <sheetFormatPr baseColWidth="10" defaultColWidth="8.6640625" defaultRowHeight="14.4"/>
  <cols>
    <col min="1" max="1" width="14.44140625" customWidth="1"/>
    <col min="2" max="2" width="10.44140625" customWidth="1"/>
    <col min="3" max="4" width="9.109375"/>
    <col min="5" max="5" width="11.44140625" customWidth="1"/>
    <col min="6" max="8" width="9.109375"/>
    <col min="9" max="9" width="12" customWidth="1"/>
    <col min="10" max="10" width="8.33203125" customWidth="1"/>
    <col min="11" max="12" width="9.109375"/>
    <col min="13" max="13" width="26.44140625" customWidth="1"/>
  </cols>
  <sheetData>
    <row r="1" spans="1:88" ht="15.6">
      <c r="A1" t="s">
        <v>0</v>
      </c>
    </row>
    <row r="2" spans="1:88">
      <c r="A2" t="s">
        <v>1</v>
      </c>
    </row>
    <row r="4" spans="1:88">
      <c r="A4" s="10" t="s">
        <v>45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/>
      <c r="K5" s="1" t="s">
        <v>12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>
      <c r="A6" s="1"/>
      <c r="B6" s="1"/>
      <c r="C6" s="1"/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/>
      <c r="K6" s="1" t="s">
        <v>19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>
      <c r="A7" s="7">
        <v>9</v>
      </c>
      <c r="B7" s="7">
        <v>33</v>
      </c>
      <c r="C7" s="7">
        <v>0</v>
      </c>
      <c r="D7" s="2">
        <f>((A7-A$7)*60*60+(B7-B$7)*60+(C7-C$7))/60</f>
        <v>0</v>
      </c>
      <c r="E7" s="7">
        <v>0.57699999999999996</v>
      </c>
      <c r="F7" s="8"/>
      <c r="G7" s="8"/>
      <c r="H7" s="7">
        <f>((100-F7)/100)*(610.7*10^(7.5*G7/(237.3+G7)))/1000</f>
        <v>0.61070000000000002</v>
      </c>
      <c r="I7" s="2">
        <f t="shared" ref="I7:I14" si="0">(1-(F7/100))*(H7/C$16)</f>
        <v>6.0220885514249093E-3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>
      <c r="A8" s="7">
        <v>9</v>
      </c>
      <c r="B8" s="7">
        <v>49</v>
      </c>
      <c r="C8" s="7">
        <v>0</v>
      </c>
      <c r="D8" s="2">
        <f t="shared" ref="D8:D14" si="1">((A8-A$7)*60*60+(B8-B$7)*60+(C8-C$7))/60</f>
        <v>16</v>
      </c>
      <c r="E8" s="7">
        <v>0.56899999999999995</v>
      </c>
      <c r="F8" s="8"/>
      <c r="G8" s="7"/>
      <c r="H8" s="7">
        <f t="shared" ref="H8:H14" si="2">((100-F8)/100)*(610.7*10^(7.5*G8/(237.3+G8)))/1000</f>
        <v>0.61070000000000002</v>
      </c>
      <c r="I8" s="2">
        <f t="shared" si="0"/>
        <v>6.0220885514249093E-3</v>
      </c>
      <c r="J8" s="2"/>
      <c r="K8" s="2">
        <f t="shared" ref="K8:K14" si="3">-((E8-E7)/18*1000)/((D8-D7)*60)/I8/(C$20*2/10000)</f>
        <v>31.770177349346817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>
      <c r="A9" s="7">
        <v>10</v>
      </c>
      <c r="B9" s="7">
        <v>4</v>
      </c>
      <c r="C9" s="7">
        <v>0</v>
      </c>
      <c r="D9" s="2">
        <f t="shared" si="1"/>
        <v>31</v>
      </c>
      <c r="E9" s="7">
        <v>0.56599999999999995</v>
      </c>
      <c r="F9" s="8"/>
      <c r="G9" s="8"/>
      <c r="H9" s="7">
        <f t="shared" si="2"/>
        <v>0.61070000000000002</v>
      </c>
      <c r="I9" s="2">
        <f t="shared" si="0"/>
        <v>6.0220885514249093E-3</v>
      </c>
      <c r="J9" s="2"/>
      <c r="K9" s="2">
        <f>-((E9-E8)/18*1000)/((D9-D8)*60)/I9/(C$20*2/10000)</f>
        <v>12.708070939738725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>
      <c r="A10" s="7">
        <v>10</v>
      </c>
      <c r="B10" s="7">
        <v>20</v>
      </c>
      <c r="C10" s="7">
        <v>0</v>
      </c>
      <c r="D10" s="2">
        <f t="shared" si="1"/>
        <v>47</v>
      </c>
      <c r="E10" s="7">
        <v>0.56499999999999995</v>
      </c>
      <c r="F10" s="8"/>
      <c r="G10" s="8"/>
      <c r="H10" s="7">
        <f t="shared" si="2"/>
        <v>0.61070000000000002</v>
      </c>
      <c r="I10" s="2">
        <f t="shared" si="0"/>
        <v>6.0220885514249093E-3</v>
      </c>
      <c r="J10" s="2"/>
      <c r="K10" s="2">
        <f t="shared" si="3"/>
        <v>3.9712721686683521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>
      <c r="A11" s="7">
        <v>10</v>
      </c>
      <c r="B11" s="7">
        <v>38</v>
      </c>
      <c r="C11" s="7">
        <v>0</v>
      </c>
      <c r="D11" s="2">
        <f>((A11-A$7)*60*60+(B11-B$7)*60+(C11-C$7))/60</f>
        <v>65</v>
      </c>
      <c r="E11" s="7">
        <v>0.56000000000000005</v>
      </c>
      <c r="F11" s="8"/>
      <c r="G11" s="8"/>
      <c r="H11" s="7">
        <f t="shared" si="2"/>
        <v>0.61070000000000002</v>
      </c>
      <c r="I11" s="2">
        <f t="shared" si="0"/>
        <v>6.0220885514249093E-3</v>
      </c>
      <c r="J11" s="2"/>
      <c r="K11" s="2">
        <f>-((E11-E10)/18*1000)/((D11-D10)*60)/I11/(C$20*2/10000)</f>
        <v>17.650098527414499</v>
      </c>
      <c r="L11" s="2"/>
      <c r="M11" s="2"/>
      <c r="O11" s="2"/>
      <c r="P11" s="2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>
      <c r="A12" s="7">
        <v>10</v>
      </c>
      <c r="B12" s="7">
        <v>57</v>
      </c>
      <c r="C12" s="7">
        <v>0</v>
      </c>
      <c r="D12" s="2">
        <f t="shared" si="1"/>
        <v>84</v>
      </c>
      <c r="E12" s="7">
        <v>0.55500000000000005</v>
      </c>
      <c r="F12" s="8"/>
      <c r="G12" s="8"/>
      <c r="H12" s="7">
        <f t="shared" si="2"/>
        <v>0.61070000000000002</v>
      </c>
      <c r="I12" s="2">
        <f t="shared" si="0"/>
        <v>6.0220885514249093E-3</v>
      </c>
      <c r="J12" s="2"/>
      <c r="K12" s="2">
        <f>-((E12-E11)/18*1000)/((D12-D11)*60)/I12/(C$20*2/10000)</f>
        <v>16.72114597334043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>
      <c r="A13" s="7">
        <v>11</v>
      </c>
      <c r="B13" s="7">
        <v>12</v>
      </c>
      <c r="C13" s="7">
        <v>0</v>
      </c>
      <c r="D13" s="2">
        <f t="shared" si="1"/>
        <v>99</v>
      </c>
      <c r="E13" s="7">
        <v>0.55000000000000004</v>
      </c>
      <c r="F13" s="8"/>
      <c r="G13" s="8"/>
      <c r="H13" s="7">
        <f t="shared" si="2"/>
        <v>0.61070000000000002</v>
      </c>
      <c r="I13" s="2">
        <f t="shared" si="0"/>
        <v>6.0220885514249093E-3</v>
      </c>
      <c r="J13" s="2"/>
      <c r="K13" s="2">
        <f t="shared" si="3"/>
        <v>21.180118232897879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>
      <c r="A14" s="7">
        <v>11</v>
      </c>
      <c r="B14" s="7">
        <v>30</v>
      </c>
      <c r="C14" s="7">
        <v>0</v>
      </c>
      <c r="D14" s="2">
        <f t="shared" si="1"/>
        <v>117</v>
      </c>
      <c r="E14" s="7">
        <v>0.55500000000000005</v>
      </c>
      <c r="F14" s="8"/>
      <c r="G14" s="8"/>
      <c r="H14" s="7">
        <f t="shared" si="2"/>
        <v>0.61070000000000002</v>
      </c>
      <c r="I14" s="2">
        <f t="shared" si="0"/>
        <v>6.0220885514249093E-3</v>
      </c>
      <c r="J14" s="2"/>
      <c r="K14" s="2">
        <f t="shared" si="3"/>
        <v>-17.650098527414901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>
      <c r="A16" s="4" t="s">
        <v>20</v>
      </c>
      <c r="B16" s="2"/>
      <c r="C16" s="8">
        <v>101.41</v>
      </c>
      <c r="D16" s="2"/>
      <c r="E16" s="5" t="s">
        <v>21</v>
      </c>
      <c r="F16" s="6" t="e">
        <f>AVERAGE(F11:F14)</f>
        <v>#DIV/0!</v>
      </c>
      <c r="G16" s="6" t="e">
        <f>AVERAGE(G11:G14)</f>
        <v>#DIV/0!</v>
      </c>
      <c r="H16" s="6">
        <f>AVERAGE(H11:H14)</f>
        <v>0.61070000000000002</v>
      </c>
      <c r="I16" s="6">
        <f>AVERAGE(I11:I14)</f>
        <v>6.0220885514249093E-3</v>
      </c>
      <c r="J16" s="6"/>
      <c r="K16" s="6">
        <f>AVERAGE(K9:K13)</f>
        <v>14.446141168411978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>
      <c r="B17" s="2"/>
      <c r="D17" s="2"/>
      <c r="E17" s="1" t="s">
        <v>22</v>
      </c>
      <c r="F17" s="2">
        <f>MAX(F11:F14)-MIN(F11:F14)</f>
        <v>0</v>
      </c>
      <c r="G17" s="2">
        <f>MAX(G11:G14)-MIN(G11:G14)</f>
        <v>0</v>
      </c>
      <c r="H17" s="2">
        <f>MAX(H11:H14)-MIN(H11:H14)</f>
        <v>0</v>
      </c>
      <c r="I17" s="2">
        <f>MAX(I11:I14)-MIN(I11:I14)</f>
        <v>0</v>
      </c>
      <c r="J17" s="2"/>
      <c r="K17" s="1">
        <f>-SLOPE(E8:E13,D8:D13)/60/AVERAGE(I10:I13)*1000/18/(C20*2/10000)</f>
        <v>14.320024094440218</v>
      </c>
      <c r="L17" t="s">
        <v>23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>
      <c r="A18" s="4" t="s">
        <v>24</v>
      </c>
      <c r="B18" s="2"/>
      <c r="C18" s="8">
        <v>12.099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>
      <c r="A19" s="4" t="s">
        <v>25</v>
      </c>
      <c r="B19" s="2"/>
      <c r="C19" s="7">
        <v>12.099</v>
      </c>
      <c r="E19" s="2" t="s">
        <v>26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>
      <c r="A20" s="4" t="s">
        <v>27</v>
      </c>
      <c r="B20" s="2"/>
      <c r="C20" s="9">
        <f>AVERAGE(C18,C19)</f>
        <v>12.099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>
      <c r="L57" s="3"/>
    </row>
    <row r="58" spans="12:12">
      <c r="L58" s="3"/>
    </row>
  </sheetData>
  <pageMargins left="0.7" right="0.7" top="0.75" bottom="0.75" header="0.3" footer="0.3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4ED9D-C8C9-4DD7-848D-2BF550F2C11F}">
  <dimension ref="A1:CJ58"/>
  <sheetViews>
    <sheetView topLeftCell="A3" zoomScale="117" zoomScaleNormal="117" workbookViewId="0">
      <selection activeCell="L9" sqref="L9"/>
    </sheetView>
  </sheetViews>
  <sheetFormatPr baseColWidth="10" defaultColWidth="8.6640625" defaultRowHeight="14.4"/>
  <cols>
    <col min="1" max="1" width="14.44140625" customWidth="1"/>
    <col min="2" max="2" width="10.44140625" customWidth="1"/>
    <col min="3" max="3" width="12.33203125" bestFit="1" customWidth="1"/>
    <col min="5" max="5" width="11.44140625" customWidth="1"/>
    <col min="9" max="9" width="12" customWidth="1"/>
    <col min="10" max="10" width="8.33203125" customWidth="1"/>
    <col min="13" max="13" width="26.44140625" customWidth="1"/>
  </cols>
  <sheetData>
    <row r="1" spans="1:88" ht="15.6">
      <c r="A1" t="s">
        <v>0</v>
      </c>
    </row>
    <row r="2" spans="1:88">
      <c r="A2" t="s">
        <v>1</v>
      </c>
    </row>
    <row r="4" spans="1:88">
      <c r="A4" s="10" t="s">
        <v>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/>
      <c r="K5" s="1" t="s">
        <v>12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>
      <c r="A6" s="1"/>
      <c r="B6" s="1"/>
      <c r="C6" s="1"/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/>
      <c r="K6" s="1" t="s">
        <v>19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>
      <c r="A7" s="7">
        <v>9</v>
      </c>
      <c r="B7" s="7">
        <v>26</v>
      </c>
      <c r="C7" s="7">
        <v>0</v>
      </c>
      <c r="D7" s="2">
        <f>((A7-A$7)*60*60+(B7-B$7)*60+(C7-C$7))/60</f>
        <v>0</v>
      </c>
      <c r="E7" s="7">
        <v>1.764</v>
      </c>
      <c r="F7" s="8"/>
      <c r="G7" s="8"/>
      <c r="H7" s="7">
        <f>((100-F7)/100)*(610.7*10^(7.5*G7/(237.3+G7)))/1000</f>
        <v>0.61070000000000002</v>
      </c>
      <c r="I7" s="2">
        <f t="shared" ref="I7:I14" si="0">(1-(F7/100))*(H7/C$16)</f>
        <v>6.0220885514249093E-3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>
      <c r="A8" s="7">
        <v>9</v>
      </c>
      <c r="B8" s="7">
        <v>42</v>
      </c>
      <c r="C8" s="7">
        <v>0</v>
      </c>
      <c r="D8" s="2">
        <f t="shared" ref="D8:D14" si="1">((A8-A$7)*60*60+(B8-B$7)*60+(C8-C$7))/60</f>
        <v>16</v>
      </c>
      <c r="E8" s="7">
        <v>1.7589999999999999</v>
      </c>
      <c r="F8" s="8"/>
      <c r="G8" s="7"/>
      <c r="H8" s="7">
        <f t="shared" ref="H8:H14" si="2">((100-F8)/100)*(610.7*10^(7.5*G8/(237.3+G8)))/1000</f>
        <v>0.61070000000000002</v>
      </c>
      <c r="I8" s="2">
        <f t="shared" si="0"/>
        <v>6.0220885514249093E-3</v>
      </c>
      <c r="J8" s="2"/>
      <c r="K8" s="2">
        <f t="shared" ref="K8:K14" si="3">-((E8-E7)/18*1000)/((D8-D7)*60)/I8/(C$20*2/10000)</f>
        <v>6.1690704322624672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>
      <c r="A9" s="7">
        <v>9</v>
      </c>
      <c r="B9" s="7">
        <v>58</v>
      </c>
      <c r="C9" s="7">
        <v>0</v>
      </c>
      <c r="D9" s="2">
        <f t="shared" si="1"/>
        <v>32</v>
      </c>
      <c r="E9" s="7">
        <v>1.748</v>
      </c>
      <c r="F9" s="8"/>
      <c r="G9" s="8"/>
      <c r="H9" s="7">
        <f t="shared" si="2"/>
        <v>0.61070000000000002</v>
      </c>
      <c r="I9" s="2">
        <f t="shared" si="0"/>
        <v>6.0220885514249093E-3</v>
      </c>
      <c r="J9" s="2"/>
      <c r="K9" s="2">
        <f t="shared" si="3"/>
        <v>13.571954950976993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>
      <c r="A10" s="7">
        <v>10</v>
      </c>
      <c r="B10" s="7">
        <v>14</v>
      </c>
      <c r="C10" s="7">
        <v>0</v>
      </c>
      <c r="D10" s="2">
        <f t="shared" si="1"/>
        <v>48</v>
      </c>
      <c r="E10" s="7">
        <v>1.742</v>
      </c>
      <c r="F10" s="8"/>
      <c r="G10" s="8"/>
      <c r="H10" s="7">
        <f t="shared" si="2"/>
        <v>0.61070000000000002</v>
      </c>
      <c r="I10" s="2">
        <f t="shared" si="0"/>
        <v>6.0220885514249093E-3</v>
      </c>
      <c r="J10" s="2"/>
      <c r="K10" s="2">
        <f t="shared" si="3"/>
        <v>7.4028845187147976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>
      <c r="A11" s="7">
        <v>10</v>
      </c>
      <c r="B11" s="7">
        <v>32</v>
      </c>
      <c r="C11" s="7">
        <v>0</v>
      </c>
      <c r="D11" s="2">
        <f t="shared" si="1"/>
        <v>66</v>
      </c>
      <c r="E11" s="7">
        <v>1.736</v>
      </c>
      <c r="F11" s="8"/>
      <c r="G11" s="8"/>
      <c r="H11" s="7">
        <f t="shared" si="2"/>
        <v>0.61070000000000002</v>
      </c>
      <c r="I11" s="2">
        <f t="shared" si="0"/>
        <v>6.0220885514249093E-3</v>
      </c>
      <c r="J11" s="2"/>
      <c r="K11" s="2">
        <f t="shared" si="3"/>
        <v>6.5803417944131528</v>
      </c>
      <c r="L11" s="2"/>
      <c r="M11" s="2"/>
      <c r="O11" s="2"/>
      <c r="P11" s="2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>
      <c r="A12" s="7">
        <v>10</v>
      </c>
      <c r="B12" s="7">
        <v>48</v>
      </c>
      <c r="C12" s="7">
        <v>0</v>
      </c>
      <c r="D12" s="2">
        <f t="shared" si="1"/>
        <v>82</v>
      </c>
      <c r="E12" s="7">
        <v>1.732</v>
      </c>
      <c r="F12" s="8"/>
      <c r="G12" s="8"/>
      <c r="H12" s="7">
        <f t="shared" si="2"/>
        <v>0.61070000000000002</v>
      </c>
      <c r="I12" s="2">
        <f t="shared" si="0"/>
        <v>6.0220885514249093E-3</v>
      </c>
      <c r="J12" s="2"/>
      <c r="K12" s="2">
        <f t="shared" si="3"/>
        <v>4.9352563458098651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>
      <c r="A13" s="7">
        <v>11</v>
      </c>
      <c r="B13" s="7">
        <v>5</v>
      </c>
      <c r="C13" s="7">
        <v>0</v>
      </c>
      <c r="D13" s="2">
        <f t="shared" si="1"/>
        <v>99</v>
      </c>
      <c r="E13" s="7">
        <v>1.7170000000000001</v>
      </c>
      <c r="F13" s="8"/>
      <c r="G13" s="8"/>
      <c r="H13" s="7">
        <f t="shared" si="2"/>
        <v>0.61070000000000002</v>
      </c>
      <c r="I13" s="2">
        <f t="shared" si="0"/>
        <v>6.0220885514249093E-3</v>
      </c>
      <c r="J13" s="2"/>
      <c r="K13" s="2">
        <f t="shared" si="3"/>
        <v>17.418551808740567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>
      <c r="A14" s="7">
        <v>11</v>
      </c>
      <c r="B14" s="7">
        <v>24</v>
      </c>
      <c r="C14" s="7">
        <v>0</v>
      </c>
      <c r="D14" s="2">
        <f t="shared" si="1"/>
        <v>118</v>
      </c>
      <c r="E14" s="7">
        <v>1.714</v>
      </c>
      <c r="F14" s="8"/>
      <c r="G14" s="8"/>
      <c r="H14" s="7">
        <f t="shared" si="2"/>
        <v>0.61070000000000002</v>
      </c>
      <c r="I14" s="2">
        <f t="shared" si="0"/>
        <v>6.0220885514249093E-3</v>
      </c>
      <c r="J14" s="2"/>
      <c r="K14" s="2">
        <f t="shared" si="3"/>
        <v>3.1170040078800296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>
      <c r="A16" s="4" t="s">
        <v>20</v>
      </c>
      <c r="B16" s="2"/>
      <c r="C16" s="8">
        <v>101.41</v>
      </c>
      <c r="D16" s="2"/>
      <c r="E16" s="5" t="s">
        <v>21</v>
      </c>
      <c r="F16" s="6" t="e">
        <f>AVERAGE(F11:F14)</f>
        <v>#DIV/0!</v>
      </c>
      <c r="G16" s="6" t="e">
        <f>AVERAGE(G11:G14)</f>
        <v>#DIV/0!</v>
      </c>
      <c r="H16" s="6">
        <f>AVERAGE(H11:H14)</f>
        <v>0.61070000000000002</v>
      </c>
      <c r="I16" s="6">
        <f>AVERAGE(I11:I14)</f>
        <v>6.0220885514249093E-3</v>
      </c>
      <c r="J16" s="6"/>
      <c r="K16" s="6">
        <f>AVERAGE(K8:K14)</f>
        <v>8.4564376941139816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>
      <c r="B17" s="2"/>
      <c r="D17" s="2"/>
      <c r="E17" s="1" t="s">
        <v>22</v>
      </c>
      <c r="F17" s="2">
        <f>MAX(F11:F14)-MIN(F11:F14)</f>
        <v>0</v>
      </c>
      <c r="G17" s="2">
        <f>MAX(G11:G14)-MIN(G11:G14)</f>
        <v>0</v>
      </c>
      <c r="H17" s="2">
        <f>MAX(H11:H14)-MIN(H11:H14)</f>
        <v>0</v>
      </c>
      <c r="I17" s="2">
        <f>MAX(I11:I14)-MIN(I11:I14)</f>
        <v>0</v>
      </c>
      <c r="J17" s="2"/>
      <c r="K17" s="1">
        <f>-SLOPE(E9:E14,D9:D14)/60/AVERAGE(I11:I14)*1000/18/(C20*2/10000)</f>
        <v>8.2003550994036889</v>
      </c>
      <c r="L17" t="s">
        <v>23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>
      <c r="A18" s="4" t="s">
        <v>24</v>
      </c>
      <c r="B18" s="2"/>
      <c r="C18" s="14">
        <v>38.942999999999998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>
      <c r="A19" s="4" t="s">
        <v>25</v>
      </c>
      <c r="B19" s="2"/>
      <c r="C19" s="14">
        <v>38.942999999999998</v>
      </c>
      <c r="E19" s="2" t="s">
        <v>26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>
      <c r="A20" s="4" t="s">
        <v>27</v>
      </c>
      <c r="B20" s="2"/>
      <c r="C20" s="9">
        <f>AVERAGE(C18,C19)</f>
        <v>38.942999999999998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>
      <c r="L57" s="3"/>
    </row>
    <row r="58" spans="12:12">
      <c r="L58" s="3"/>
    </row>
  </sheetData>
  <pageMargins left="0.7" right="0.7" top="0.75" bottom="0.75" header="0.3" footer="0.3"/>
  <headerFooter alignWithMargin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7C845-0CB5-4834-9738-A8F5F591E6A5}">
  <dimension ref="A1:CJ58"/>
  <sheetViews>
    <sheetView topLeftCell="A6" zoomScale="117" zoomScaleNormal="117" workbookViewId="0">
      <selection activeCell="L14" sqref="L14:M14"/>
    </sheetView>
  </sheetViews>
  <sheetFormatPr baseColWidth="10" defaultColWidth="8.6640625" defaultRowHeight="14.4"/>
  <cols>
    <col min="1" max="1" width="14.44140625" customWidth="1"/>
    <col min="2" max="2" width="10.44140625" customWidth="1"/>
    <col min="3" max="4" width="9.109375"/>
    <col min="5" max="5" width="11.44140625" customWidth="1"/>
    <col min="6" max="8" width="9.109375"/>
    <col min="9" max="9" width="12" customWidth="1"/>
    <col min="10" max="10" width="8.33203125" customWidth="1"/>
    <col min="11" max="12" width="9.109375"/>
    <col min="13" max="13" width="26.44140625" customWidth="1"/>
  </cols>
  <sheetData>
    <row r="1" spans="1:88" ht="15.6">
      <c r="A1" t="s">
        <v>0</v>
      </c>
    </row>
    <row r="2" spans="1:88">
      <c r="A2" t="s">
        <v>1</v>
      </c>
    </row>
    <row r="4" spans="1:88">
      <c r="A4" s="10" t="s">
        <v>46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/>
      <c r="K5" s="1" t="s">
        <v>12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>
      <c r="A6" s="1"/>
      <c r="B6" s="1"/>
      <c r="C6" s="1"/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/>
      <c r="K6" s="1" t="s">
        <v>19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>
      <c r="A7" s="7">
        <v>9</v>
      </c>
      <c r="B7" s="7">
        <v>33</v>
      </c>
      <c r="C7" s="7">
        <v>0</v>
      </c>
      <c r="D7" s="2">
        <f>((A7-A$7)*60*60+(B7-B$7)*60+(C7-C$7))/60</f>
        <v>0</v>
      </c>
      <c r="E7" s="7">
        <v>1.375</v>
      </c>
      <c r="F7" s="8"/>
      <c r="G7" s="8"/>
      <c r="H7" s="7">
        <f>((100-F7)/100)*(610.7*10^(7.5*G7/(237.3+G7)))/1000</f>
        <v>0.61070000000000002</v>
      </c>
      <c r="I7" s="2">
        <f t="shared" ref="I7:I14" si="0">(1-(F7/100))*(H7/C$16)</f>
        <v>6.0220885514249093E-3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>
      <c r="A8" s="7">
        <v>9</v>
      </c>
      <c r="B8" s="7">
        <v>49</v>
      </c>
      <c r="C8" s="7">
        <v>0</v>
      </c>
      <c r="D8" s="2">
        <f t="shared" ref="D8:D14" si="1">((A8-A$7)*60*60+(B8-B$7)*60+(C8-C$7))/60</f>
        <v>16</v>
      </c>
      <c r="E8" s="7">
        <v>1.367</v>
      </c>
      <c r="F8" s="8"/>
      <c r="G8" s="7"/>
      <c r="H8" s="7">
        <f t="shared" ref="H8:H14" si="2">((100-F8)/100)*(610.7*10^(7.5*G8/(237.3+G8)))/1000</f>
        <v>0.61070000000000002</v>
      </c>
      <c r="I8" s="2">
        <f t="shared" si="0"/>
        <v>6.0220885514249093E-3</v>
      </c>
      <c r="J8" s="2"/>
      <c r="K8" s="2">
        <f t="shared" ref="K8:K14" si="3">-((E8-E7)/18*1000)/((D8-D7)*60)/I8/(C$20*2/10000)</f>
        <v>17.323330287518459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>
      <c r="A9" s="7">
        <v>10</v>
      </c>
      <c r="B9" s="7">
        <v>4</v>
      </c>
      <c r="C9" s="7">
        <v>0</v>
      </c>
      <c r="D9" s="2">
        <f t="shared" si="1"/>
        <v>31</v>
      </c>
      <c r="E9" s="7">
        <v>1.3620000000000001</v>
      </c>
      <c r="F9" s="8"/>
      <c r="G9" s="8"/>
      <c r="H9" s="7">
        <f t="shared" si="2"/>
        <v>0.61070000000000002</v>
      </c>
      <c r="I9" s="2">
        <f t="shared" si="0"/>
        <v>6.0220885514249093E-3</v>
      </c>
      <c r="J9" s="2"/>
      <c r="K9" s="2">
        <f>-((E9-E8)/18*1000)/((D9-D8)*60)/I9/(C$20*2/10000)</f>
        <v>11.548886858345382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>
      <c r="A10" s="7">
        <v>10</v>
      </c>
      <c r="B10" s="7">
        <v>20</v>
      </c>
      <c r="C10" s="7">
        <v>0</v>
      </c>
      <c r="D10" s="2">
        <f t="shared" si="1"/>
        <v>47</v>
      </c>
      <c r="E10" s="7">
        <v>1.3580000000000001</v>
      </c>
      <c r="F10" s="8"/>
      <c r="G10" s="8"/>
      <c r="H10" s="7">
        <f t="shared" si="2"/>
        <v>0.61070000000000002</v>
      </c>
      <c r="I10" s="2">
        <f t="shared" si="0"/>
        <v>6.0220885514249093E-3</v>
      </c>
      <c r="J10" s="2"/>
      <c r="K10" s="2">
        <f t="shared" si="3"/>
        <v>8.6616651437592296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>
      <c r="A11" s="7">
        <v>10</v>
      </c>
      <c r="B11" s="7">
        <v>39</v>
      </c>
      <c r="C11" s="7">
        <v>0</v>
      </c>
      <c r="D11" s="2">
        <f>((A11-A$7)*60*60+(B11-B$7)*60+(C11-C$7))/60</f>
        <v>66</v>
      </c>
      <c r="E11" s="7">
        <v>1.3520000000000001</v>
      </c>
      <c r="F11" s="8"/>
      <c r="G11" s="8"/>
      <c r="H11" s="7">
        <f t="shared" si="2"/>
        <v>0.61070000000000002</v>
      </c>
      <c r="I11" s="2">
        <f t="shared" si="0"/>
        <v>6.0220885514249093E-3</v>
      </c>
      <c r="J11" s="2"/>
      <c r="K11" s="2">
        <f>-((E11-E10)/18*1000)/((D11-D10)*60)/I11/(C$20*2/10000)</f>
        <v>10.941050707906395</v>
      </c>
      <c r="L11" s="2"/>
      <c r="M11" s="2"/>
      <c r="O11" s="2"/>
      <c r="P11" s="2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>
      <c r="A12" s="7">
        <v>10</v>
      </c>
      <c r="B12" s="7">
        <v>57</v>
      </c>
      <c r="C12" s="7">
        <v>0</v>
      </c>
      <c r="D12" s="2">
        <f t="shared" si="1"/>
        <v>84</v>
      </c>
      <c r="E12" s="7">
        <v>1.343</v>
      </c>
      <c r="F12" s="8"/>
      <c r="G12" s="8"/>
      <c r="H12" s="7">
        <f t="shared" si="2"/>
        <v>0.61070000000000002</v>
      </c>
      <c r="I12" s="2">
        <f t="shared" si="0"/>
        <v>6.0220885514249093E-3</v>
      </c>
      <c r="J12" s="2"/>
      <c r="K12" s="2">
        <f>-((E12-E11)/18*1000)/((D12-D11)*60)/I12/(C$20*2/10000)</f>
        <v>17.323330287518672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>
      <c r="A13" s="7">
        <v>11</v>
      </c>
      <c r="B13" s="7">
        <v>12</v>
      </c>
      <c r="C13" s="7">
        <v>0</v>
      </c>
      <c r="D13" s="2">
        <f t="shared" si="1"/>
        <v>99</v>
      </c>
      <c r="E13" s="7">
        <v>1.3360000000000001</v>
      </c>
      <c r="F13" s="8"/>
      <c r="G13" s="8"/>
      <c r="H13" s="7">
        <f t="shared" si="2"/>
        <v>0.61070000000000002</v>
      </c>
      <c r="I13" s="2">
        <f t="shared" si="0"/>
        <v>6.0220885514249093E-3</v>
      </c>
      <c r="J13" s="2"/>
      <c r="K13" s="2">
        <f t="shared" si="3"/>
        <v>16.168441601683636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>
      <c r="A14" s="7">
        <v>11</v>
      </c>
      <c r="B14" s="7">
        <v>31</v>
      </c>
      <c r="C14" s="7">
        <v>0</v>
      </c>
      <c r="D14" s="2">
        <f t="shared" si="1"/>
        <v>118</v>
      </c>
      <c r="E14" s="7">
        <v>1.337</v>
      </c>
      <c r="F14" s="8"/>
      <c r="G14" s="8"/>
      <c r="H14" s="7">
        <f t="shared" si="2"/>
        <v>0.61070000000000002</v>
      </c>
      <c r="I14" s="2">
        <f t="shared" si="0"/>
        <v>6.0220885514249093E-3</v>
      </c>
      <c r="J14" s="2"/>
      <c r="K14" s="2">
        <f t="shared" si="3"/>
        <v>-1.8235084513175299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>
      <c r="A16" s="4" t="s">
        <v>20</v>
      </c>
      <c r="B16" s="2"/>
      <c r="C16" s="8">
        <v>101.41</v>
      </c>
      <c r="D16" s="2"/>
      <c r="E16" s="5" t="s">
        <v>21</v>
      </c>
      <c r="F16" s="6" t="e">
        <f>AVERAGE(F11:F14)</f>
        <v>#DIV/0!</v>
      </c>
      <c r="G16" s="6" t="e">
        <f>AVERAGE(G11:G14)</f>
        <v>#DIV/0!</v>
      </c>
      <c r="H16" s="6">
        <f>AVERAGE(H11:H14)</f>
        <v>0.61070000000000002</v>
      </c>
      <c r="I16" s="6">
        <f>AVERAGE(I11:I14)</f>
        <v>6.0220885514249093E-3</v>
      </c>
      <c r="J16" s="6"/>
      <c r="K16" s="6">
        <f>AVERAGE(K8:K14)</f>
        <v>11.449028062202034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>
      <c r="B17" s="2"/>
      <c r="D17" s="2"/>
      <c r="E17" s="1" t="s">
        <v>22</v>
      </c>
      <c r="F17" s="2">
        <f>MAX(F11:F14)-MIN(F11:F14)</f>
        <v>0</v>
      </c>
      <c r="G17" s="2">
        <f>MAX(G11:G14)-MIN(G11:G14)</f>
        <v>0</v>
      </c>
      <c r="H17" s="2">
        <f>MAX(H11:H14)-MIN(H11:H14)</f>
        <v>0</v>
      </c>
      <c r="I17" s="2">
        <f>MAX(I11:I14)-MIN(I11:I14)</f>
        <v>0</v>
      </c>
      <c r="J17" s="2"/>
      <c r="K17" s="1">
        <f>-SLOPE(E7:E14,D7:D14)/60/AVERAGE(I11:I14)*1000/18/(C20*2/10000)</f>
        <v>11.795667714814662</v>
      </c>
      <c r="L17" t="s">
        <v>23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>
      <c r="A18" s="4" t="s">
        <v>24</v>
      </c>
      <c r="B18" s="2"/>
      <c r="C18" s="8">
        <v>22.189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>
      <c r="A19" s="4" t="s">
        <v>25</v>
      </c>
      <c r="B19" s="2"/>
      <c r="C19" s="7">
        <v>22.189</v>
      </c>
      <c r="E19" s="2" t="s">
        <v>26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>
      <c r="A20" s="4" t="s">
        <v>27</v>
      </c>
      <c r="B20" s="2"/>
      <c r="C20" s="9">
        <f>AVERAGE(C18,C19)</f>
        <v>22.189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>
      <c r="L57" s="3"/>
    </row>
    <row r="58" spans="12:12">
      <c r="L58" s="3"/>
    </row>
  </sheetData>
  <pageMargins left="0.7" right="0.7" top="0.75" bottom="0.75" header="0.3" footer="0.3"/>
  <headerFooter alignWithMargin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3643F-32C8-4BD8-81F2-7C0E5C349E36}">
  <dimension ref="A1:CJ58"/>
  <sheetViews>
    <sheetView topLeftCell="A5" zoomScale="117" zoomScaleNormal="117" workbookViewId="0">
      <selection activeCell="M14" sqref="M14"/>
    </sheetView>
  </sheetViews>
  <sheetFormatPr baseColWidth="10" defaultColWidth="8.6640625" defaultRowHeight="14.4"/>
  <cols>
    <col min="1" max="1" width="14.44140625" customWidth="1"/>
    <col min="2" max="2" width="10.44140625" customWidth="1"/>
    <col min="3" max="4" width="9.109375"/>
    <col min="5" max="5" width="11.44140625" customWidth="1"/>
    <col min="6" max="8" width="9.109375"/>
    <col min="9" max="9" width="12" customWidth="1"/>
    <col min="10" max="10" width="8.33203125" customWidth="1"/>
    <col min="11" max="12" width="9.109375"/>
    <col min="13" max="13" width="26.44140625" customWidth="1"/>
  </cols>
  <sheetData>
    <row r="1" spans="1:88" ht="15.6">
      <c r="A1" t="s">
        <v>0</v>
      </c>
    </row>
    <row r="2" spans="1:88">
      <c r="A2" t="s">
        <v>1</v>
      </c>
    </row>
    <row r="4" spans="1:88">
      <c r="A4" s="10" t="s">
        <v>47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/>
      <c r="K5" s="1" t="s">
        <v>12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>
      <c r="A6" s="1"/>
      <c r="B6" s="1"/>
      <c r="C6" s="1"/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/>
      <c r="K6" s="1" t="s">
        <v>19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>
      <c r="A7" s="7">
        <v>9</v>
      </c>
      <c r="B7" s="7">
        <v>34</v>
      </c>
      <c r="C7" s="7">
        <v>0</v>
      </c>
      <c r="D7" s="2">
        <f>((A7-A$7)*60*60+(B7-B$7)*60+(C7-C$7))/60</f>
        <v>0</v>
      </c>
      <c r="E7" s="7">
        <v>1.1879999999999999</v>
      </c>
      <c r="F7" s="8"/>
      <c r="G7" s="8"/>
      <c r="H7" s="7">
        <f>((100-F7)/100)*(610.7*10^(7.5*G7/(237.3+G7)))/1000</f>
        <v>0.61070000000000002</v>
      </c>
      <c r="I7" s="2">
        <f t="shared" ref="I7:I14" si="0">(1-(F7/100))*(H7/C$16)</f>
        <v>6.0220885514249093E-3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>
      <c r="A8" s="7">
        <v>9</v>
      </c>
      <c r="B8" s="7">
        <v>49</v>
      </c>
      <c r="C8" s="7">
        <v>0</v>
      </c>
      <c r="D8" s="2">
        <f t="shared" ref="D8:D14" si="1">((A8-A$7)*60*60+(B8-B$7)*60+(C8-C$7))/60</f>
        <v>15</v>
      </c>
      <c r="E8" s="7">
        <v>1.175</v>
      </c>
      <c r="F8" s="8"/>
      <c r="G8" s="7"/>
      <c r="H8" s="7">
        <f t="shared" ref="H8:H14" si="2">((100-F8)/100)*(610.7*10^(7.5*G8/(237.3+G8)))/1000</f>
        <v>0.61070000000000002</v>
      </c>
      <c r="I8" s="2">
        <f t="shared" si="0"/>
        <v>6.0220885514249093E-3</v>
      </c>
      <c r="J8" s="2"/>
      <c r="K8" s="2">
        <f t="shared" ref="K8:K13" si="3">-((E8-E7)/18*1000)/((D8-D7)*60)/I8/(C$20*2/10000)</f>
        <v>31.217328927496411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>
      <c r="A9" s="7">
        <v>10</v>
      </c>
      <c r="B9" s="7">
        <v>4</v>
      </c>
      <c r="C9" s="7">
        <v>0</v>
      </c>
      <c r="D9" s="2">
        <f t="shared" si="1"/>
        <v>30</v>
      </c>
      <c r="E9" s="7">
        <v>1.1679999999999999</v>
      </c>
      <c r="F9" s="8"/>
      <c r="G9" s="8"/>
      <c r="H9" s="7">
        <f t="shared" si="2"/>
        <v>0.61070000000000002</v>
      </c>
      <c r="I9" s="2">
        <f t="shared" si="0"/>
        <v>6.0220885514249093E-3</v>
      </c>
      <c r="J9" s="2"/>
      <c r="K9" s="2">
        <f>-((E9-E8)/18*1000)/((D9-D8)*60)/I9/(C$20*2/10000)</f>
        <v>16.809330960960018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>
      <c r="A10" s="7">
        <v>10</v>
      </c>
      <c r="B10" s="7">
        <v>21</v>
      </c>
      <c r="C10" s="7">
        <v>0</v>
      </c>
      <c r="D10" s="2">
        <f t="shared" si="1"/>
        <v>47</v>
      </c>
      <c r="E10" s="7">
        <v>1.163</v>
      </c>
      <c r="F10" s="8"/>
      <c r="G10" s="8"/>
      <c r="H10" s="7">
        <f t="shared" si="2"/>
        <v>0.61070000000000002</v>
      </c>
      <c r="I10" s="2">
        <f t="shared" si="0"/>
        <v>6.0220885514249093E-3</v>
      </c>
      <c r="J10" s="2"/>
      <c r="K10" s="2">
        <f t="shared" si="3"/>
        <v>10.594116151865153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>
      <c r="A11" s="7">
        <v>10</v>
      </c>
      <c r="B11" s="7">
        <v>39</v>
      </c>
      <c r="C11" s="7">
        <v>0</v>
      </c>
      <c r="D11" s="2">
        <f>((A11-A$7)*60*60+(B11-B$7)*60+(C11-C$7))/60</f>
        <v>65</v>
      </c>
      <c r="E11" s="7">
        <v>1.1539999999999999</v>
      </c>
      <c r="F11" s="8"/>
      <c r="G11" s="8"/>
      <c r="H11" s="7">
        <f t="shared" si="2"/>
        <v>0.61070000000000002</v>
      </c>
      <c r="I11" s="2">
        <f t="shared" si="0"/>
        <v>6.0220885514249093E-3</v>
      </c>
      <c r="J11" s="2"/>
      <c r="K11" s="2">
        <f>-((E11-E10)/18*1000)/((D11-D10)*60)/I11/(C$20*2/10000)</f>
        <v>18.009997458171384</v>
      </c>
      <c r="L11" s="2"/>
      <c r="M11" s="2"/>
      <c r="O11" s="2"/>
      <c r="P11" s="2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>
      <c r="A12" s="7">
        <v>10</v>
      </c>
      <c r="B12" s="7">
        <v>57</v>
      </c>
      <c r="C12" s="7">
        <v>0</v>
      </c>
      <c r="D12" s="2">
        <f t="shared" si="1"/>
        <v>83</v>
      </c>
      <c r="E12" s="7">
        <v>1.145</v>
      </c>
      <c r="F12" s="8"/>
      <c r="G12" s="8"/>
      <c r="H12" s="7">
        <f t="shared" si="2"/>
        <v>0.61070000000000002</v>
      </c>
      <c r="I12" s="2">
        <f t="shared" si="0"/>
        <v>6.0220885514249093E-3</v>
      </c>
      <c r="J12" s="2"/>
      <c r="K12" s="2">
        <f>-((E12-E11)/18*1000)/((D12-D11)*60)/I12/(C$20*2/10000)</f>
        <v>18.00999745817094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>
      <c r="A13" s="7">
        <v>11</v>
      </c>
      <c r="B13" s="7">
        <v>12</v>
      </c>
      <c r="C13" s="7">
        <v>0</v>
      </c>
      <c r="D13" s="2">
        <f t="shared" si="1"/>
        <v>98</v>
      </c>
      <c r="E13" s="7">
        <v>1.1359999999999999</v>
      </c>
      <c r="F13" s="8"/>
      <c r="G13" s="8"/>
      <c r="H13" s="7">
        <f t="shared" si="2"/>
        <v>0.61070000000000002</v>
      </c>
      <c r="I13" s="2">
        <f t="shared" si="0"/>
        <v>6.0220885514249093E-3</v>
      </c>
      <c r="J13" s="2"/>
      <c r="K13" s="2">
        <f t="shared" si="3"/>
        <v>21.611996949805665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>
      <c r="A14" s="7">
        <v>11</v>
      </c>
      <c r="B14" s="7">
        <v>32</v>
      </c>
      <c r="C14" s="7">
        <v>0</v>
      </c>
      <c r="D14" s="2">
        <f t="shared" si="1"/>
        <v>118</v>
      </c>
      <c r="E14" s="7">
        <v>1.1359999999999999</v>
      </c>
      <c r="F14" s="8"/>
      <c r="G14" s="8"/>
      <c r="H14" s="7">
        <f t="shared" si="2"/>
        <v>0.61070000000000002</v>
      </c>
      <c r="I14" s="2">
        <f t="shared" si="0"/>
        <v>6.0220885514249093E-3</v>
      </c>
      <c r="J14" s="2"/>
      <c r="K14" s="2">
        <f>-((E14-E13)/18*1000)/((D14-D13)*60)/I14/(C$20*2/10000)</f>
        <v>0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>
      <c r="A16" s="4" t="s">
        <v>20</v>
      </c>
      <c r="B16" s="2"/>
      <c r="C16" s="8">
        <v>101.41</v>
      </c>
      <c r="D16" s="2"/>
      <c r="E16" s="5" t="s">
        <v>21</v>
      </c>
      <c r="F16" s="6" t="e">
        <f>AVERAGE(F11:F14)</f>
        <v>#DIV/0!</v>
      </c>
      <c r="G16" s="6" t="e">
        <f>AVERAGE(G11:G14)</f>
        <v>#DIV/0!</v>
      </c>
      <c r="H16" s="6">
        <f>AVERAGE(H11:H14)</f>
        <v>0.61070000000000002</v>
      </c>
      <c r="I16" s="6">
        <f>AVERAGE(I11:I14)</f>
        <v>6.0220885514249093E-3</v>
      </c>
      <c r="J16" s="6"/>
      <c r="K16" s="6">
        <f>AVERAGE(K8:K14)</f>
        <v>16.607538272352798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>
      <c r="B17" s="2"/>
      <c r="D17" s="2"/>
      <c r="E17" s="1" t="s">
        <v>22</v>
      </c>
      <c r="F17" s="2">
        <f>MAX(F11:F14)-MIN(F11:F14)</f>
        <v>0</v>
      </c>
      <c r="G17" s="2">
        <f>MAX(G11:G14)-MIN(G11:G14)</f>
        <v>0</v>
      </c>
      <c r="H17" s="2">
        <f>MAX(H11:H14)-MIN(H11:H14)</f>
        <v>0</v>
      </c>
      <c r="I17" s="2">
        <f>MAX(I11:I14)-MIN(I11:I14)</f>
        <v>0</v>
      </c>
      <c r="J17" s="2"/>
      <c r="K17" s="1">
        <f>-SLOPE(E7:E14,D7:D14)/60/AVERAGE(I11:I14)*1000/18/(C20*2/10000)</f>
        <v>16.104400263831959</v>
      </c>
      <c r="L17" t="s">
        <v>23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>
      <c r="A18" s="4" t="s">
        <v>24</v>
      </c>
      <c r="B18" s="2"/>
      <c r="C18" s="8">
        <v>21.343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>
      <c r="A19" s="4" t="s">
        <v>25</v>
      </c>
      <c r="B19" s="2"/>
      <c r="C19" s="7">
        <v>21.343</v>
      </c>
      <c r="E19" s="2" t="s">
        <v>26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>
      <c r="A20" s="4" t="s">
        <v>27</v>
      </c>
      <c r="B20" s="2"/>
      <c r="C20" s="9">
        <f>AVERAGE(C18,C19)</f>
        <v>21.343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>
      <c r="L57" s="3"/>
    </row>
    <row r="58" spans="12:12">
      <c r="L58" s="3"/>
    </row>
  </sheetData>
  <pageMargins left="0.7" right="0.7" top="0.75" bottom="0.75" header="0.3" footer="0.3"/>
  <headerFooter alignWithMargin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3FAB3-084D-4AAD-9D03-E8B809D8B2B3}">
  <dimension ref="A1:CJ58"/>
  <sheetViews>
    <sheetView zoomScale="117" zoomScaleNormal="117" workbookViewId="0">
      <selection activeCell="M15" sqref="M15"/>
    </sheetView>
  </sheetViews>
  <sheetFormatPr baseColWidth="10" defaultColWidth="8.6640625" defaultRowHeight="14.4"/>
  <cols>
    <col min="1" max="1" width="14.44140625" customWidth="1"/>
    <col min="2" max="2" width="10.44140625" customWidth="1"/>
    <col min="3" max="3" width="12.33203125" bestFit="1" customWidth="1"/>
    <col min="4" max="4" width="9.109375"/>
    <col min="5" max="5" width="11.44140625" customWidth="1"/>
    <col min="6" max="8" width="9.109375"/>
    <col min="9" max="9" width="12" customWidth="1"/>
    <col min="10" max="10" width="8.33203125" customWidth="1"/>
    <col min="11" max="12" width="9.109375"/>
    <col min="13" max="13" width="26.44140625" customWidth="1"/>
  </cols>
  <sheetData>
    <row r="1" spans="1:88" ht="15.6">
      <c r="A1" t="s">
        <v>0</v>
      </c>
    </row>
    <row r="2" spans="1:88">
      <c r="A2" t="s">
        <v>1</v>
      </c>
    </row>
    <row r="4" spans="1:88">
      <c r="A4" s="10" t="s">
        <v>48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/>
      <c r="K5" s="1" t="s">
        <v>12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>
      <c r="A6" s="1"/>
      <c r="B6" s="1"/>
      <c r="C6" s="1"/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/>
      <c r="K6" s="1" t="s">
        <v>19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>
      <c r="A7" s="7">
        <v>9</v>
      </c>
      <c r="B7" s="7">
        <v>34</v>
      </c>
      <c r="C7" s="7">
        <v>0</v>
      </c>
      <c r="D7" s="2">
        <f>((A7-A$7)*60*60+(B7-B$7)*60+(C7-C$7))/60</f>
        <v>0</v>
      </c>
      <c r="E7" s="7">
        <v>1.016</v>
      </c>
      <c r="F7" s="8"/>
      <c r="G7" s="8"/>
      <c r="H7" s="7">
        <f>((100-F7)/100)*(610.7*10^(7.5*G7/(237.3+G7)))/1000</f>
        <v>0.61070000000000002</v>
      </c>
      <c r="I7" s="2">
        <f t="shared" ref="I7:I14" si="0">(1-(F7/100))*(H7/C$16)</f>
        <v>6.0220885514249093E-3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>
      <c r="A8" s="7">
        <v>9</v>
      </c>
      <c r="B8" s="7">
        <v>49</v>
      </c>
      <c r="C8" s="7">
        <v>0</v>
      </c>
      <c r="D8" s="2">
        <f t="shared" ref="D8:D14" si="1">((A8-A$7)*60*60+(B8-B$7)*60+(C8-C$7))/60</f>
        <v>15</v>
      </c>
      <c r="E8" s="7">
        <v>1.0069999999999999</v>
      </c>
      <c r="F8" s="8"/>
      <c r="G8" s="7"/>
      <c r="H8" s="7">
        <f t="shared" ref="H8:H14" si="2">((100-F8)/100)*(610.7*10^(7.5*G8/(237.3+G8)))/1000</f>
        <v>0.61070000000000002</v>
      </c>
      <c r="I8" s="2">
        <f t="shared" si="0"/>
        <v>6.0220885514249093E-3</v>
      </c>
      <c r="J8" s="2"/>
      <c r="K8" s="2">
        <f t="shared" ref="K8:K14" si="3">-((E8-E7)/18*1000)/((D8-D7)*60)/I8/(C$20*2/10000)</f>
        <v>22.577819427298202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>
      <c r="A9" s="7">
        <v>10</v>
      </c>
      <c r="B9" s="7">
        <v>5</v>
      </c>
      <c r="C9" s="7">
        <v>0</v>
      </c>
      <c r="D9" s="2">
        <f t="shared" si="1"/>
        <v>31</v>
      </c>
      <c r="E9" s="7">
        <v>0.997</v>
      </c>
      <c r="F9" s="8"/>
      <c r="G9" s="8"/>
      <c r="H9" s="7">
        <f t="shared" si="2"/>
        <v>0.61070000000000002</v>
      </c>
      <c r="I9" s="2">
        <f t="shared" si="0"/>
        <v>6.0220885514249093E-3</v>
      </c>
      <c r="J9" s="2"/>
      <c r="K9" s="2">
        <f>-((E9-E8)/18*1000)/((D9-D8)*60)/I9/(C$20*2/10000)</f>
        <v>23.518561903435074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>
      <c r="A10" s="7">
        <v>10</v>
      </c>
      <c r="B10" s="7">
        <v>21</v>
      </c>
      <c r="C10" s="7">
        <v>0</v>
      </c>
      <c r="D10" s="2">
        <f t="shared" si="1"/>
        <v>47</v>
      </c>
      <c r="E10" s="8">
        <v>0.99299999999999999</v>
      </c>
      <c r="F10" s="8"/>
      <c r="G10" s="8"/>
      <c r="H10" s="7">
        <f t="shared" si="2"/>
        <v>0.61070000000000002</v>
      </c>
      <c r="I10" s="2">
        <f t="shared" si="0"/>
        <v>6.0220885514249093E-3</v>
      </c>
      <c r="J10" s="2"/>
      <c r="K10" s="2">
        <f t="shared" si="3"/>
        <v>9.4074247613741342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>
      <c r="A11" s="7">
        <v>10</v>
      </c>
      <c r="B11" s="7">
        <v>39</v>
      </c>
      <c r="C11" s="7">
        <v>0</v>
      </c>
      <c r="D11" s="2">
        <f t="shared" si="1"/>
        <v>65</v>
      </c>
      <c r="E11" s="7">
        <v>0.98499999999999999</v>
      </c>
      <c r="F11" s="8"/>
      <c r="G11" s="8"/>
      <c r="H11" s="7">
        <f t="shared" si="2"/>
        <v>0.61070000000000002</v>
      </c>
      <c r="I11" s="2">
        <f t="shared" si="0"/>
        <v>6.0220885514249093E-3</v>
      </c>
      <c r="J11" s="2"/>
      <c r="K11" s="2">
        <f t="shared" si="3"/>
        <v>16.724310686887346</v>
      </c>
      <c r="L11" s="2"/>
      <c r="M11" s="2"/>
      <c r="O11" s="2"/>
      <c r="P11" s="2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>
      <c r="A12" s="7">
        <v>10</v>
      </c>
      <c r="B12" s="7">
        <v>57</v>
      </c>
      <c r="C12" s="7">
        <v>0</v>
      </c>
      <c r="D12" s="2">
        <f t="shared" si="1"/>
        <v>83</v>
      </c>
      <c r="E12" s="7">
        <v>0.97599999999999998</v>
      </c>
      <c r="F12" s="8"/>
      <c r="G12" s="8"/>
      <c r="H12" s="7">
        <f t="shared" si="2"/>
        <v>0.61070000000000002</v>
      </c>
      <c r="I12" s="2">
        <f t="shared" si="0"/>
        <v>6.0220885514249093E-3</v>
      </c>
      <c r="J12" s="2"/>
      <c r="K12" s="2">
        <f t="shared" si="3"/>
        <v>18.814849522748265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>
      <c r="A13" s="7">
        <v>11</v>
      </c>
      <c r="B13" s="7">
        <v>13</v>
      </c>
      <c r="C13" s="7">
        <v>0</v>
      </c>
      <c r="D13" s="2">
        <f t="shared" si="1"/>
        <v>99</v>
      </c>
      <c r="E13" s="7">
        <v>0.96899999999999997</v>
      </c>
      <c r="F13" s="8"/>
      <c r="G13" s="8"/>
      <c r="H13" s="7">
        <f t="shared" si="2"/>
        <v>0.61070000000000002</v>
      </c>
      <c r="I13" s="2">
        <f t="shared" si="0"/>
        <v>6.0220885514249093E-3</v>
      </c>
      <c r="J13" s="2"/>
      <c r="K13" s="2">
        <f t="shared" si="3"/>
        <v>16.462993332404732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>
      <c r="A14" s="7">
        <v>11</v>
      </c>
      <c r="B14" s="7">
        <v>32</v>
      </c>
      <c r="C14" s="7">
        <v>0</v>
      </c>
      <c r="D14" s="2">
        <f t="shared" si="1"/>
        <v>118</v>
      </c>
      <c r="E14" s="7">
        <v>0.97</v>
      </c>
      <c r="F14" s="8"/>
      <c r="G14" s="8"/>
      <c r="H14" s="7">
        <f t="shared" si="2"/>
        <v>0.61070000000000002</v>
      </c>
      <c r="I14" s="2">
        <f t="shared" si="0"/>
        <v>6.0220885514249093E-3</v>
      </c>
      <c r="J14" s="2"/>
      <c r="K14" s="2">
        <f t="shared" si="3"/>
        <v>-1.9805104760787653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>
      <c r="A16" s="4" t="s">
        <v>20</v>
      </c>
      <c r="B16" s="2"/>
      <c r="C16" s="8">
        <v>101.41</v>
      </c>
      <c r="D16" s="2"/>
      <c r="E16" s="5" t="s">
        <v>21</v>
      </c>
      <c r="F16" s="6" t="e">
        <f>AVERAGE(F11:F14)</f>
        <v>#DIV/0!</v>
      </c>
      <c r="G16" s="6" t="e">
        <f>AVERAGE(G11:G14)</f>
        <v>#DIV/0!</v>
      </c>
      <c r="H16" s="6">
        <f>AVERAGE(H11:H14)</f>
        <v>0.61070000000000002</v>
      </c>
      <c r="I16" s="6">
        <f>AVERAGE(I11:I14)</f>
        <v>6.0220885514249093E-3</v>
      </c>
      <c r="J16" s="6"/>
      <c r="K16" s="6">
        <f>AVERAGE(K8:K14)</f>
        <v>15.075064165438429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>
      <c r="B17" s="2"/>
      <c r="D17" s="2"/>
      <c r="E17" s="1" t="s">
        <v>22</v>
      </c>
      <c r="F17" s="2">
        <f>MAX(F11:F14)-MIN(F11:F14)</f>
        <v>0</v>
      </c>
      <c r="G17" s="2">
        <f>MAX(G11:G14)-MIN(G11:G14)</f>
        <v>0</v>
      </c>
      <c r="H17" s="2">
        <f>MAX(H11:H14)-MIN(H11:H14)</f>
        <v>0</v>
      </c>
      <c r="I17" s="2">
        <f>MAX(I11:I14)-MIN(I11:I14)</f>
        <v>0</v>
      </c>
      <c r="J17" s="2"/>
      <c r="K17" s="1">
        <f>-SLOPE(E7:E14,D7:D14)/60/AVERAGE(I11:I14)*1000/18/(C20*2/10000)</f>
        <v>15.386564209950487</v>
      </c>
      <c r="L17" t="s">
        <v>23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>
      <c r="A18" s="4" t="s">
        <v>24</v>
      </c>
      <c r="B18" s="2"/>
      <c r="C18" s="11">
        <v>20.43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>
      <c r="A19" s="4" t="s">
        <v>25</v>
      </c>
      <c r="B19" s="2"/>
      <c r="C19" s="11">
        <v>20.43</v>
      </c>
      <c r="E19" s="2" t="s">
        <v>26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>
      <c r="A20" s="4" t="s">
        <v>27</v>
      </c>
      <c r="B20" s="2"/>
      <c r="C20" s="9">
        <f>AVERAGE(C18,C19)</f>
        <v>20.43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>
      <c r="L57" s="3"/>
    </row>
    <row r="58" spans="12:12">
      <c r="L58" s="3"/>
    </row>
  </sheetData>
  <phoneticPr fontId="3" type="noConversion"/>
  <pageMargins left="0.7" right="0.7" top="0.75" bottom="0.75" header="0.3" footer="0.3"/>
  <headerFooter alignWithMargin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D3DC7-261A-4B64-A7ED-997D0B5AD1CB}">
  <dimension ref="A1:CJ58"/>
  <sheetViews>
    <sheetView topLeftCell="A3" zoomScale="117" zoomScaleNormal="117" workbookViewId="0">
      <selection activeCell="O17" sqref="O17"/>
    </sheetView>
  </sheetViews>
  <sheetFormatPr baseColWidth="10" defaultColWidth="8.6640625" defaultRowHeight="14.4"/>
  <cols>
    <col min="1" max="1" width="14.44140625" customWidth="1"/>
    <col min="2" max="2" width="10.44140625" customWidth="1"/>
    <col min="3" max="3" width="12.33203125" bestFit="1" customWidth="1"/>
    <col min="4" max="4" width="9.109375"/>
    <col min="5" max="5" width="11.44140625" customWidth="1"/>
    <col min="6" max="8" width="9.109375"/>
    <col min="9" max="9" width="11.88671875" bestFit="1" customWidth="1"/>
    <col min="10" max="10" width="8.33203125" customWidth="1"/>
    <col min="11" max="11" width="27.6640625" bestFit="1" customWidth="1"/>
    <col min="12" max="12" width="9.109375"/>
    <col min="13" max="13" width="26.44140625" customWidth="1"/>
  </cols>
  <sheetData>
    <row r="1" spans="1:88" ht="15.6">
      <c r="A1" t="s">
        <v>0</v>
      </c>
    </row>
    <row r="2" spans="1:88">
      <c r="A2" t="s">
        <v>1</v>
      </c>
    </row>
    <row r="4" spans="1:88">
      <c r="A4" s="10" t="s">
        <v>49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/>
      <c r="K5" s="1" t="s">
        <v>12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>
      <c r="A6" s="1"/>
      <c r="B6" s="1"/>
      <c r="C6" s="1"/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/>
      <c r="K6" s="1" t="s">
        <v>19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>
      <c r="A7" s="7">
        <v>9</v>
      </c>
      <c r="B7" s="7">
        <v>34</v>
      </c>
      <c r="C7" s="7">
        <v>0</v>
      </c>
      <c r="D7" s="2">
        <f>((A7-A$7)*60*60+(B7-B$7)*60+(C7-C$7))/60</f>
        <v>0</v>
      </c>
      <c r="E7" s="7">
        <v>0.67</v>
      </c>
      <c r="F7" s="8"/>
      <c r="G7" s="8"/>
      <c r="H7" s="7">
        <f>((100-F7)/100)*(610.7*10^(7.5*G7/(237.3+G7)))/1000</f>
        <v>0.61070000000000002</v>
      </c>
      <c r="I7" s="2">
        <f t="shared" ref="I7:I14" si="0">(1-(F7/100))*(H7/C$16)</f>
        <v>6.0220885514249093E-3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>
      <c r="A8" s="7">
        <v>9</v>
      </c>
      <c r="B8" s="7">
        <v>50</v>
      </c>
      <c r="C8" s="7">
        <v>0</v>
      </c>
      <c r="D8" s="2">
        <f t="shared" ref="D8:D14" si="1">((A8-A$7)*60*60+(B8-B$7)*60+(C8-C$7))/60</f>
        <v>16</v>
      </c>
      <c r="E8" s="7">
        <v>0.66300000000000003</v>
      </c>
      <c r="F8" s="8"/>
      <c r="G8" s="7"/>
      <c r="H8" s="7">
        <f t="shared" ref="H8:H14" si="2">((100-F8)/100)*(610.7*10^(7.5*G8/(237.3+G8)))/1000</f>
        <v>0.61070000000000002</v>
      </c>
      <c r="I8" s="2">
        <f t="shared" si="0"/>
        <v>6.0220885514249093E-3</v>
      </c>
      <c r="J8" s="2"/>
      <c r="K8" s="2">
        <f t="shared" ref="K8:K10" si="3">-((E8-E7)/18*1000)/((D8-D7)*60)/I8/(C$20*2/10000)</f>
        <v>23.523496557632448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>
      <c r="A9" s="7">
        <v>10</v>
      </c>
      <c r="B9" s="7">
        <v>5</v>
      </c>
      <c r="C9" s="7">
        <v>0</v>
      </c>
      <c r="D9" s="2">
        <f t="shared" si="1"/>
        <v>31</v>
      </c>
      <c r="E9" s="7">
        <v>0.65500000000000003</v>
      </c>
      <c r="F9" s="8"/>
      <c r="G9" s="8"/>
      <c r="H9" s="7">
        <f t="shared" si="2"/>
        <v>0.61070000000000002</v>
      </c>
      <c r="I9" s="2">
        <f t="shared" si="0"/>
        <v>6.0220885514249093E-3</v>
      </c>
      <c r="J9" s="2"/>
      <c r="K9" s="2">
        <f>-((E9-E8)/18*1000)/((D9-D8)*60)/I9/(C$20*2/10000)</f>
        <v>28.676262470256695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>
      <c r="A10" s="7">
        <v>10</v>
      </c>
      <c r="B10" s="7">
        <v>22</v>
      </c>
      <c r="C10" s="7">
        <v>0</v>
      </c>
      <c r="D10" s="2">
        <f t="shared" si="1"/>
        <v>48</v>
      </c>
      <c r="E10" s="7">
        <v>0.65200000000000002</v>
      </c>
      <c r="F10" s="8"/>
      <c r="G10" s="8"/>
      <c r="H10" s="7">
        <f t="shared" si="2"/>
        <v>0.61070000000000002</v>
      </c>
      <c r="I10" s="2">
        <f t="shared" si="0"/>
        <v>6.0220885514249093E-3</v>
      </c>
      <c r="J10" s="2"/>
      <c r="K10" s="2">
        <f t="shared" si="3"/>
        <v>9.4884691997172901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>
      <c r="A11" s="7">
        <v>10</v>
      </c>
      <c r="B11" s="7">
        <v>40</v>
      </c>
      <c r="C11" s="7">
        <v>0</v>
      </c>
      <c r="D11" s="2">
        <f>((A11-A$7)*60*60+(B11-B$7)*60+(C11-C$7))/60</f>
        <v>66</v>
      </c>
      <c r="E11" s="7">
        <v>0.65</v>
      </c>
      <c r="F11" s="8"/>
      <c r="G11" s="8"/>
      <c r="H11" s="7">
        <f t="shared" si="2"/>
        <v>0.61070000000000002</v>
      </c>
      <c r="I11" s="2">
        <f t="shared" si="0"/>
        <v>6.0220885514249093E-3</v>
      </c>
      <c r="J11" s="2"/>
      <c r="K11" s="2">
        <f>-((E11-E10)/18*1000)/((D11-D10)*60)/I11/(C$20*2/10000)</f>
        <v>5.9742213479701451</v>
      </c>
      <c r="L11" s="2"/>
      <c r="M11" s="2"/>
      <c r="O11" s="2"/>
      <c r="P11" s="2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>
      <c r="A12">
        <v>10</v>
      </c>
      <c r="B12" s="7">
        <v>58</v>
      </c>
      <c r="C12" s="7">
        <v>0</v>
      </c>
      <c r="D12" s="2">
        <f>((A12-A$7)*60*60+(B12-B$7)*60+(C12-C$7))/60</f>
        <v>84</v>
      </c>
      <c r="E12" s="7">
        <v>0.64400000000000002</v>
      </c>
      <c r="F12" s="8"/>
      <c r="G12" s="8"/>
      <c r="H12" s="7">
        <f t="shared" si="2"/>
        <v>0.61070000000000002</v>
      </c>
      <c r="I12" s="2">
        <f t="shared" si="0"/>
        <v>6.0220885514249093E-3</v>
      </c>
      <c r="J12" s="2"/>
      <c r="K12" s="2">
        <f>-((E12-E11)/18*1000)/((D12-D11)*60)/I12/(C$20*2/10000)</f>
        <v>17.922664043910437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>
      <c r="A13" s="7">
        <v>11</v>
      </c>
      <c r="B13" s="7">
        <v>13</v>
      </c>
      <c r="C13" s="7">
        <v>0</v>
      </c>
      <c r="D13" s="2">
        <f t="shared" si="1"/>
        <v>99</v>
      </c>
      <c r="E13" s="7">
        <v>0.63900000000000001</v>
      </c>
      <c r="F13" s="8"/>
      <c r="G13" s="8"/>
      <c r="H13" s="7">
        <f t="shared" si="2"/>
        <v>0.61070000000000002</v>
      </c>
      <c r="I13" s="2">
        <f t="shared" si="0"/>
        <v>6.0220885514249093E-3</v>
      </c>
      <c r="J13" s="2"/>
      <c r="K13" s="2">
        <f>-((E13-E12)/18*1000)/((D13-D12)*60)/I13/(C$20*2/10000)</f>
        <v>17.922664043910437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>
      <c r="A14" s="7">
        <v>11</v>
      </c>
      <c r="B14" s="7">
        <v>33</v>
      </c>
      <c r="C14" s="7">
        <v>0</v>
      </c>
      <c r="D14" s="2">
        <f t="shared" si="1"/>
        <v>119</v>
      </c>
      <c r="E14" s="7">
        <v>0.64300000000000002</v>
      </c>
      <c r="F14" s="8"/>
      <c r="G14" s="8"/>
      <c r="H14" s="7">
        <f t="shared" si="2"/>
        <v>0.61070000000000002</v>
      </c>
      <c r="I14" s="2">
        <f t="shared" si="0"/>
        <v>6.0220885514249093E-3</v>
      </c>
      <c r="J14" s="2"/>
      <c r="K14" s="2">
        <f>-((E14-E13)/18*1000)/((D14-D13)*60)/I14/(C$20*2/10000)</f>
        <v>-10.753598426346262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>
      <c r="A16" s="4" t="s">
        <v>20</v>
      </c>
      <c r="B16" s="2"/>
      <c r="C16" s="8">
        <v>101.41</v>
      </c>
      <c r="D16" s="2"/>
      <c r="E16" s="5" t="s">
        <v>21</v>
      </c>
      <c r="F16" s="6" t="e">
        <f>AVERAGE(F11:F14)</f>
        <v>#DIV/0!</v>
      </c>
      <c r="G16" s="6" t="e">
        <f>AVERAGE(G11:G14)</f>
        <v>#DIV/0!</v>
      </c>
      <c r="H16" s="6">
        <f>AVERAGE(H11:H14)</f>
        <v>0.61070000000000002</v>
      </c>
      <c r="I16" s="6">
        <f>AVERAGE(I11:I14)</f>
        <v>6.0220885514249093E-3</v>
      </c>
      <c r="J16" s="6"/>
      <c r="K16" s="6">
        <f>AVERAGE(K8:K14)</f>
        <v>13.250597033864453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>
      <c r="B17" s="2"/>
      <c r="D17" s="2"/>
      <c r="E17" s="1" t="s">
        <v>22</v>
      </c>
      <c r="F17" s="2">
        <f>MAX(F11:F14)-MIN(F11:F14)</f>
        <v>0</v>
      </c>
      <c r="G17" s="2">
        <f>MAX(G11:G14)-MIN(G11:G14)</f>
        <v>0</v>
      </c>
      <c r="H17" s="2">
        <f>MAX(H11:H14)-MIN(H11:H14)</f>
        <v>0</v>
      </c>
      <c r="I17" s="2">
        <f>MAX(I11:I14)-MIN(I11:I14)</f>
        <v>0</v>
      </c>
      <c r="J17" s="2"/>
      <c r="K17" s="1">
        <f>-SLOPE(E7:E14,D7:D14)/60/AVERAGE(I11:I14)*1000/18/(C20*2/10000)</f>
        <v>12.8566334669214</v>
      </c>
      <c r="L17" t="s">
        <v>23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>
      <c r="A18" s="4" t="s">
        <v>24</v>
      </c>
      <c r="B18" s="2"/>
      <c r="C18" s="11">
        <v>14.298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>
      <c r="A19" s="4" t="s">
        <v>25</v>
      </c>
      <c r="B19" s="2"/>
      <c r="C19" s="11">
        <v>14.298</v>
      </c>
      <c r="E19" s="2" t="s">
        <v>26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>
      <c r="A20" s="4" t="s">
        <v>27</v>
      </c>
      <c r="B20" s="2"/>
      <c r="C20" s="9">
        <f>AVERAGE(C18,C19)</f>
        <v>14.298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>
      <c r="L57" s="3"/>
    </row>
    <row r="58" spans="12:12">
      <c r="L58" s="3"/>
    </row>
  </sheetData>
  <phoneticPr fontId="3" type="noConversion"/>
  <pageMargins left="0.7" right="0.7" top="0.75" bottom="0.75" header="0.3" footer="0.3"/>
  <headerFooter alignWithMargin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57BDA-ED63-44FF-8C29-93B50C34691F}">
  <dimension ref="A1:CJ58"/>
  <sheetViews>
    <sheetView topLeftCell="A6" zoomScale="117" zoomScaleNormal="117" workbookViewId="0">
      <selection activeCell="M13" sqref="M13"/>
    </sheetView>
  </sheetViews>
  <sheetFormatPr baseColWidth="10" defaultColWidth="8.6640625" defaultRowHeight="14.4"/>
  <cols>
    <col min="1" max="1" width="14.44140625" customWidth="1"/>
    <col min="2" max="2" width="10.44140625" customWidth="1"/>
    <col min="3" max="3" width="12.33203125" bestFit="1" customWidth="1"/>
    <col min="4" max="4" width="9.109375"/>
    <col min="5" max="5" width="11.44140625" customWidth="1"/>
    <col min="6" max="8" width="9.109375"/>
    <col min="9" max="9" width="12" customWidth="1"/>
    <col min="10" max="10" width="8.33203125" customWidth="1"/>
    <col min="11" max="12" width="9.109375"/>
    <col min="13" max="13" width="26.44140625" customWidth="1"/>
  </cols>
  <sheetData>
    <row r="1" spans="1:88" ht="15.6">
      <c r="A1" t="s">
        <v>0</v>
      </c>
    </row>
    <row r="2" spans="1:88">
      <c r="A2" t="s">
        <v>1</v>
      </c>
    </row>
    <row r="4" spans="1:88">
      <c r="A4" s="10" t="s">
        <v>50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/>
      <c r="K5" s="1" t="s">
        <v>12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>
      <c r="A6" s="1"/>
      <c r="B6" s="1"/>
      <c r="C6" s="1"/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/>
      <c r="K6" s="1" t="s">
        <v>19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>
      <c r="A7" s="7">
        <v>9</v>
      </c>
      <c r="B7" s="7">
        <v>35</v>
      </c>
      <c r="C7" s="7">
        <v>0</v>
      </c>
      <c r="D7" s="2">
        <f>((A7-A$7)*60*60+(B7-B$7)*60+(C7-C$7))/60</f>
        <v>0</v>
      </c>
      <c r="E7" s="7">
        <v>0.59599999999999997</v>
      </c>
      <c r="F7" s="8"/>
      <c r="G7" s="8"/>
      <c r="H7" s="7">
        <f>((100-F7)/100)*(610.7*10^(7.5*G7/(237.3+G7)))/1000</f>
        <v>0.61070000000000002</v>
      </c>
      <c r="I7" s="2">
        <f t="shared" ref="I7:I14" si="0">(1-(F7/100))*(H7/C$16)</f>
        <v>6.0220885514249093E-3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>
      <c r="A8" s="7">
        <v>9</v>
      </c>
      <c r="B8" s="7">
        <v>50</v>
      </c>
      <c r="C8" s="7">
        <v>0</v>
      </c>
      <c r="D8" s="2">
        <f t="shared" ref="D8:D14" si="1">((A8-A$7)*60*60+(B8-B$7)*60+(C8-C$7))/60</f>
        <v>15</v>
      </c>
      <c r="E8" s="7">
        <v>0.59199999999999997</v>
      </c>
      <c r="F8" s="8"/>
      <c r="G8" s="7"/>
      <c r="H8" s="7">
        <f t="shared" ref="H8:H14" si="2">((100-F8)/100)*(610.7*10^(7.5*G8/(237.3+G8)))/1000</f>
        <v>0.61070000000000002</v>
      </c>
      <c r="I8" s="2">
        <f t="shared" si="0"/>
        <v>6.0220885514249093E-3</v>
      </c>
      <c r="J8" s="2"/>
      <c r="K8" s="2">
        <f t="shared" ref="K8:K14" si="3">-((E8-E7)/18*1000)/((D8-D7)*60)/I8/(C$20*2/10000)</f>
        <v>17.594112633012799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>
      <c r="A9" s="7">
        <v>10</v>
      </c>
      <c r="B9" s="7">
        <v>5</v>
      </c>
      <c r="C9" s="7">
        <v>0</v>
      </c>
      <c r="D9" s="2">
        <f t="shared" si="1"/>
        <v>30</v>
      </c>
      <c r="E9" s="7">
        <v>0.58699999999999997</v>
      </c>
      <c r="F9" s="8"/>
      <c r="G9" s="8"/>
      <c r="H9" s="7">
        <f t="shared" si="2"/>
        <v>0.61070000000000002</v>
      </c>
      <c r="I9" s="2">
        <f t="shared" si="0"/>
        <v>6.0220885514249093E-3</v>
      </c>
      <c r="J9" s="2"/>
      <c r="K9" s="2">
        <f>-((E9-E8)/18*1000)/((D9-D8)*60)/I9/(C$20*2/10000)</f>
        <v>21.992640791266002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>
      <c r="A10" s="7">
        <v>10</v>
      </c>
      <c r="B10" s="7">
        <v>22</v>
      </c>
      <c r="C10" s="7">
        <v>0</v>
      </c>
      <c r="D10" s="2">
        <f t="shared" si="1"/>
        <v>47</v>
      </c>
      <c r="E10" s="7">
        <v>0.58199999999999996</v>
      </c>
      <c r="F10" s="8"/>
      <c r="G10" s="8"/>
      <c r="H10" s="7">
        <f t="shared" si="2"/>
        <v>0.61070000000000002</v>
      </c>
      <c r="I10" s="2">
        <f t="shared" si="0"/>
        <v>6.0220885514249093E-3</v>
      </c>
      <c r="J10" s="2"/>
      <c r="K10" s="2">
        <f t="shared" si="3"/>
        <v>19.405271286411178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>
      <c r="A11" s="7">
        <v>10</v>
      </c>
      <c r="B11" s="7">
        <v>40</v>
      </c>
      <c r="C11" s="7">
        <v>0</v>
      </c>
      <c r="D11" s="2">
        <f t="shared" si="1"/>
        <v>65</v>
      </c>
      <c r="E11" s="7">
        <v>0.57899999999999996</v>
      </c>
      <c r="F11" s="8"/>
      <c r="G11" s="8"/>
      <c r="H11" s="7">
        <f t="shared" si="2"/>
        <v>0.61070000000000002</v>
      </c>
      <c r="I11" s="2">
        <f t="shared" si="0"/>
        <v>6.0220885514249093E-3</v>
      </c>
      <c r="J11" s="2"/>
      <c r="K11" s="2">
        <f t="shared" si="3"/>
        <v>10.996320395632999</v>
      </c>
      <c r="L11" s="2"/>
      <c r="M11" s="2"/>
      <c r="O11" s="2"/>
      <c r="P11" s="2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>
      <c r="A12" s="7">
        <v>10</v>
      </c>
      <c r="B12" s="7">
        <v>58</v>
      </c>
      <c r="C12" s="7">
        <v>0</v>
      </c>
      <c r="D12" s="2">
        <f t="shared" si="1"/>
        <v>83</v>
      </c>
      <c r="E12" s="7">
        <v>0.57199999999999995</v>
      </c>
      <c r="F12" s="8"/>
      <c r="G12" s="8"/>
      <c r="H12" s="7">
        <f t="shared" si="2"/>
        <v>0.61070000000000002</v>
      </c>
      <c r="I12" s="2">
        <f t="shared" si="0"/>
        <v>6.0220885514249093E-3</v>
      </c>
      <c r="J12" s="2"/>
      <c r="K12" s="2">
        <f t="shared" si="3"/>
        <v>25.658080923143665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>
      <c r="A13" s="7">
        <v>11</v>
      </c>
      <c r="B13" s="7">
        <v>14</v>
      </c>
      <c r="C13" s="7">
        <v>0</v>
      </c>
      <c r="D13" s="2">
        <f t="shared" si="1"/>
        <v>99</v>
      </c>
      <c r="E13" s="7">
        <v>0.56799999999999995</v>
      </c>
      <c r="F13" s="8"/>
      <c r="G13" s="8"/>
      <c r="H13" s="7">
        <f t="shared" si="2"/>
        <v>0.61070000000000002</v>
      </c>
      <c r="I13" s="2">
        <f t="shared" si="0"/>
        <v>6.0220885514249093E-3</v>
      </c>
      <c r="J13" s="2"/>
      <c r="K13" s="2">
        <f t="shared" si="3"/>
        <v>16.494480593449502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>
      <c r="A14" s="7">
        <v>11</v>
      </c>
      <c r="B14" s="7">
        <v>33</v>
      </c>
      <c r="C14" s="7">
        <v>0</v>
      </c>
      <c r="D14" s="2">
        <f t="shared" si="1"/>
        <v>118</v>
      </c>
      <c r="E14" s="7">
        <v>0.57099999999999995</v>
      </c>
      <c r="F14" s="8"/>
      <c r="G14" s="8"/>
      <c r="H14" s="7">
        <f t="shared" si="2"/>
        <v>0.61070000000000002</v>
      </c>
      <c r="I14" s="2">
        <f t="shared" si="0"/>
        <v>6.0220885514249093E-3</v>
      </c>
      <c r="J14" s="2"/>
      <c r="K14" s="2">
        <f t="shared" si="3"/>
        <v>-10.417566690599685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>
      <c r="A16" s="4" t="s">
        <v>20</v>
      </c>
      <c r="B16" s="2"/>
      <c r="C16" s="8">
        <v>101.41</v>
      </c>
      <c r="D16" s="2"/>
      <c r="E16" s="5" t="s">
        <v>21</v>
      </c>
      <c r="F16" s="6" t="e">
        <f>AVERAGE(F11:F14)</f>
        <v>#DIV/0!</v>
      </c>
      <c r="G16" s="6" t="e">
        <f>AVERAGE(G11:G14)</f>
        <v>#DIV/0!</v>
      </c>
      <c r="H16" s="6">
        <f>AVERAGE(H11:H14)</f>
        <v>0.61070000000000002</v>
      </c>
      <c r="I16" s="6">
        <f>AVERAGE(I11:I14)</f>
        <v>6.0220885514249093E-3</v>
      </c>
      <c r="J16" s="6"/>
      <c r="K16" s="6">
        <f>AVERAGE(K8:K14)</f>
        <v>14.531905704616639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>
      <c r="B17" s="2"/>
      <c r="D17" s="2"/>
      <c r="E17" s="1" t="s">
        <v>22</v>
      </c>
      <c r="F17" s="2">
        <f>MAX(F11:F14)-MIN(F11:F14)</f>
        <v>0</v>
      </c>
      <c r="G17" s="2">
        <f>MAX(G11:G14)-MIN(G11:G14)</f>
        <v>0</v>
      </c>
      <c r="H17" s="2">
        <f>MAX(H11:H14)-MIN(H11:H14)</f>
        <v>0</v>
      </c>
      <c r="I17" s="2">
        <f>MAX(I11:I14)-MIN(I11:I14)</f>
        <v>0</v>
      </c>
      <c r="J17" s="2"/>
      <c r="K17" s="1">
        <f>-SLOPE(E7:E14,D7:D14)/60/AVERAGE(I11:I14)*1000/18/(C20*2/10000)</f>
        <v>15.828276834876343</v>
      </c>
      <c r="L17" t="s">
        <v>23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>
      <c r="A18" s="4" t="s">
        <v>24</v>
      </c>
      <c r="B18" s="2"/>
      <c r="C18" s="11">
        <v>11.651999999999999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>
      <c r="A19" s="4" t="s">
        <v>25</v>
      </c>
      <c r="B19" s="2"/>
      <c r="C19" s="11">
        <v>11.651999999999999</v>
      </c>
      <c r="E19" s="2" t="s">
        <v>26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>
      <c r="A20" s="4" t="s">
        <v>27</v>
      </c>
      <c r="B20" s="2"/>
      <c r="C20" s="9">
        <f>AVERAGE(C18,C19)</f>
        <v>11.651999999999999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>
      <c r="L57" s="3"/>
    </row>
    <row r="58" spans="12:12">
      <c r="L58" s="3"/>
    </row>
  </sheetData>
  <phoneticPr fontId="3" type="noConversion"/>
  <pageMargins left="0.7" right="0.7" top="0.75" bottom="0.75" header="0.3" footer="0.3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9C4A6-7D35-4A7E-9CA4-8F2211DC2BEE}">
  <dimension ref="A1:CJ58"/>
  <sheetViews>
    <sheetView topLeftCell="A6" zoomScale="117" zoomScaleNormal="117" workbookViewId="0">
      <selection activeCell="K16" sqref="K16"/>
    </sheetView>
  </sheetViews>
  <sheetFormatPr baseColWidth="10" defaultColWidth="8.6640625" defaultRowHeight="14.4"/>
  <cols>
    <col min="1" max="1" width="14.44140625" customWidth="1"/>
    <col min="2" max="2" width="10.44140625" customWidth="1"/>
    <col min="5" max="5" width="11.44140625" customWidth="1"/>
    <col min="9" max="9" width="12" customWidth="1"/>
    <col min="10" max="10" width="8.33203125" customWidth="1"/>
    <col min="13" max="13" width="26.44140625" customWidth="1"/>
  </cols>
  <sheetData>
    <row r="1" spans="1:88" ht="15.6">
      <c r="A1" t="s">
        <v>0</v>
      </c>
    </row>
    <row r="2" spans="1:88">
      <c r="A2" t="s">
        <v>1</v>
      </c>
    </row>
    <row r="4" spans="1:88">
      <c r="A4" s="10" t="s">
        <v>29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/>
      <c r="K5" s="1" t="s">
        <v>12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>
      <c r="A6" s="1"/>
      <c r="B6" s="1"/>
      <c r="C6" s="1"/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/>
      <c r="K6" s="1" t="s">
        <v>19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>
      <c r="A7" s="7">
        <v>9</v>
      </c>
      <c r="B7" s="7">
        <v>26</v>
      </c>
      <c r="C7" s="7">
        <v>0</v>
      </c>
      <c r="D7" s="2">
        <f>((A7-A$7)*60*60+(B7-B$7)*60+(C7-C$7))/60</f>
        <v>0</v>
      </c>
      <c r="E7" s="7">
        <v>2.7010000000000001</v>
      </c>
      <c r="F7" s="8"/>
      <c r="G7" s="8"/>
      <c r="H7" s="7">
        <f>((100-F7)/100)*(610.7*10^(7.5*G7/(237.3+G7)))/1000</f>
        <v>0.61070000000000002</v>
      </c>
      <c r="I7" s="2">
        <f t="shared" ref="I7:I14" si="0">(1-(F7/100))*(H7/C$16)</f>
        <v>6.0220885514249093E-3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>
      <c r="A8" s="7">
        <v>9</v>
      </c>
      <c r="B8" s="7">
        <v>42</v>
      </c>
      <c r="C8" s="7">
        <v>0</v>
      </c>
      <c r="D8" s="2">
        <f t="shared" ref="D8:D14" si="1">((A8-A$7)*60*60+(B8-B$7)*60+(C8-C$7))/60</f>
        <v>16</v>
      </c>
      <c r="E8" s="7">
        <v>2.6909999999999998</v>
      </c>
      <c r="F8" s="8"/>
      <c r="G8" s="7"/>
      <c r="H8" s="7">
        <f t="shared" ref="H8:H14" si="2">((100-F8)/100)*(610.7*10^(7.5*G8/(237.3+G8)))/1000</f>
        <v>0.61070000000000002</v>
      </c>
      <c r="I8" s="2">
        <f t="shared" si="0"/>
        <v>6.0220885514249093E-3</v>
      </c>
      <c r="J8" s="2"/>
      <c r="K8" s="2">
        <f t="shared" ref="K8:K14" si="3">-((E8-E7)/18*1000)/((D8-D7)*60)/I8/(C$20*2/10000)</f>
        <v>6.9636403380801832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>
      <c r="A9" s="7">
        <v>9</v>
      </c>
      <c r="B9" s="7">
        <v>58</v>
      </c>
      <c r="C9" s="7">
        <v>0</v>
      </c>
      <c r="D9" s="2">
        <f t="shared" si="1"/>
        <v>32</v>
      </c>
      <c r="E9" s="7">
        <v>2.68</v>
      </c>
      <c r="F9" s="8"/>
      <c r="G9" s="8"/>
      <c r="H9" s="7">
        <f t="shared" si="2"/>
        <v>0.61070000000000002</v>
      </c>
      <c r="I9" s="2">
        <f t="shared" si="0"/>
        <v>6.0220885514249093E-3</v>
      </c>
      <c r="J9" s="2"/>
      <c r="K9" s="2">
        <f t="shared" si="3"/>
        <v>7.6600043718877986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>
      <c r="A10" s="7">
        <v>10</v>
      </c>
      <c r="B10" s="7">
        <v>14</v>
      </c>
      <c r="C10" s="7">
        <v>0</v>
      </c>
      <c r="D10" s="2">
        <f t="shared" si="1"/>
        <v>48</v>
      </c>
      <c r="E10" s="7">
        <v>2.6760000000000002</v>
      </c>
      <c r="F10" s="8"/>
      <c r="G10" s="8"/>
      <c r="H10" s="7">
        <f t="shared" si="2"/>
        <v>0.61070000000000002</v>
      </c>
      <c r="I10" s="2">
        <f t="shared" si="0"/>
        <v>6.0220885514249093E-3</v>
      </c>
      <c r="J10" s="2"/>
      <c r="K10" s="2">
        <f t="shared" si="3"/>
        <v>2.7854561352320117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>
      <c r="A11" s="7">
        <v>10</v>
      </c>
      <c r="B11" s="7">
        <v>33</v>
      </c>
      <c r="C11" s="7">
        <v>0</v>
      </c>
      <c r="D11" s="2">
        <f t="shared" si="1"/>
        <v>67</v>
      </c>
      <c r="E11" s="7">
        <v>2.673</v>
      </c>
      <c r="F11" s="8"/>
      <c r="G11" s="8"/>
      <c r="H11" s="7">
        <f t="shared" si="2"/>
        <v>0.61070000000000002</v>
      </c>
      <c r="I11" s="2">
        <f t="shared" si="0"/>
        <v>6.0220885514249093E-3</v>
      </c>
      <c r="J11" s="2"/>
      <c r="K11" s="2">
        <f t="shared" si="3"/>
        <v>1.759235453830809</v>
      </c>
      <c r="L11" s="2"/>
      <c r="M11" s="2"/>
      <c r="O11" s="2"/>
      <c r="P11" s="2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>
      <c r="A12" s="7">
        <v>10</v>
      </c>
      <c r="B12" s="7">
        <v>49</v>
      </c>
      <c r="C12" s="7">
        <v>0</v>
      </c>
      <c r="D12" s="2">
        <f t="shared" si="1"/>
        <v>83</v>
      </c>
      <c r="E12" s="7">
        <v>2.67</v>
      </c>
      <c r="F12" s="8"/>
      <c r="G12" s="8"/>
      <c r="H12" s="7">
        <f t="shared" si="2"/>
        <v>0.61070000000000002</v>
      </c>
      <c r="I12" s="2">
        <f t="shared" si="0"/>
        <v>6.0220885514249093E-3</v>
      </c>
      <c r="J12" s="2"/>
      <c r="K12" s="2">
        <f t="shared" si="3"/>
        <v>2.089092101424086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>
      <c r="A13" s="7">
        <v>11</v>
      </c>
      <c r="B13" s="7">
        <v>6</v>
      </c>
      <c r="C13" s="7">
        <v>0</v>
      </c>
      <c r="D13" s="2">
        <f t="shared" si="1"/>
        <v>100</v>
      </c>
      <c r="E13" s="7">
        <v>2.6560000000000001</v>
      </c>
      <c r="F13" s="8"/>
      <c r="G13" s="8"/>
      <c r="H13" s="7">
        <f t="shared" si="2"/>
        <v>0.61070000000000002</v>
      </c>
      <c r="I13" s="2">
        <f t="shared" si="0"/>
        <v>6.0220885514249093E-3</v>
      </c>
      <c r="J13" s="2"/>
      <c r="K13" s="2">
        <f t="shared" si="3"/>
        <v>9.175620210175893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>
      <c r="A14" s="7">
        <v>11</v>
      </c>
      <c r="B14" s="7">
        <v>24</v>
      </c>
      <c r="C14" s="7">
        <v>0</v>
      </c>
      <c r="D14" s="2">
        <f t="shared" si="1"/>
        <v>118</v>
      </c>
      <c r="E14" s="7">
        <v>2.6560000000000001</v>
      </c>
      <c r="F14" s="8"/>
      <c r="G14" s="8"/>
      <c r="H14" s="7">
        <f t="shared" si="2"/>
        <v>0.61070000000000002</v>
      </c>
      <c r="I14" s="2">
        <f t="shared" si="0"/>
        <v>6.0220885514249093E-3</v>
      </c>
      <c r="J14" s="2"/>
      <c r="K14" s="2">
        <f t="shared" si="3"/>
        <v>0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>
      <c r="A16" s="4" t="s">
        <v>20</v>
      </c>
      <c r="B16" s="2"/>
      <c r="C16" s="8">
        <v>101.41</v>
      </c>
      <c r="D16" s="2"/>
      <c r="E16" s="5" t="s">
        <v>21</v>
      </c>
      <c r="F16" s="6" t="e">
        <f>AVERAGE(F11:F14)</f>
        <v>#DIV/0!</v>
      </c>
      <c r="G16" s="6" t="e">
        <f>AVERAGE(G11:G14)</f>
        <v>#DIV/0!</v>
      </c>
      <c r="H16" s="6">
        <f>AVERAGE(H11:H14)</f>
        <v>0.61070000000000002</v>
      </c>
      <c r="I16" s="6">
        <f>AVERAGE(I11:I14)</f>
        <v>6.0220885514249093E-3</v>
      </c>
      <c r="J16" s="6"/>
      <c r="K16" s="6">
        <f>AVERAGE(K10:K14)</f>
        <v>3.1618807801325604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>
      <c r="B17" s="2"/>
      <c r="D17" s="2"/>
      <c r="E17" s="1" t="s">
        <v>22</v>
      </c>
      <c r="F17" s="2">
        <f>MAX(F11:F14)-MIN(F11:F14)</f>
        <v>0</v>
      </c>
      <c r="G17" s="2">
        <f>MAX(G11:G14)-MIN(G11:G14)</f>
        <v>0</v>
      </c>
      <c r="H17" s="2">
        <f>MAX(H11:H14)-MIN(H11:H14)</f>
        <v>0</v>
      </c>
      <c r="I17" s="2">
        <f>MAX(I11:I14)-MIN(I11:I14)</f>
        <v>0</v>
      </c>
      <c r="J17" s="2"/>
      <c r="K17" s="1">
        <f>-SLOPE(E9:E14,D9:D14)/60/AVERAGE(I11:I14)*1000/18/(C20*2/10000)</f>
        <v>3.3795481439949748</v>
      </c>
      <c r="L17" t="s">
        <v>23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>
      <c r="A18" s="4" t="s">
        <v>24</v>
      </c>
      <c r="B18" s="2"/>
      <c r="C18" s="14">
        <v>68.998999999999995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>
      <c r="A19" s="4" t="s">
        <v>25</v>
      </c>
      <c r="B19" s="2"/>
      <c r="C19" s="7">
        <v>68.998999999999995</v>
      </c>
      <c r="E19" s="2" t="s">
        <v>26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>
      <c r="A20" s="4" t="s">
        <v>27</v>
      </c>
      <c r="B20" s="2"/>
      <c r="C20" s="9">
        <f>AVERAGE(C18,C19)</f>
        <v>68.998999999999995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>
      <c r="L57" s="3"/>
    </row>
    <row r="58" spans="12:12">
      <c r="L58" s="3"/>
    </row>
  </sheetData>
  <pageMargins left="0.7" right="0.7" top="0.75" bottom="0.75" header="0.3" footer="0.3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EA8DA-C115-46B4-8C28-C8A2AAC9ADEF}">
  <dimension ref="A1:CJ58"/>
  <sheetViews>
    <sheetView topLeftCell="A3" zoomScale="117" zoomScaleNormal="117" workbookViewId="0">
      <selection activeCell="K16" sqref="K16"/>
    </sheetView>
  </sheetViews>
  <sheetFormatPr baseColWidth="10" defaultColWidth="8.6640625" defaultRowHeight="14.4"/>
  <cols>
    <col min="1" max="1" width="14.44140625" customWidth="1"/>
    <col min="2" max="2" width="10.44140625" customWidth="1"/>
    <col min="5" max="5" width="11.44140625" customWidth="1"/>
    <col min="9" max="9" width="12" customWidth="1"/>
    <col min="10" max="10" width="8.33203125" customWidth="1"/>
    <col min="13" max="13" width="26.44140625" customWidth="1"/>
  </cols>
  <sheetData>
    <row r="1" spans="1:88" ht="15.6">
      <c r="A1" t="s">
        <v>0</v>
      </c>
    </row>
    <row r="2" spans="1:88">
      <c r="A2" t="s">
        <v>1</v>
      </c>
    </row>
    <row r="4" spans="1:88">
      <c r="A4" s="10" t="s">
        <v>30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/>
      <c r="K5" s="1" t="s">
        <v>12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>
      <c r="A6" s="1"/>
      <c r="B6" s="1"/>
      <c r="C6" s="1"/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/>
      <c r="K6" s="1" t="s">
        <v>19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>
      <c r="A7" s="7">
        <v>9</v>
      </c>
      <c r="B7" s="7">
        <v>27</v>
      </c>
      <c r="C7" s="7">
        <v>0</v>
      </c>
      <c r="D7" s="2">
        <f>((A7-A$7)*60*60+(B7-B$7)*60+(C7-C$7))/60</f>
        <v>0</v>
      </c>
      <c r="E7" s="7">
        <v>2.1659999999999999</v>
      </c>
      <c r="F7" s="8"/>
      <c r="G7" s="8"/>
      <c r="H7" s="7">
        <f>((100-F7)/100)*(610.7*10^(7.5*G7/(237.3+G7)))/1000</f>
        <v>0.61070000000000002</v>
      </c>
      <c r="I7" s="2">
        <f t="shared" ref="I7:I14" si="0">(1-(F7/100))*(H7/C$16)</f>
        <v>6.0220885514249093E-3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>
      <c r="A8" s="7">
        <v>9</v>
      </c>
      <c r="B8" s="7">
        <v>43</v>
      </c>
      <c r="C8" s="7"/>
      <c r="D8" s="2">
        <f t="shared" ref="D8:D14" si="1">((A8-A$7)*60*60+(B8-B$7)*60+(C8-C$7))/60</f>
        <v>16</v>
      </c>
      <c r="E8" s="7">
        <v>2.1589999999999998</v>
      </c>
      <c r="F8" s="8"/>
      <c r="G8" s="7"/>
      <c r="H8" s="7">
        <f t="shared" ref="H8:H14" si="2">((100-F8)/100)*(610.7*10^(7.5*G8/(237.3+G8)))/1000</f>
        <v>0.61070000000000002</v>
      </c>
      <c r="I8" s="2">
        <f t="shared" si="0"/>
        <v>6.0220885514249093E-3</v>
      </c>
      <c r="J8" s="2"/>
      <c r="K8" s="2">
        <f t="shared" ref="K8:K14" si="3">-((E8-E7)/18*1000)/((D8-D7)*60)/I8/(C$20*2/10000)</f>
        <v>5.5537219296417506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>
      <c r="A9" s="7">
        <v>9</v>
      </c>
      <c r="B9" s="7">
        <v>58</v>
      </c>
      <c r="C9" s="7"/>
      <c r="D9" s="2">
        <f t="shared" si="1"/>
        <v>31</v>
      </c>
      <c r="E9" s="7">
        <v>2.1520000000000001</v>
      </c>
      <c r="F9" s="8"/>
      <c r="G9" s="8"/>
      <c r="H9" s="7">
        <f t="shared" si="2"/>
        <v>0.61070000000000002</v>
      </c>
      <c r="I9" s="2">
        <f t="shared" si="0"/>
        <v>6.0220885514249093E-3</v>
      </c>
      <c r="J9" s="2"/>
      <c r="K9" s="2">
        <f t="shared" si="3"/>
        <v>5.9239700582841577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>
      <c r="A10" s="7">
        <v>10</v>
      </c>
      <c r="B10" s="7">
        <v>15</v>
      </c>
      <c r="C10" s="7"/>
      <c r="D10" s="2">
        <f t="shared" si="1"/>
        <v>48</v>
      </c>
      <c r="E10" s="7">
        <v>2.15</v>
      </c>
      <c r="F10" s="8"/>
      <c r="G10" s="8"/>
      <c r="H10" s="7">
        <f t="shared" si="2"/>
        <v>0.61070000000000002</v>
      </c>
      <c r="I10" s="2">
        <f t="shared" si="0"/>
        <v>6.0220885514249093E-3</v>
      </c>
      <c r="J10" s="2"/>
      <c r="K10" s="2">
        <f t="shared" si="3"/>
        <v>1.4934378298197724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>
      <c r="A11" s="7">
        <v>10</v>
      </c>
      <c r="B11" s="7">
        <v>33</v>
      </c>
      <c r="C11" s="7"/>
      <c r="D11" s="2">
        <f t="shared" si="1"/>
        <v>66</v>
      </c>
      <c r="E11" s="7">
        <v>2.1459999999999999</v>
      </c>
      <c r="F11" s="8"/>
      <c r="G11" s="8"/>
      <c r="H11" s="7">
        <f t="shared" si="2"/>
        <v>0.61070000000000002</v>
      </c>
      <c r="I11" s="2">
        <f t="shared" si="0"/>
        <v>6.0220885514249093E-3</v>
      </c>
      <c r="J11" s="2"/>
      <c r="K11" s="2">
        <f t="shared" si="3"/>
        <v>2.8209381229925903</v>
      </c>
      <c r="L11" s="2"/>
      <c r="M11" s="2"/>
      <c r="O11" s="2"/>
      <c r="P11" s="2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>
      <c r="A12" s="7">
        <v>10</v>
      </c>
      <c r="B12" s="7">
        <v>49</v>
      </c>
      <c r="C12" s="7"/>
      <c r="D12" s="2">
        <f t="shared" si="1"/>
        <v>82</v>
      </c>
      <c r="E12" s="7">
        <v>2.1440000000000001</v>
      </c>
      <c r="F12" s="8"/>
      <c r="G12" s="8"/>
      <c r="H12" s="7">
        <f t="shared" si="2"/>
        <v>0.61070000000000002</v>
      </c>
      <c r="I12" s="2">
        <f t="shared" si="0"/>
        <v>6.0220885514249093E-3</v>
      </c>
      <c r="J12" s="2"/>
      <c r="K12" s="2">
        <f t="shared" si="3"/>
        <v>1.5867776941831557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>
      <c r="A13" s="7">
        <v>11</v>
      </c>
      <c r="B13" s="7">
        <v>6</v>
      </c>
      <c r="C13" s="7"/>
      <c r="D13" s="2">
        <f t="shared" si="1"/>
        <v>99</v>
      </c>
      <c r="E13" s="7">
        <v>2.1309999999999998</v>
      </c>
      <c r="F13" s="8"/>
      <c r="G13" s="8"/>
      <c r="H13" s="7">
        <f t="shared" si="2"/>
        <v>0.61070000000000002</v>
      </c>
      <c r="I13" s="2">
        <f t="shared" si="0"/>
        <v>6.0220885514249093E-3</v>
      </c>
      <c r="J13" s="2"/>
      <c r="K13" s="2">
        <f t="shared" si="3"/>
        <v>9.7073458938276929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>
      <c r="A14" s="7">
        <v>11</v>
      </c>
      <c r="B14" s="7">
        <v>25</v>
      </c>
      <c r="C14" s="7"/>
      <c r="D14" s="2">
        <f t="shared" si="1"/>
        <v>118</v>
      </c>
      <c r="E14" s="7">
        <v>2.1320000000000001</v>
      </c>
      <c r="F14" s="8"/>
      <c r="G14" s="8"/>
      <c r="H14" s="7">
        <f t="shared" si="2"/>
        <v>0.61070000000000002</v>
      </c>
      <c r="I14" s="2">
        <f t="shared" si="0"/>
        <v>6.0220885514249093E-3</v>
      </c>
      <c r="J14" s="2"/>
      <c r="K14" s="2">
        <f t="shared" si="3"/>
        <v>-0.66811692386688881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>
      <c r="A16" s="4" t="s">
        <v>20</v>
      </c>
      <c r="B16" s="2"/>
      <c r="C16" s="8">
        <v>101.41</v>
      </c>
      <c r="D16" s="2"/>
      <c r="E16" s="5" t="s">
        <v>21</v>
      </c>
      <c r="F16" s="6" t="e">
        <f>AVERAGE(F11:F14)</f>
        <v>#DIV/0!</v>
      </c>
      <c r="G16" s="6" t="e">
        <f>AVERAGE(G11:G14)</f>
        <v>#DIV/0!</v>
      </c>
      <c r="H16" s="6">
        <f>AVERAGE(H11:H14)</f>
        <v>0.61070000000000002</v>
      </c>
      <c r="I16" s="6">
        <f>AVERAGE(I11:I14)</f>
        <v>6.0220885514249093E-3</v>
      </c>
      <c r="J16" s="6"/>
      <c r="K16" s="6">
        <f>AVERAGE(K8:K14)</f>
        <v>3.7740106578403183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>
      <c r="B17" s="2"/>
      <c r="D17" s="2"/>
      <c r="E17" s="1" t="s">
        <v>22</v>
      </c>
      <c r="F17" s="2">
        <f>MAX(F11:F14)-MIN(F11:F14)</f>
        <v>0</v>
      </c>
      <c r="G17" s="2">
        <f>MAX(G11:G14)-MIN(G11:G14)</f>
        <v>0</v>
      </c>
      <c r="H17" s="2">
        <f>MAX(H11:H14)-MIN(H11:H14)</f>
        <v>0</v>
      </c>
      <c r="I17" s="2">
        <f>MAX(I11:I14)-MIN(I11:I14)</f>
        <v>0</v>
      </c>
      <c r="J17" s="2"/>
      <c r="K17" s="1">
        <f>-SLOPE(E9:E14,D9:D14)/60/AVERAGE(I11:I14)*1000/18/(C20*2/10000)</f>
        <v>3.3330244163206495</v>
      </c>
      <c r="L17" t="s">
        <v>23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>
      <c r="A18" s="4" t="s">
        <v>24</v>
      </c>
      <c r="B18" s="2"/>
      <c r="C18" s="14">
        <v>60.561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>
      <c r="A19" s="4" t="s">
        <v>25</v>
      </c>
      <c r="B19" s="2"/>
      <c r="C19" s="14">
        <v>60.561</v>
      </c>
      <c r="E19" s="2" t="s">
        <v>26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>
      <c r="A20" s="4" t="s">
        <v>27</v>
      </c>
      <c r="B20" s="2"/>
      <c r="C20" s="9">
        <f>AVERAGE(C18,C19)</f>
        <v>60.561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>
      <c r="L57" s="3"/>
    </row>
    <row r="58" spans="12:12">
      <c r="L58" s="3"/>
    </row>
  </sheetData>
  <pageMargins left="0.7" right="0.7" top="0.75" bottom="0.75" header="0.3" footer="0.3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7D2D4-7342-49EB-BAC6-2D29CAF1D019}">
  <dimension ref="A1:CJ58"/>
  <sheetViews>
    <sheetView topLeftCell="A6" zoomScale="117" zoomScaleNormal="117" workbookViewId="0">
      <selection activeCell="L15" sqref="L15"/>
    </sheetView>
  </sheetViews>
  <sheetFormatPr baseColWidth="10" defaultColWidth="8.6640625" defaultRowHeight="14.4"/>
  <cols>
    <col min="1" max="1" width="14.44140625" customWidth="1"/>
    <col min="2" max="2" width="10.44140625" customWidth="1"/>
    <col min="5" max="5" width="11.44140625" customWidth="1"/>
    <col min="9" max="9" width="12" customWidth="1"/>
    <col min="10" max="10" width="8.33203125" customWidth="1"/>
    <col min="13" max="13" width="26.44140625" customWidth="1"/>
  </cols>
  <sheetData>
    <row r="1" spans="1:88" ht="15.6">
      <c r="A1" t="s">
        <v>0</v>
      </c>
    </row>
    <row r="2" spans="1:88">
      <c r="A2" t="s">
        <v>1</v>
      </c>
    </row>
    <row r="4" spans="1:88">
      <c r="A4" s="10" t="s">
        <v>31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/>
      <c r="K5" s="1" t="s">
        <v>12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>
      <c r="A6" s="1"/>
      <c r="B6" s="1"/>
      <c r="C6" s="1"/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/>
      <c r="K6" s="1" t="s">
        <v>19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>
      <c r="A7" s="7">
        <v>9</v>
      </c>
      <c r="B7" s="7">
        <v>27</v>
      </c>
      <c r="C7" s="7">
        <v>0</v>
      </c>
      <c r="D7" s="2">
        <f>((A7-A$7)*60*60+(B7-B$7)*60+(C7-C$7))/60</f>
        <v>0</v>
      </c>
      <c r="E7" s="7">
        <v>1.8480000000000001</v>
      </c>
      <c r="F7" s="8"/>
      <c r="G7" s="8"/>
      <c r="H7" s="7">
        <f>((100-F7)/100)*(610.7*10^(7.5*G7/(237.3+G7)))/1000</f>
        <v>0.61070000000000002</v>
      </c>
      <c r="I7" s="2">
        <f t="shared" ref="I7:I14" si="0">(1-(F7/100))*(H7/C$16)</f>
        <v>6.0220885514249093E-3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>
      <c r="A8" s="7">
        <v>9</v>
      </c>
      <c r="B8" s="7">
        <v>43</v>
      </c>
      <c r="C8" s="7"/>
      <c r="D8" s="2">
        <f t="shared" ref="D8:D14" si="1">((A8-A$7)*60*60+(B8-B$7)*60+(C8-C$7))/60</f>
        <v>16</v>
      </c>
      <c r="E8" s="7">
        <v>1.8380000000000001</v>
      </c>
      <c r="F8" s="8"/>
      <c r="G8" s="7"/>
      <c r="H8" s="7">
        <f t="shared" ref="H8:H14" si="2">((100-F8)/100)*(610.7*10^(7.5*G8/(237.3+G8)))/1000</f>
        <v>0.61070000000000002</v>
      </c>
      <c r="I8" s="2">
        <f t="shared" si="0"/>
        <v>6.0220885514249093E-3</v>
      </c>
      <c r="J8" s="2"/>
      <c r="K8" s="2">
        <f t="shared" ref="K8:K14" si="3">-((E8-E7)/18*1000)/((D8-D7)*60)/I8/(C$20*2/10000)</f>
        <v>10.270487563584721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>
      <c r="A9" s="7">
        <v>9</v>
      </c>
      <c r="B9" s="7">
        <v>59</v>
      </c>
      <c r="C9" s="7"/>
      <c r="D9" s="2">
        <f t="shared" si="1"/>
        <v>32</v>
      </c>
      <c r="E9" s="7">
        <v>1.8280000000000001</v>
      </c>
      <c r="F9" s="8"/>
      <c r="G9" s="8"/>
      <c r="H9" s="7">
        <f t="shared" si="2"/>
        <v>0.61070000000000002</v>
      </c>
      <c r="I9" s="2">
        <f t="shared" si="0"/>
        <v>6.0220885514249093E-3</v>
      </c>
      <c r="J9" s="2"/>
      <c r="K9" s="2">
        <f t="shared" si="3"/>
        <v>10.270487563584721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>
      <c r="A10" s="7">
        <v>10</v>
      </c>
      <c r="B10" s="7">
        <v>15</v>
      </c>
      <c r="C10" s="7"/>
      <c r="D10" s="2">
        <f t="shared" si="1"/>
        <v>48</v>
      </c>
      <c r="E10" s="7">
        <v>1.8220000000000001</v>
      </c>
      <c r="F10" s="8"/>
      <c r="G10" s="8"/>
      <c r="H10" s="7">
        <f t="shared" si="2"/>
        <v>0.61070000000000002</v>
      </c>
      <c r="I10" s="2">
        <f t="shared" si="0"/>
        <v>6.0220885514249093E-3</v>
      </c>
      <c r="J10" s="2"/>
      <c r="K10" s="2">
        <f t="shared" si="3"/>
        <v>6.1622925381508313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>
      <c r="A11" s="7">
        <v>10</v>
      </c>
      <c r="B11" s="7">
        <v>33</v>
      </c>
      <c r="C11" s="7"/>
      <c r="D11" s="2">
        <f t="shared" si="1"/>
        <v>66</v>
      </c>
      <c r="E11" s="7">
        <v>1.8149999999999999</v>
      </c>
      <c r="F11" s="8"/>
      <c r="G11" s="8"/>
      <c r="H11" s="7">
        <f t="shared" si="2"/>
        <v>0.61070000000000002</v>
      </c>
      <c r="I11" s="2">
        <f t="shared" si="0"/>
        <v>6.0220885514249093E-3</v>
      </c>
      <c r="J11" s="2"/>
      <c r="K11" s="2">
        <f t="shared" si="3"/>
        <v>6.3905255951194828</v>
      </c>
      <c r="L11" s="2"/>
      <c r="M11" s="2"/>
      <c r="O11" s="2"/>
      <c r="P11" s="2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>
      <c r="A12" s="7">
        <v>10</v>
      </c>
      <c r="B12" s="7">
        <v>49</v>
      </c>
      <c r="C12" s="7"/>
      <c r="D12" s="2">
        <f t="shared" si="1"/>
        <v>82</v>
      </c>
      <c r="E12" s="7">
        <v>1.8080000000000001</v>
      </c>
      <c r="F12" s="8"/>
      <c r="G12" s="8"/>
      <c r="H12" s="7">
        <f t="shared" si="2"/>
        <v>0.61070000000000002</v>
      </c>
      <c r="I12" s="2">
        <f t="shared" si="0"/>
        <v>6.0220885514249093E-3</v>
      </c>
      <c r="J12" s="2"/>
      <c r="K12" s="2">
        <f t="shared" si="3"/>
        <v>7.1893412945091892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>
      <c r="A13" s="7">
        <v>11</v>
      </c>
      <c r="B13" s="7">
        <v>6</v>
      </c>
      <c r="C13" s="7"/>
      <c r="D13" s="2">
        <f t="shared" si="1"/>
        <v>99</v>
      </c>
      <c r="E13" s="7">
        <v>1.792</v>
      </c>
      <c r="F13" s="8"/>
      <c r="G13" s="8"/>
      <c r="H13" s="7">
        <f t="shared" si="2"/>
        <v>0.61070000000000002</v>
      </c>
      <c r="I13" s="2">
        <f t="shared" si="0"/>
        <v>6.0220885514249093E-3</v>
      </c>
      <c r="J13" s="2"/>
      <c r="K13" s="2">
        <f t="shared" si="3"/>
        <v>15.466145978104048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>
      <c r="A14" s="7">
        <v>11</v>
      </c>
      <c r="B14" s="7">
        <v>24</v>
      </c>
      <c r="C14" s="7"/>
      <c r="D14" s="2">
        <f t="shared" si="1"/>
        <v>117</v>
      </c>
      <c r="E14" s="7">
        <v>1.7889999999999999</v>
      </c>
      <c r="F14" s="8"/>
      <c r="G14" s="8"/>
      <c r="H14" s="7">
        <f t="shared" si="2"/>
        <v>0.61070000000000002</v>
      </c>
      <c r="I14" s="2">
        <f t="shared" si="0"/>
        <v>6.0220885514249093E-3</v>
      </c>
      <c r="J14" s="2"/>
      <c r="K14" s="2">
        <f t="shared" si="3"/>
        <v>2.7387966836226934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>
      <c r="A16" s="4" t="s">
        <v>20</v>
      </c>
      <c r="B16" s="2"/>
      <c r="C16" s="8">
        <v>101.41</v>
      </c>
      <c r="D16" s="2"/>
      <c r="E16" s="5" t="s">
        <v>21</v>
      </c>
      <c r="F16" s="6" t="e">
        <f>AVERAGE(F11:F14)</f>
        <v>#DIV/0!</v>
      </c>
      <c r="G16" s="6" t="e">
        <f>AVERAGE(G11:G14)</f>
        <v>#DIV/0!</v>
      </c>
      <c r="H16" s="6">
        <f>AVERAGE(H11:H14)</f>
        <v>0.61070000000000002</v>
      </c>
      <c r="I16" s="6">
        <f>AVERAGE(I11:I14)</f>
        <v>6.0220885514249093E-3</v>
      </c>
      <c r="J16" s="6"/>
      <c r="K16" s="6">
        <f>AVERAGE(K8:K14)</f>
        <v>8.3554396023822424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>
      <c r="B17" s="2"/>
      <c r="D17" s="2"/>
      <c r="E17" s="1" t="s">
        <v>22</v>
      </c>
      <c r="F17" s="2">
        <f>MAX(F11:F14)-MIN(F11:F14)</f>
        <v>0</v>
      </c>
      <c r="G17" s="2">
        <f>MAX(G11:G14)-MIN(G11:G14)</f>
        <v>0</v>
      </c>
      <c r="H17" s="2">
        <f>MAX(H11:H14)-MIN(H11:H14)</f>
        <v>0</v>
      </c>
      <c r="I17" s="2">
        <f>MAX(I11:I14)-MIN(I11:I14)</f>
        <v>0</v>
      </c>
      <c r="J17" s="2"/>
      <c r="K17" s="1">
        <f>-SLOPE(E9:E14,D9:D14)/60/AVERAGE(I11:I14)*1000/18/(C20*2/10000)</f>
        <v>8.0729861785003987</v>
      </c>
      <c r="L17" t="s">
        <v>23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>
      <c r="A18" s="4" t="s">
        <v>24</v>
      </c>
      <c r="B18" s="2"/>
      <c r="C18" s="14">
        <v>46.783000000000001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>
      <c r="A19" s="4" t="s">
        <v>25</v>
      </c>
      <c r="B19" s="2"/>
      <c r="C19" s="14">
        <v>46.783000000000001</v>
      </c>
      <c r="E19" s="2" t="s">
        <v>26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>
      <c r="A20" s="4" t="s">
        <v>27</v>
      </c>
      <c r="B20" s="2"/>
      <c r="C20" s="9">
        <f>AVERAGE(C18,C19)</f>
        <v>46.783000000000001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>
      <c r="L57" s="3"/>
    </row>
    <row r="58" spans="12:12">
      <c r="L58" s="3"/>
    </row>
  </sheetData>
  <pageMargins left="0.7" right="0.7" top="0.75" bottom="0.75" header="0.3" footer="0.3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E6808-4E0B-46EB-9E4A-9690226F5C22}">
  <dimension ref="A1:CJ58"/>
  <sheetViews>
    <sheetView topLeftCell="A5" zoomScale="117" zoomScaleNormal="117" workbookViewId="0">
      <selection activeCell="L10" sqref="L10"/>
    </sheetView>
  </sheetViews>
  <sheetFormatPr baseColWidth="10" defaultColWidth="8.6640625" defaultRowHeight="14.4"/>
  <cols>
    <col min="1" max="1" width="14.44140625" customWidth="1"/>
    <col min="2" max="2" width="10.44140625" customWidth="1"/>
    <col min="5" max="5" width="11.44140625" customWidth="1"/>
    <col min="9" max="9" width="12" customWidth="1"/>
    <col min="10" max="10" width="8.33203125" customWidth="1"/>
    <col min="13" max="13" width="26.44140625" customWidth="1"/>
  </cols>
  <sheetData>
    <row r="1" spans="1:88" ht="15.6">
      <c r="A1" t="s">
        <v>0</v>
      </c>
    </row>
    <row r="2" spans="1:88">
      <c r="A2" t="s">
        <v>1</v>
      </c>
    </row>
    <row r="4" spans="1:88">
      <c r="A4" s="10" t="s">
        <v>32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/>
      <c r="K5" s="1" t="s">
        <v>12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>
      <c r="A6" s="1"/>
      <c r="B6" s="1"/>
      <c r="C6" s="1"/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/>
      <c r="K6" s="1" t="s">
        <v>19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>
      <c r="A7" s="7">
        <v>9</v>
      </c>
      <c r="B7" s="7">
        <v>27</v>
      </c>
      <c r="C7" s="7">
        <v>0</v>
      </c>
      <c r="D7" s="2">
        <f>((A7-A$7)*60*60+(B7-B$7)*60+(C7-C$7))/60</f>
        <v>0</v>
      </c>
      <c r="E7" s="7">
        <v>2.69</v>
      </c>
      <c r="F7" s="8"/>
      <c r="G7" s="8"/>
      <c r="H7" s="7">
        <f>((100-F7)/100)*(610.7*10^(7.5*G7/(237.3+G7)))/1000</f>
        <v>0.61070000000000002</v>
      </c>
      <c r="I7" s="2">
        <f t="shared" ref="I7:I14" si="0">(1-(F7/100))*(H7/C$16)</f>
        <v>6.0220885514249093E-3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>
      <c r="A8" s="7">
        <v>9</v>
      </c>
      <c r="B8" s="7">
        <v>44</v>
      </c>
      <c r="C8" s="7"/>
      <c r="D8" s="2">
        <f t="shared" ref="D8:D14" si="1">((A8-A$7)*60*60+(B8-B$7)*60+(C8-C$7))/60</f>
        <v>17</v>
      </c>
      <c r="E8" s="7">
        <v>2.6739999999999999</v>
      </c>
      <c r="F8" s="8"/>
      <c r="G8" s="7"/>
      <c r="H8" s="7">
        <f t="shared" ref="H8:H14" si="2">((100-F8)/100)*(610.7*10^(7.5*G8/(237.3+G8)))/1000</f>
        <v>0.61070000000000002</v>
      </c>
      <c r="I8" s="2">
        <f t="shared" si="0"/>
        <v>6.0220885514249093E-3</v>
      </c>
      <c r="J8" s="2"/>
      <c r="K8" s="2">
        <f t="shared" ref="K8:K12" si="3">-((E8-E7)/18*1000)/((D8-D7)*60)/I8/(C$20*2/10000)</f>
        <v>9.8916266650303726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>
      <c r="A9" s="7">
        <v>9</v>
      </c>
      <c r="B9" s="7">
        <v>59</v>
      </c>
      <c r="C9" s="7"/>
      <c r="D9" s="2">
        <f t="shared" si="1"/>
        <v>32</v>
      </c>
      <c r="E9" s="7">
        <v>2.6659999999999999</v>
      </c>
      <c r="F9" s="8"/>
      <c r="G9" s="8"/>
      <c r="H9" s="7">
        <f t="shared" si="2"/>
        <v>0.61070000000000002</v>
      </c>
      <c r="I9" s="2">
        <f t="shared" si="0"/>
        <v>6.0220885514249093E-3</v>
      </c>
      <c r="J9" s="2"/>
      <c r="K9" s="2">
        <f t="shared" si="3"/>
        <v>5.6052551101838768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>
      <c r="A10" s="7">
        <v>10</v>
      </c>
      <c r="B10" s="7">
        <v>15</v>
      </c>
      <c r="C10" s="7"/>
      <c r="D10" s="2">
        <f t="shared" si="1"/>
        <v>48</v>
      </c>
      <c r="E10" s="7">
        <v>2.657</v>
      </c>
      <c r="F10" s="8"/>
      <c r="G10" s="8"/>
      <c r="H10" s="7">
        <f t="shared" si="2"/>
        <v>0.61070000000000002</v>
      </c>
      <c r="I10" s="2">
        <f t="shared" si="0"/>
        <v>6.0220885514249093E-3</v>
      </c>
      <c r="J10" s="2"/>
      <c r="K10" s="2">
        <f t="shared" si="3"/>
        <v>5.9117924990219848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>
      <c r="A11" s="7">
        <v>10</v>
      </c>
      <c r="B11" s="7">
        <v>34</v>
      </c>
      <c r="C11" s="7"/>
      <c r="D11" s="2">
        <f t="shared" si="1"/>
        <v>67</v>
      </c>
      <c r="E11" s="7">
        <v>2.6520000000000001</v>
      </c>
      <c r="F11" s="8"/>
      <c r="G11" s="8"/>
      <c r="H11" s="7">
        <f t="shared" si="2"/>
        <v>0.61070000000000002</v>
      </c>
      <c r="I11" s="2">
        <f t="shared" si="0"/>
        <v>6.0220885514249093E-3</v>
      </c>
      <c r="J11" s="2"/>
      <c r="K11" s="2">
        <f t="shared" si="3"/>
        <v>2.765750876735404</v>
      </c>
      <c r="L11" s="2"/>
      <c r="M11" s="2"/>
      <c r="O11" s="2"/>
      <c r="P11" s="2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>
      <c r="A12" s="7">
        <v>10</v>
      </c>
      <c r="B12" s="7">
        <v>49</v>
      </c>
      <c r="C12" s="7"/>
      <c r="D12" s="2">
        <f t="shared" si="1"/>
        <v>82</v>
      </c>
      <c r="E12" s="7">
        <v>2.6480000000000001</v>
      </c>
      <c r="F12" s="8"/>
      <c r="G12" s="8"/>
      <c r="H12" s="7">
        <f t="shared" si="2"/>
        <v>0.61070000000000002</v>
      </c>
      <c r="I12" s="2">
        <f t="shared" si="0"/>
        <v>6.0220885514249093E-3</v>
      </c>
      <c r="J12" s="2"/>
      <c r="K12" s="2">
        <f t="shared" si="3"/>
        <v>2.8026275550919384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>
      <c r="A13" s="7">
        <v>11</v>
      </c>
      <c r="B13" s="7">
        <v>7</v>
      </c>
      <c r="C13" s="7"/>
      <c r="D13" s="2">
        <f>((A13-A$7)*60*60+(B13-B$7)*60+(C13-C$7))/60</f>
        <v>100</v>
      </c>
      <c r="E13" s="13">
        <v>2.6320000000000001</v>
      </c>
      <c r="F13" s="8"/>
      <c r="G13" s="8"/>
      <c r="H13" s="7">
        <f t="shared" si="2"/>
        <v>0.61070000000000002</v>
      </c>
      <c r="I13" s="2">
        <f t="shared" si="0"/>
        <v>6.0220885514249093E-3</v>
      </c>
      <c r="J13" s="2"/>
      <c r="K13" s="2">
        <f>-((E13-E12)/18*1000)/((D13-D12)*60)/I13/(C$20*2/10000)</f>
        <v>9.3420918503064616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>
      <c r="A14" s="7">
        <v>11</v>
      </c>
      <c r="B14" s="7">
        <v>24</v>
      </c>
      <c r="C14" s="7"/>
      <c r="D14" s="2">
        <f t="shared" si="1"/>
        <v>117</v>
      </c>
      <c r="E14" s="7">
        <v>2.629</v>
      </c>
      <c r="F14" s="8"/>
      <c r="G14" s="8"/>
      <c r="H14" s="7">
        <f t="shared" si="2"/>
        <v>0.61070000000000002</v>
      </c>
      <c r="I14" s="2">
        <f t="shared" si="0"/>
        <v>6.0220885514249093E-3</v>
      </c>
      <c r="J14" s="2"/>
      <c r="K14" s="2">
        <f>-((E14-E13)/18*1000)/((D14-D13)*60)/I14/(C$20*2/10000)</f>
        <v>1.8546799996932635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>
      <c r="A16" s="4" t="s">
        <v>20</v>
      </c>
      <c r="B16" s="2"/>
      <c r="C16" s="8">
        <v>101.41</v>
      </c>
      <c r="D16" s="2"/>
      <c r="E16" s="5" t="s">
        <v>21</v>
      </c>
      <c r="F16" s="6" t="e">
        <f>AVERAGE(F11:F14)</f>
        <v>#DIV/0!</v>
      </c>
      <c r="G16" s="6" t="e">
        <f>AVERAGE(G11:G14)</f>
        <v>#DIV/0!</v>
      </c>
      <c r="H16" s="6">
        <f>AVERAGE(H11:H14)</f>
        <v>0.61070000000000002</v>
      </c>
      <c r="I16" s="6">
        <f>AVERAGE(I11:I14)</f>
        <v>6.0220885514249093E-3</v>
      </c>
      <c r="J16" s="6"/>
      <c r="K16" s="6">
        <f>AVERAGE(K9:K14)</f>
        <v>4.7136996485054876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>
      <c r="B17" s="2"/>
      <c r="D17" s="2"/>
      <c r="E17" s="1" t="s">
        <v>22</v>
      </c>
      <c r="F17" s="2">
        <f>MAX(F11:F14)-MIN(F11:F14)</f>
        <v>0</v>
      </c>
      <c r="G17" s="2">
        <f>MAX(G11:G14)-MIN(G11:G14)</f>
        <v>0</v>
      </c>
      <c r="H17" s="2">
        <f>MAX(H11:H14)-MIN(H11:H14)</f>
        <v>0</v>
      </c>
      <c r="I17" s="2">
        <f>MAX(I11:I14)-MIN(I11:I14)</f>
        <v>0</v>
      </c>
      <c r="J17" s="2"/>
      <c r="K17" s="1">
        <f>-SLOPE(E9:E14,D9:D14)/60/AVERAGE(I11:I14)*1000/18/(C20*2/10000)</f>
        <v>4.6567095676820411</v>
      </c>
      <c r="L17" t="s">
        <v>23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>
      <c r="A18" s="4" t="s">
        <v>24</v>
      </c>
      <c r="B18" s="2"/>
      <c r="C18" s="14">
        <v>73.147999999999996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>
      <c r="A19" s="4" t="s">
        <v>25</v>
      </c>
      <c r="B19" s="2"/>
      <c r="C19" s="14">
        <v>73.147999999999996</v>
      </c>
      <c r="E19" s="2" t="s">
        <v>26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>
      <c r="A20" s="4" t="s">
        <v>27</v>
      </c>
      <c r="B20" s="2"/>
      <c r="C20" s="9">
        <f>AVERAGE(C18,C19)</f>
        <v>73.147999999999996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>
      <c r="L57" s="3"/>
    </row>
    <row r="58" spans="12:12">
      <c r="L58" s="3"/>
    </row>
  </sheetData>
  <pageMargins left="0.7" right="0.7" top="0.75" bottom="0.75" header="0.3" footer="0.3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C736D-16E2-4CE7-A561-4127056A67C7}">
  <dimension ref="A1:CJ58"/>
  <sheetViews>
    <sheetView topLeftCell="A3" zoomScale="117" zoomScaleNormal="117" workbookViewId="0">
      <selection activeCell="L9" sqref="L9"/>
    </sheetView>
  </sheetViews>
  <sheetFormatPr baseColWidth="10" defaultColWidth="8.6640625" defaultRowHeight="14.4"/>
  <cols>
    <col min="1" max="1" width="14.44140625" customWidth="1"/>
    <col min="2" max="2" width="10.44140625" customWidth="1"/>
    <col min="5" max="5" width="11.44140625" customWidth="1"/>
    <col min="9" max="9" width="12" customWidth="1"/>
    <col min="10" max="10" width="8.33203125" customWidth="1"/>
    <col min="13" max="13" width="26.44140625" customWidth="1"/>
  </cols>
  <sheetData>
    <row r="1" spans="1:88" ht="15.6">
      <c r="A1" t="s">
        <v>0</v>
      </c>
    </row>
    <row r="2" spans="1:88">
      <c r="A2" t="s">
        <v>1</v>
      </c>
    </row>
    <row r="4" spans="1:88">
      <c r="A4" s="10" t="s">
        <v>33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/>
      <c r="K5" s="1" t="s">
        <v>12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>
      <c r="A6" s="1"/>
      <c r="B6" s="1"/>
      <c r="C6" s="1"/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/>
      <c r="K6" s="1" t="s">
        <v>19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>
      <c r="A7" s="7">
        <v>9</v>
      </c>
      <c r="B7" s="7">
        <v>28</v>
      </c>
      <c r="C7" s="7">
        <v>0</v>
      </c>
      <c r="D7" s="2">
        <f>((A7-A$7)*60*60+(B7-B$7)*60+(C7-C$7))/60</f>
        <v>0</v>
      </c>
      <c r="E7" s="7">
        <v>0.41199999999999998</v>
      </c>
      <c r="F7" s="8"/>
      <c r="G7" s="8"/>
      <c r="H7" s="7">
        <f>((100-F7)/100)*(610.7*10^(7.5*G7/(237.3+G7)))/1000</f>
        <v>0.61070000000000002</v>
      </c>
      <c r="I7" s="2">
        <f t="shared" ref="I7:I14" si="0">(1-(F7/100))*(H7/C$16)</f>
        <v>6.0220885514249093E-3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>
      <c r="A8" s="7">
        <v>9</v>
      </c>
      <c r="B8" s="7">
        <v>44</v>
      </c>
      <c r="C8" s="7"/>
      <c r="D8" s="2">
        <f t="shared" ref="D8:D14" si="1">((A8-A$7)*60*60+(B8-B$7)*60+(C8-C$7))/60</f>
        <v>16</v>
      </c>
      <c r="E8" s="7">
        <v>0.40500000000000003</v>
      </c>
      <c r="F8" s="8"/>
      <c r="G8" s="7"/>
      <c r="H8" s="7">
        <f t="shared" ref="H8:H14" si="2">((100-F8)/100)*(610.7*10^(7.5*G8/(237.3+G8)))/1000</f>
        <v>0.61070000000000002</v>
      </c>
      <c r="I8" s="2">
        <f t="shared" si="0"/>
        <v>6.0220885514249093E-3</v>
      </c>
      <c r="J8" s="2"/>
      <c r="K8" s="2">
        <f t="shared" ref="K8:K14" si="3">-((E8-E7)/18*1000)/((D8-D7)*60)/I8/(C$20*2/10000)</f>
        <v>33.758802949013962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>
      <c r="A9" s="7">
        <v>9</v>
      </c>
      <c r="B9" s="7">
        <v>59</v>
      </c>
      <c r="C9" s="7"/>
      <c r="D9" s="2">
        <f t="shared" si="1"/>
        <v>31</v>
      </c>
      <c r="E9" s="7">
        <v>0.40400000000000003</v>
      </c>
      <c r="F9" s="8"/>
      <c r="G9" s="8"/>
      <c r="H9" s="7">
        <f t="shared" si="2"/>
        <v>0.61070000000000002</v>
      </c>
      <c r="I9" s="2">
        <f t="shared" si="0"/>
        <v>6.0220885514249093E-3</v>
      </c>
      <c r="J9" s="2"/>
      <c r="K9" s="2">
        <f t="shared" si="3"/>
        <v>5.144198544611692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>
      <c r="A10" s="7">
        <v>10</v>
      </c>
      <c r="B10" s="7">
        <v>16</v>
      </c>
      <c r="C10" s="7"/>
      <c r="D10" s="2">
        <f t="shared" si="1"/>
        <v>48</v>
      </c>
      <c r="E10" s="7">
        <v>0.39500000000000002</v>
      </c>
      <c r="F10" s="8"/>
      <c r="G10" s="8"/>
      <c r="H10" s="7">
        <f t="shared" si="2"/>
        <v>0.61070000000000002</v>
      </c>
      <c r="I10" s="2">
        <f t="shared" si="0"/>
        <v>6.0220885514249093E-3</v>
      </c>
      <c r="J10" s="2"/>
      <c r="K10" s="2">
        <f t="shared" si="3"/>
        <v>40.850988442504608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>
      <c r="A11" s="7">
        <v>10</v>
      </c>
      <c r="B11" s="7">
        <v>34</v>
      </c>
      <c r="C11" s="7"/>
      <c r="D11" s="2">
        <f t="shared" si="1"/>
        <v>66</v>
      </c>
      <c r="E11" s="7">
        <v>0.39300000000000002</v>
      </c>
      <c r="F11" s="8"/>
      <c r="G11" s="8"/>
      <c r="H11" s="7">
        <f t="shared" si="2"/>
        <v>0.61070000000000002</v>
      </c>
      <c r="I11" s="2">
        <f t="shared" si="0"/>
        <v>6.0220885514249093E-3</v>
      </c>
      <c r="J11" s="2"/>
      <c r="K11" s="2">
        <f t="shared" si="3"/>
        <v>8.5736642410194861</v>
      </c>
      <c r="L11" s="2"/>
      <c r="M11" s="2"/>
      <c r="O11" s="2"/>
      <c r="P11" s="2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>
      <c r="A12" s="7">
        <v>10</v>
      </c>
      <c r="B12" s="7">
        <v>50</v>
      </c>
      <c r="C12" s="7"/>
      <c r="D12" s="2">
        <f t="shared" si="1"/>
        <v>82</v>
      </c>
      <c r="E12" s="7">
        <v>0.39100000000000001</v>
      </c>
      <c r="F12" s="8"/>
      <c r="G12" s="8"/>
      <c r="H12" s="7">
        <f t="shared" si="2"/>
        <v>0.61070000000000002</v>
      </c>
      <c r="I12" s="2">
        <f t="shared" si="0"/>
        <v>6.0220885514249093E-3</v>
      </c>
      <c r="J12" s="2"/>
      <c r="K12" s="2">
        <f t="shared" si="3"/>
        <v>9.6453722711469236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>
      <c r="A13" s="7">
        <v>11</v>
      </c>
      <c r="B13" s="7">
        <v>7</v>
      </c>
      <c r="C13" s="7"/>
      <c r="D13" s="2">
        <f t="shared" si="1"/>
        <v>99</v>
      </c>
      <c r="E13" s="7">
        <v>0.38100000000000001</v>
      </c>
      <c r="F13" s="8"/>
      <c r="G13" s="8"/>
      <c r="H13" s="7">
        <f t="shared" si="2"/>
        <v>0.61070000000000002</v>
      </c>
      <c r="I13" s="2">
        <f t="shared" si="0"/>
        <v>6.0220885514249093E-3</v>
      </c>
      <c r="J13" s="2"/>
      <c r="K13" s="2">
        <f t="shared" si="3"/>
        <v>45.389987158338464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>
      <c r="A14" s="7">
        <v>11</v>
      </c>
      <c r="B14" s="7">
        <v>25</v>
      </c>
      <c r="C14" s="7"/>
      <c r="D14" s="2">
        <f t="shared" si="1"/>
        <v>117</v>
      </c>
      <c r="E14" s="7">
        <v>0.377</v>
      </c>
      <c r="F14" s="8"/>
      <c r="G14" s="8"/>
      <c r="H14" s="7">
        <f t="shared" si="2"/>
        <v>0.61070000000000002</v>
      </c>
      <c r="I14" s="2">
        <f t="shared" si="0"/>
        <v>6.0220885514249093E-3</v>
      </c>
      <c r="J14" s="2"/>
      <c r="K14" s="2">
        <f t="shared" si="3"/>
        <v>17.147328482038972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>
      <c r="A16" s="4" t="s">
        <v>20</v>
      </c>
      <c r="B16" s="2"/>
      <c r="C16" s="8">
        <v>101.41</v>
      </c>
      <c r="D16" s="2"/>
      <c r="E16" s="5" t="s">
        <v>21</v>
      </c>
      <c r="F16" s="6" t="e">
        <f>AVERAGE(F11:F14)</f>
        <v>#DIV/0!</v>
      </c>
      <c r="G16" s="6" t="e">
        <f>AVERAGE(G11:G14)</f>
        <v>#DIV/0!</v>
      </c>
      <c r="H16" s="6">
        <f>AVERAGE(H11:H14)</f>
        <v>0.61070000000000002</v>
      </c>
      <c r="I16" s="6">
        <f>AVERAGE(I11:I14)</f>
        <v>6.0220885514249093E-3</v>
      </c>
      <c r="J16" s="6"/>
      <c r="K16" s="6">
        <f>AVERAGE(K8:K14)</f>
        <v>22.930048869810587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>
      <c r="B17" s="2"/>
      <c r="D17" s="2"/>
      <c r="E17" s="1" t="s">
        <v>22</v>
      </c>
      <c r="F17" s="2">
        <f>MAX(F11:F14)-MIN(F11:F14)</f>
        <v>0</v>
      </c>
      <c r="G17" s="2">
        <f>MAX(G11:G14)-MIN(G11:G14)</f>
        <v>0</v>
      </c>
      <c r="H17" s="2">
        <f>MAX(H11:H14)-MIN(H11:H14)</f>
        <v>0</v>
      </c>
      <c r="I17" s="2">
        <f>MAX(I11:I14)-MIN(I11:I14)</f>
        <v>0</v>
      </c>
      <c r="J17" s="2"/>
      <c r="K17" s="1">
        <f>-SLOPE(E7:E14,D7:D14)/60/AVERAGE(I11:I14)*1000/18/(C20*2/10000)</f>
        <v>22.305365662989779</v>
      </c>
      <c r="L17" t="s">
        <v>23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>
      <c r="A18" s="4" t="s">
        <v>24</v>
      </c>
      <c r="B18" s="2"/>
      <c r="C18" s="8">
        <v>9.9629999999999992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>
      <c r="A19" s="4" t="s">
        <v>25</v>
      </c>
      <c r="B19" s="2"/>
      <c r="C19" s="7">
        <v>9.9629999999999992</v>
      </c>
      <c r="E19" s="2" t="s">
        <v>26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>
      <c r="A20" s="4" t="s">
        <v>27</v>
      </c>
      <c r="B20" s="2"/>
      <c r="C20" s="9">
        <f>AVERAGE(C18,C19)</f>
        <v>9.9629999999999992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>
      <c r="L57" s="3"/>
    </row>
    <row r="58" spans="12:12">
      <c r="L58" s="3"/>
    </row>
  </sheetData>
  <pageMargins left="0.7" right="0.7" top="0.75" bottom="0.75" header="0.3" footer="0.3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2FFBC-10D7-4170-9398-2BC2E9CFBEF5}">
  <dimension ref="A1:CJ58"/>
  <sheetViews>
    <sheetView topLeftCell="A5" zoomScale="117" zoomScaleNormal="117" workbookViewId="0">
      <selection activeCell="M14" sqref="M14"/>
    </sheetView>
  </sheetViews>
  <sheetFormatPr baseColWidth="10" defaultColWidth="8.6640625" defaultRowHeight="14.4"/>
  <cols>
    <col min="1" max="1" width="14.44140625" customWidth="1"/>
    <col min="2" max="2" width="10.44140625" customWidth="1"/>
    <col min="5" max="5" width="11.44140625" customWidth="1"/>
    <col min="9" max="9" width="12" customWidth="1"/>
    <col min="10" max="10" width="8.33203125" customWidth="1"/>
    <col min="13" max="13" width="26.44140625" customWidth="1"/>
  </cols>
  <sheetData>
    <row r="1" spans="1:88" ht="15.6">
      <c r="A1" t="s">
        <v>0</v>
      </c>
    </row>
    <row r="2" spans="1:88">
      <c r="A2" t="s">
        <v>1</v>
      </c>
    </row>
    <row r="4" spans="1:88">
      <c r="A4" s="10" t="s">
        <v>34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/>
      <c r="K5" s="1" t="s">
        <v>12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>
      <c r="A6" s="1"/>
      <c r="B6" s="1"/>
      <c r="C6" s="1"/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/>
      <c r="K6" s="1" t="s">
        <v>19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>
      <c r="A7" s="7">
        <v>9</v>
      </c>
      <c r="B7" s="12">
        <v>28</v>
      </c>
      <c r="C7" s="7">
        <v>0</v>
      </c>
      <c r="D7" s="2">
        <f>((A7-A$7)*60*60+(B7-B$7)*60+(C7-C$7))/60</f>
        <v>0</v>
      </c>
      <c r="E7" s="7">
        <v>0.22900000000000001</v>
      </c>
      <c r="F7" s="8"/>
      <c r="G7" s="8"/>
      <c r="H7" s="7">
        <f>((100-F7)/100)*(610.7*10^(7.5*G7/(237.3+G7)))/1000</f>
        <v>0.61070000000000002</v>
      </c>
      <c r="I7" s="2">
        <f t="shared" ref="I7:I14" si="0">(1-(F7/100))*(H7/C$16)</f>
        <v>6.0220885514249093E-3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>
      <c r="A8" s="7">
        <v>9</v>
      </c>
      <c r="B8" s="7">
        <v>44</v>
      </c>
      <c r="C8" s="7">
        <v>0</v>
      </c>
      <c r="D8" s="2">
        <f t="shared" ref="D8:D14" si="1">((A8-A$7)*60*60+(B8-B$7)*60+(C8-C$7))/60</f>
        <v>16</v>
      </c>
      <c r="E8" s="7">
        <v>0.22</v>
      </c>
      <c r="F8" s="8"/>
      <c r="G8" s="7"/>
      <c r="H8" s="7">
        <f t="shared" ref="H8:H14" si="2">((100-F8)/100)*(610.7*10^(7.5*G8/(237.3+G8)))/1000</f>
        <v>0.61070000000000002</v>
      </c>
      <c r="I8" s="2">
        <f t="shared" si="0"/>
        <v>6.0220885514249093E-3</v>
      </c>
      <c r="J8" s="2"/>
      <c r="K8" s="2">
        <f t="shared" ref="K8:K14" si="3">-((E8-E7)/18*1000)/((D8-D7)*60)/I8/(C$20*2/10000)</f>
        <v>72.605070134060682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>
      <c r="A9" s="7">
        <v>10</v>
      </c>
      <c r="B9" s="7">
        <v>0</v>
      </c>
      <c r="C9" s="7"/>
      <c r="D9" s="2">
        <f t="shared" si="1"/>
        <v>32</v>
      </c>
      <c r="E9" s="7">
        <v>0.218</v>
      </c>
      <c r="F9" s="8"/>
      <c r="G9" s="8"/>
      <c r="H9" s="7">
        <f t="shared" si="2"/>
        <v>0.61070000000000002</v>
      </c>
      <c r="I9" s="2">
        <f t="shared" si="0"/>
        <v>6.0220885514249093E-3</v>
      </c>
      <c r="J9" s="2"/>
      <c r="K9" s="2">
        <f t="shared" si="3"/>
        <v>16.134460029791267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>
      <c r="A10" s="7">
        <v>10</v>
      </c>
      <c r="B10" s="7">
        <v>16</v>
      </c>
      <c r="C10" s="7"/>
      <c r="D10" s="2">
        <f t="shared" si="1"/>
        <v>48</v>
      </c>
      <c r="E10" s="7">
        <v>0.214</v>
      </c>
      <c r="F10" s="8"/>
      <c r="G10" s="8"/>
      <c r="H10" s="7">
        <f t="shared" si="2"/>
        <v>0.61070000000000002</v>
      </c>
      <c r="I10" s="2">
        <f t="shared" si="0"/>
        <v>6.0220885514249093E-3</v>
      </c>
      <c r="J10" s="2"/>
      <c r="K10" s="2">
        <f t="shared" si="3"/>
        <v>32.268920059582534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>
      <c r="A11" s="7">
        <v>10</v>
      </c>
      <c r="B11" s="7">
        <v>34</v>
      </c>
      <c r="C11" s="7"/>
      <c r="D11" s="2">
        <f t="shared" si="1"/>
        <v>66</v>
      </c>
      <c r="E11" s="7">
        <v>0.20499999999999999</v>
      </c>
      <c r="F11" s="8"/>
      <c r="G11" s="8"/>
      <c r="H11" s="7">
        <f t="shared" si="2"/>
        <v>0.61070000000000002</v>
      </c>
      <c r="I11" s="2">
        <f t="shared" si="0"/>
        <v>6.0220885514249093E-3</v>
      </c>
      <c r="J11" s="2"/>
      <c r="K11" s="2">
        <f t="shared" si="3"/>
        <v>64.537840119165054</v>
      </c>
      <c r="L11" s="2"/>
      <c r="M11" s="2"/>
      <c r="O11" s="2"/>
      <c r="P11" s="2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>
      <c r="A12" s="7">
        <v>10</v>
      </c>
      <c r="B12" s="7">
        <v>50</v>
      </c>
      <c r="C12" s="7"/>
      <c r="D12" s="2">
        <f t="shared" si="1"/>
        <v>82</v>
      </c>
      <c r="E12" s="7">
        <v>0.20100000000000001</v>
      </c>
      <c r="F12" s="8"/>
      <c r="G12" s="8"/>
      <c r="H12" s="7">
        <f t="shared" si="2"/>
        <v>0.61070000000000002</v>
      </c>
      <c r="I12" s="2">
        <f t="shared" si="0"/>
        <v>6.0220885514249093E-3</v>
      </c>
      <c r="J12" s="2"/>
      <c r="K12" s="2">
        <f t="shared" si="3"/>
        <v>32.268920059582307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>
      <c r="A13" s="7">
        <v>11</v>
      </c>
      <c r="B13" s="7">
        <v>8</v>
      </c>
      <c r="C13" s="7"/>
      <c r="D13" s="2">
        <f t="shared" si="1"/>
        <v>100</v>
      </c>
      <c r="E13" s="7">
        <v>0.187</v>
      </c>
      <c r="F13" s="8"/>
      <c r="G13" s="8"/>
      <c r="H13" s="7">
        <f t="shared" si="2"/>
        <v>0.61070000000000002</v>
      </c>
      <c r="I13" s="2">
        <f t="shared" si="0"/>
        <v>6.0220885514249093E-3</v>
      </c>
      <c r="J13" s="2"/>
      <c r="K13" s="2">
        <f t="shared" si="3"/>
        <v>100.39219574092341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>
      <c r="A14" s="7">
        <v>11</v>
      </c>
      <c r="B14" s="7">
        <v>26</v>
      </c>
      <c r="C14" s="7"/>
      <c r="D14" s="2">
        <f t="shared" si="1"/>
        <v>118</v>
      </c>
      <c r="E14" s="7">
        <v>0.18</v>
      </c>
      <c r="F14" s="8"/>
      <c r="G14" s="8"/>
      <c r="H14" s="7">
        <f t="shared" si="2"/>
        <v>0.61070000000000002</v>
      </c>
      <c r="I14" s="2">
        <f t="shared" si="0"/>
        <v>6.0220885514249093E-3</v>
      </c>
      <c r="J14" s="2"/>
      <c r="K14" s="2">
        <f t="shared" si="3"/>
        <v>50.196097870461706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>
      <c r="A16" s="4" t="s">
        <v>20</v>
      </c>
      <c r="B16" s="2"/>
      <c r="C16" s="8">
        <v>101.41</v>
      </c>
      <c r="D16" s="2"/>
      <c r="E16" s="5" t="s">
        <v>21</v>
      </c>
      <c r="F16" s="6" t="e">
        <f>AVERAGE(F11:F14)</f>
        <v>#DIV/0!</v>
      </c>
      <c r="G16" s="6" t="e">
        <f>AVERAGE(G11:G14)</f>
        <v>#DIV/0!</v>
      </c>
      <c r="H16" s="6">
        <f>AVERAGE(H11:H14)</f>
        <v>0.61070000000000002</v>
      </c>
      <c r="I16" s="6">
        <f>AVERAGE(I11:I14)</f>
        <v>6.0220885514249093E-3</v>
      </c>
      <c r="J16" s="6"/>
      <c r="K16" s="6">
        <f>AVERAGE(K8:K14)</f>
        <v>52.629072001938141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>
      <c r="B17" s="2"/>
      <c r="D17" s="2"/>
      <c r="E17" s="1" t="s">
        <v>22</v>
      </c>
      <c r="F17" s="2">
        <f>MAX(F11:F14)-MIN(F11:F14)</f>
        <v>0</v>
      </c>
      <c r="G17" s="2">
        <f>MAX(G11:G14)-MIN(G11:G14)</f>
        <v>0</v>
      </c>
      <c r="H17" s="2">
        <f>MAX(H11:H14)-MIN(H11:H14)</f>
        <v>0</v>
      </c>
      <c r="I17" s="2">
        <f>MAX(I11:I14)-MIN(I11:I14)</f>
        <v>0</v>
      </c>
      <c r="J17" s="2"/>
      <c r="K17" s="1">
        <f>-SLOPE(E7:E14,D7:D14)/60/AVERAGE(I11:I14)*1000/18/(C20*2/10000)</f>
        <v>52.015087266313387</v>
      </c>
      <c r="L17" t="s">
        <v>23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>
      <c r="A18" s="4" t="s">
        <v>24</v>
      </c>
      <c r="B18" s="2"/>
      <c r="C18" s="8">
        <v>5.9560000000000004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>
      <c r="A19" s="4" t="s">
        <v>25</v>
      </c>
      <c r="B19" s="2"/>
      <c r="C19" s="7">
        <v>5.9560000000000004</v>
      </c>
      <c r="E19" s="2" t="s">
        <v>26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>
      <c r="A20" s="4" t="s">
        <v>27</v>
      </c>
      <c r="B20" s="2"/>
      <c r="C20" s="9">
        <f>AVERAGE(C18,C19)</f>
        <v>5.9560000000000004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>
      <c r="L57" s="3"/>
    </row>
    <row r="58" spans="12:12">
      <c r="L58" s="3"/>
    </row>
  </sheetData>
  <pageMargins left="0.7" right="0.7" top="0.75" bottom="0.75" header="0.3" footer="0.3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6618F-3C07-406A-BF4B-9E15C3C747A5}">
  <dimension ref="A1:CJ58"/>
  <sheetViews>
    <sheetView zoomScale="117" zoomScaleNormal="117" workbookViewId="0">
      <selection activeCell="M12" sqref="M12"/>
    </sheetView>
  </sheetViews>
  <sheetFormatPr baseColWidth="10" defaultColWidth="8.6640625" defaultRowHeight="14.4"/>
  <cols>
    <col min="1" max="1" width="14.44140625" customWidth="1"/>
    <col min="2" max="2" width="10.44140625" customWidth="1"/>
    <col min="5" max="5" width="11.44140625" customWidth="1"/>
    <col min="9" max="9" width="12" customWidth="1"/>
    <col min="10" max="10" width="8.33203125" customWidth="1"/>
    <col min="13" max="13" width="26.44140625" customWidth="1"/>
  </cols>
  <sheetData>
    <row r="1" spans="1:88" ht="15.6">
      <c r="A1" t="s">
        <v>0</v>
      </c>
    </row>
    <row r="2" spans="1:88">
      <c r="A2" t="s">
        <v>1</v>
      </c>
    </row>
    <row r="4" spans="1:88">
      <c r="A4" s="10" t="s">
        <v>35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/>
      <c r="K5" s="1" t="s">
        <v>12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>
      <c r="A6" s="1"/>
      <c r="B6" s="1"/>
      <c r="C6" s="1"/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/>
      <c r="K6" s="1" t="s">
        <v>19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>
      <c r="A7" s="7">
        <v>9</v>
      </c>
      <c r="B7" s="7">
        <v>28</v>
      </c>
      <c r="C7" s="7">
        <v>0</v>
      </c>
      <c r="D7" s="2">
        <f>((A7-A$7)*60*60+(B7-B$7)*60+(C7-C$7))/60</f>
        <v>0</v>
      </c>
      <c r="E7" s="7">
        <v>0.378</v>
      </c>
      <c r="F7" s="8"/>
      <c r="G7" s="8"/>
      <c r="H7" s="7">
        <f>((100-F7)/100)*(610.7*10^(7.5*G7/(237.3+G7)))/1000</f>
        <v>0.61070000000000002</v>
      </c>
      <c r="I7" s="2">
        <f t="shared" ref="I7:I14" si="0">(1-(F7/100))*(H7/C$16)</f>
        <v>6.0220885514249093E-3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>
      <c r="A8" s="7">
        <v>9</v>
      </c>
      <c r="B8" s="7">
        <v>45</v>
      </c>
      <c r="C8" s="7">
        <v>0</v>
      </c>
      <c r="D8" s="2">
        <f t="shared" ref="D8:D14" si="1">((A8-A$7)*60*60+(B8-B$7)*60+(C8-C$7))/60</f>
        <v>17</v>
      </c>
      <c r="E8" s="7">
        <v>0.36699999999999999</v>
      </c>
      <c r="F8" s="8"/>
      <c r="G8" s="7"/>
      <c r="H8" s="7">
        <f t="shared" ref="H8:H14" si="2">((100-F8)/100)*(610.7*10^(7.5*G8/(237.3+G8)))/1000</f>
        <v>0.61070000000000002</v>
      </c>
      <c r="I8" s="2">
        <f t="shared" si="0"/>
        <v>6.0220885514249093E-3</v>
      </c>
      <c r="J8" s="2"/>
      <c r="K8" s="2">
        <f t="shared" ref="K8:K14" si="3">-((E8-E7)/18*1000)/((D8-D7)*60)/I8/(C$20*2/10000)</f>
        <v>51.741469343080766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>
      <c r="A9" s="7">
        <v>10</v>
      </c>
      <c r="B9" s="7">
        <v>0</v>
      </c>
      <c r="C9" s="7">
        <v>0</v>
      </c>
      <c r="D9" s="2">
        <f t="shared" si="1"/>
        <v>32</v>
      </c>
      <c r="E9" s="7">
        <v>0.35799999999999998</v>
      </c>
      <c r="F9" s="8"/>
      <c r="G9" s="8"/>
      <c r="H9" s="7">
        <f t="shared" si="2"/>
        <v>0.61070000000000002</v>
      </c>
      <c r="I9" s="2">
        <f t="shared" si="0"/>
        <v>6.0220885514249093E-3</v>
      </c>
      <c r="J9" s="2"/>
      <c r="K9" s="2">
        <f t="shared" si="3"/>
        <v>47.978453390856728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>
      <c r="A10" s="7">
        <v>10</v>
      </c>
      <c r="B10" s="7">
        <v>16</v>
      </c>
      <c r="C10" s="7">
        <v>0</v>
      </c>
      <c r="D10" s="2">
        <f t="shared" si="1"/>
        <v>48</v>
      </c>
      <c r="E10" s="7">
        <v>0.34799999999999998</v>
      </c>
      <c r="F10" s="8"/>
      <c r="G10" s="8"/>
      <c r="H10" s="7">
        <f t="shared" si="2"/>
        <v>0.61070000000000002</v>
      </c>
      <c r="I10" s="2">
        <f t="shared" si="0"/>
        <v>6.0220885514249093E-3</v>
      </c>
      <c r="J10" s="2"/>
      <c r="K10" s="2">
        <f t="shared" si="3"/>
        <v>49.977555615475758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>
      <c r="A11" s="7">
        <v>10</v>
      </c>
      <c r="B11" s="7">
        <v>35</v>
      </c>
      <c r="C11" s="7">
        <v>0</v>
      </c>
      <c r="D11" s="2">
        <f t="shared" si="1"/>
        <v>67</v>
      </c>
      <c r="E11" s="7">
        <v>0.33800000000000002</v>
      </c>
      <c r="F11" s="8"/>
      <c r="G11" s="8"/>
      <c r="H11" s="7">
        <f t="shared" si="2"/>
        <v>0.61070000000000002</v>
      </c>
      <c r="I11" s="2">
        <f t="shared" si="0"/>
        <v>6.0220885514249093E-3</v>
      </c>
      <c r="J11" s="2"/>
      <c r="K11" s="2">
        <f t="shared" si="3"/>
        <v>42.086362623558287</v>
      </c>
      <c r="L11" s="2"/>
      <c r="M11" s="2"/>
      <c r="O11" s="2"/>
      <c r="P11" s="2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>
      <c r="A12" s="7">
        <v>10</v>
      </c>
      <c r="B12" s="7">
        <v>50</v>
      </c>
      <c r="C12" s="7">
        <v>0</v>
      </c>
      <c r="D12" s="2">
        <f t="shared" si="1"/>
        <v>82</v>
      </c>
      <c r="E12" s="7">
        <v>0.33100000000000002</v>
      </c>
      <c r="F12" s="8"/>
      <c r="G12" s="8"/>
      <c r="H12" s="7">
        <f t="shared" si="2"/>
        <v>0.61070000000000002</v>
      </c>
      <c r="I12" s="2">
        <f t="shared" si="0"/>
        <v>6.0220885514249093E-3</v>
      </c>
      <c r="J12" s="2"/>
      <c r="K12" s="2">
        <f t="shared" si="3"/>
        <v>37.316574859555232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>
      <c r="A13" s="7">
        <v>11</v>
      </c>
      <c r="B13" s="7">
        <v>8</v>
      </c>
      <c r="C13" s="7">
        <v>0</v>
      </c>
      <c r="D13" s="2">
        <f t="shared" si="1"/>
        <v>100</v>
      </c>
      <c r="E13" s="7">
        <v>0.313</v>
      </c>
      <c r="F13" s="8"/>
      <c r="G13" s="8"/>
      <c r="H13" s="7">
        <f t="shared" si="2"/>
        <v>0.61070000000000002</v>
      </c>
      <c r="I13" s="2">
        <f t="shared" si="0"/>
        <v>6.0220885514249093E-3</v>
      </c>
      <c r="J13" s="2"/>
      <c r="K13" s="2">
        <f t="shared" si="3"/>
        <v>79.96408898476119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>
      <c r="A14" s="7">
        <v>11</v>
      </c>
      <c r="B14" s="7">
        <v>26</v>
      </c>
      <c r="C14" s="7">
        <v>0</v>
      </c>
      <c r="D14" s="2">
        <f t="shared" si="1"/>
        <v>118</v>
      </c>
      <c r="E14" s="7">
        <v>0.30599999999999999</v>
      </c>
      <c r="F14" s="8"/>
      <c r="G14" s="8"/>
      <c r="H14" s="7">
        <f t="shared" si="2"/>
        <v>0.61070000000000002</v>
      </c>
      <c r="I14" s="2">
        <f t="shared" si="0"/>
        <v>6.0220885514249093E-3</v>
      </c>
      <c r="J14" s="2"/>
      <c r="K14" s="2">
        <f t="shared" si="3"/>
        <v>31.097145716296019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>
      <c r="A16" s="4" t="s">
        <v>20</v>
      </c>
      <c r="B16" s="2"/>
      <c r="C16" s="8">
        <v>101.41</v>
      </c>
      <c r="D16" s="2"/>
      <c r="E16" s="5" t="s">
        <v>21</v>
      </c>
      <c r="F16" s="6" t="e">
        <f>AVERAGE(F11:F14)</f>
        <v>#DIV/0!</v>
      </c>
      <c r="G16" s="6" t="e">
        <f>AVERAGE(G11:G14)</f>
        <v>#DIV/0!</v>
      </c>
      <c r="H16" s="6">
        <f>AVERAGE(H11:H14)</f>
        <v>0.61070000000000002</v>
      </c>
      <c r="I16" s="6">
        <f>AVERAGE(I11:I14)</f>
        <v>6.0220885514249093E-3</v>
      </c>
      <c r="J16" s="6"/>
      <c r="K16" s="6">
        <f>AVERAGE(K8:K14)</f>
        <v>48.594521504797704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>
      <c r="B17" s="2"/>
      <c r="D17" s="2"/>
      <c r="E17" s="1" t="s">
        <v>22</v>
      </c>
      <c r="F17" s="2">
        <f>MAX(F11:F14)-MIN(F11:F14)</f>
        <v>0</v>
      </c>
      <c r="G17" s="2">
        <f>MAX(G11:G14)-MIN(G11:G14)</f>
        <v>0</v>
      </c>
      <c r="H17" s="2">
        <f>MAX(H11:H14)-MIN(H11:H14)</f>
        <v>0</v>
      </c>
      <c r="I17" s="2">
        <f>MAX(I11:I14)-MIN(I11:I14)</f>
        <v>0</v>
      </c>
      <c r="J17" s="2"/>
      <c r="K17" s="1">
        <f>-SLOPE(E7:E14,D7:D14)/60/AVERAGE(I11:I14)*1000/18/(C20*2/10000)</f>
        <v>49.0710213352693</v>
      </c>
      <c r="L17" t="s">
        <v>23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>
      <c r="A18" s="4" t="s">
        <v>24</v>
      </c>
      <c r="B18" s="2"/>
      <c r="C18" s="8">
        <v>9.6140000000000008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>
      <c r="A19" s="4" t="s">
        <v>25</v>
      </c>
      <c r="B19" s="2"/>
      <c r="C19" s="7">
        <v>9.6140000000000008</v>
      </c>
      <c r="E19" s="2" t="s">
        <v>26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>
      <c r="A20" s="4" t="s">
        <v>27</v>
      </c>
      <c r="B20" s="2"/>
      <c r="C20" s="9">
        <f>AVERAGE(C18,C19)</f>
        <v>9.6140000000000008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>
      <c r="L57" s="3"/>
    </row>
    <row r="58" spans="12:12">
      <c r="L58" s="3"/>
    </row>
  </sheetData>
  <pageMargins left="0.7" right="0.7" top="0.75" bottom="0.75" header="0.3" footer="0.3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24</vt:i4>
      </vt:variant>
    </vt:vector>
  </HeadingPairs>
  <TitlesOfParts>
    <vt:vector size="24" baseType="lpstr">
      <vt:lpstr>09_1</vt:lpstr>
      <vt:lpstr>09_2</vt:lpstr>
      <vt:lpstr>09_3</vt:lpstr>
      <vt:lpstr>09_4</vt:lpstr>
      <vt:lpstr>09_5</vt:lpstr>
      <vt:lpstr>09_6</vt:lpstr>
      <vt:lpstr>10_1</vt:lpstr>
      <vt:lpstr>10_2</vt:lpstr>
      <vt:lpstr>10_3</vt:lpstr>
      <vt:lpstr>10_4</vt:lpstr>
      <vt:lpstr>10_5</vt:lpstr>
      <vt:lpstr>10_6</vt:lpstr>
      <vt:lpstr>11_1</vt:lpstr>
      <vt:lpstr>11_2</vt:lpstr>
      <vt:lpstr>11_3</vt:lpstr>
      <vt:lpstr>11_4</vt:lpstr>
      <vt:lpstr>11_5</vt:lpstr>
      <vt:lpstr>11_6</vt:lpstr>
      <vt:lpstr>12_1</vt:lpstr>
      <vt:lpstr>12_2</vt:lpstr>
      <vt:lpstr>12_3</vt:lpstr>
      <vt:lpstr>12_4</vt:lpstr>
      <vt:lpstr>12_5</vt:lpstr>
      <vt:lpstr>12_6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 </dc:creator>
  <cp:keywords/>
  <dc:description/>
  <cp:lastModifiedBy>Vaea Lefeuvre</cp:lastModifiedBy>
  <cp:revision/>
  <dcterms:created xsi:type="dcterms:W3CDTF">2008-08-13T18:40:40Z</dcterms:created>
  <dcterms:modified xsi:type="dcterms:W3CDTF">2025-04-13T22:44:03Z</dcterms:modified>
  <cp:category/>
  <cp:contentStatus/>
</cp:coreProperties>
</file>