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nio\Downloads\"/>
    </mc:Choice>
  </mc:AlternateContent>
  <xr:revisionPtr revIDLastSave="0" documentId="13_ncr:1_{917E010B-EB6D-43B4-A3D8-10FC31C3091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Checklist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2" l="1"/>
  <c r="A64" i="2"/>
  <c r="I63" i="2"/>
  <c r="J63" i="2" s="1"/>
  <c r="H63" i="2"/>
  <c r="B63" i="2"/>
  <c r="I62" i="2"/>
  <c r="J62" i="2" s="1"/>
  <c r="H62" i="2"/>
  <c r="B62" i="2"/>
  <c r="I61" i="2"/>
  <c r="I60" i="2"/>
  <c r="I59" i="2"/>
  <c r="I58" i="2"/>
  <c r="I57" i="2"/>
  <c r="I56" i="2"/>
  <c r="H56" i="2"/>
  <c r="B56" i="2"/>
  <c r="I55" i="2"/>
  <c r="I54" i="2"/>
  <c r="J54" i="2" s="1"/>
  <c r="H54" i="2"/>
  <c r="B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H39" i="2"/>
  <c r="B39" i="2"/>
  <c r="I38" i="2"/>
  <c r="I37" i="2"/>
  <c r="I36" i="2"/>
  <c r="H36" i="2"/>
  <c r="B36" i="2"/>
  <c r="I35" i="2"/>
  <c r="I34" i="2"/>
  <c r="I33" i="2"/>
  <c r="I32" i="2"/>
  <c r="I31" i="2"/>
  <c r="I30" i="2"/>
  <c r="H30" i="2"/>
  <c r="B30" i="2"/>
  <c r="I29" i="2"/>
  <c r="I28" i="2"/>
  <c r="I27" i="2"/>
  <c r="H27" i="2"/>
  <c r="B27" i="2"/>
  <c r="I26" i="2"/>
  <c r="I25" i="2"/>
  <c r="I24" i="2"/>
  <c r="H24" i="2"/>
  <c r="B24" i="2"/>
  <c r="I23" i="2"/>
  <c r="I22" i="2"/>
  <c r="I21" i="2"/>
  <c r="I20" i="2"/>
  <c r="I19" i="2"/>
  <c r="J19" i="2" s="1"/>
  <c r="H19" i="2"/>
  <c r="B19" i="2"/>
  <c r="I18" i="2"/>
  <c r="I17" i="2"/>
  <c r="I16" i="2"/>
  <c r="H16" i="2"/>
  <c r="B16" i="2"/>
  <c r="J36" i="2" l="1"/>
  <c r="J30" i="2"/>
  <c r="J24" i="2"/>
  <c r="H64" i="2"/>
  <c r="J16" i="2"/>
  <c r="B64" i="2"/>
  <c r="J27" i="2"/>
  <c r="J39" i="2"/>
  <c r="J56" i="2"/>
  <c r="J64" i="2" l="1"/>
</calcChain>
</file>

<file path=xl/sharedStrings.xml><?xml version="1.0" encoding="utf-8"?>
<sst xmlns="http://schemas.openxmlformats.org/spreadsheetml/2006/main" count="152" uniqueCount="94">
  <si>
    <t>Bibliografia</t>
  </si>
  <si>
    <t>Aspecto geral do relatório</t>
  </si>
  <si>
    <t>Quantidade</t>
  </si>
  <si>
    <t>S/N</t>
  </si>
  <si>
    <t xml:space="preserve"> Grupo:</t>
  </si>
  <si>
    <t>Nº Aluno</t>
  </si>
  <si>
    <t>Nome Aluno</t>
  </si>
  <si>
    <t>Data:</t>
  </si>
  <si>
    <t>%</t>
  </si>
  <si>
    <t>Bibliografia (completa, referenciada no texto, bem definida)</t>
  </si>
  <si>
    <t>Cotação</t>
  </si>
  <si>
    <t>Medida</t>
  </si>
  <si>
    <t>Fase do Trabalho</t>
  </si>
  <si>
    <t>Auto-Avaliação</t>
  </si>
  <si>
    <t>Avaliação</t>
  </si>
  <si>
    <t>Nota Auto-Avaliação</t>
  </si>
  <si>
    <t>Nota Avaliação</t>
  </si>
  <si>
    <t>Valor</t>
  </si>
  <si>
    <t>Total Auto-Avaliação</t>
  </si>
  <si>
    <t>Total Avaliação</t>
  </si>
  <si>
    <t>n</t>
  </si>
  <si>
    <t>José Carlos Fonseca</t>
  </si>
  <si>
    <t>Factos</t>
  </si>
  <si>
    <t>Dimensões</t>
  </si>
  <si>
    <t>Mini Dimensões</t>
  </si>
  <si>
    <t>Cálculo do espaço</t>
  </si>
  <si>
    <t>Surrogate Keys</t>
  </si>
  <si>
    <t>Completude e adequação dos atributos descritivos</t>
  </si>
  <si>
    <t>Factos adequados</t>
  </si>
  <si>
    <t>Tabelas de Dimensões adequadas</t>
  </si>
  <si>
    <t>Tabelas de Mini Dimensões adequadas</t>
  </si>
  <si>
    <t>Gama de valores</t>
  </si>
  <si>
    <t>Granularidade bem definida</t>
  </si>
  <si>
    <t>Cálculo do espaço justificado</t>
  </si>
  <si>
    <t>Cálculo do espaço correctamente calculado</t>
  </si>
  <si>
    <t>Adequação dos procedimentos às funções a desempenhar</t>
  </si>
  <si>
    <t>ER com o reverse engineering da BD operacional</t>
  </si>
  <si>
    <t>Reverse engineering e ficheiros externos</t>
  </si>
  <si>
    <t>Carregamento dos ficheiros externos (2)</t>
  </si>
  <si>
    <t>Detalhe acerca dos carregamentos dos ficheiros externos</t>
  </si>
  <si>
    <t>Carregamento de dimensões (5)</t>
  </si>
  <si>
    <t>Carregamento da dimensão data</t>
  </si>
  <si>
    <t>Comentários no código</t>
  </si>
  <si>
    <t>Carregamento da gama de valores</t>
  </si>
  <si>
    <t>Adequação a surrogate keys</t>
  </si>
  <si>
    <t>Cálculo correcto dos factos de acordo com a granularidade</t>
  </si>
  <si>
    <t>Adequação do carregamento das mini dimensões</t>
  </si>
  <si>
    <t>Carregamentos parcelares da dimensão data</t>
  </si>
  <si>
    <t>Carregamentos parcelares das mini dimensões</t>
  </si>
  <si>
    <t>Carregamentos parcelares dos factos</t>
  </si>
  <si>
    <t>Carregamentos parcelares das dimensões (5)</t>
  </si>
  <si>
    <t>Adequação do carregamento de dimensões</t>
  </si>
  <si>
    <t>Hierarquias (2)</t>
  </si>
  <si>
    <t>Hierarquias e personalização</t>
  </si>
  <si>
    <t>Análise dos resultados dos workbooks</t>
  </si>
  <si>
    <t>Utilização das hierarquias (2)</t>
  </si>
  <si>
    <t>Carga de trabalho (horas)</t>
  </si>
  <si>
    <t>Horas na granularidade</t>
  </si>
  <si>
    <t>Carregamento de mini dimensões (2)</t>
  </si>
  <si>
    <t>Personalização de  dados (2)</t>
  </si>
  <si>
    <t>Perguntas, respectivos worksbooks e análise dos resultados (6)</t>
  </si>
  <si>
    <t>Utilização de parâmetros de entrada</t>
  </si>
  <si>
    <t>Utilização de vários tipos de gráficos (2)</t>
  </si>
  <si>
    <t>Utilização de funções do Discoverer RANK over partition, LAG, etc.)</t>
  </si>
  <si>
    <t>Utilização de dbms_random</t>
  </si>
  <si>
    <t>Utilização de estruturas de controlo de fluxo (Condicional, Iteractivo)</t>
  </si>
  <si>
    <t>Tabelas de Mini Dimensões (2)</t>
  </si>
  <si>
    <t>Aspecto geral do relatório (um único ficheiro pdf, com índice, com anexo, bem organizado, completo, fácil de ler e analisar) e carga de trabalho correctamente preenchida</t>
  </si>
  <si>
    <t>Factos (4)</t>
  </si>
  <si>
    <t>Tabelas de Dimensões (5)</t>
  </si>
  <si>
    <t>Carregamento dos factos (1)</t>
  </si>
  <si>
    <t>Tabelas extra</t>
  </si>
  <si>
    <t>Tabelas adequadas</t>
  </si>
  <si>
    <t>Tabelas extra (2)</t>
  </si>
  <si>
    <t>Procedimentos para carregamento das tabelas extra (2)</t>
  </si>
  <si>
    <t>Cálculo de situações (feriados fixos, feriados variáveis, férias, etc.)</t>
  </si>
  <si>
    <t>Nota aos estudantes: preencher somente o que está a amarelo</t>
  </si>
  <si>
    <t>Descrição</t>
  </si>
  <si>
    <t>Tabelas de Factos sobre as vendas (1)</t>
  </si>
  <si>
    <t>Checklist Avaliação do Trabalho de BDII 2019/2020</t>
  </si>
  <si>
    <t>Workbooks com indicação clara do aluno que os fez (pelo menos dois workbooks por aluno, que contam para os 4 valores individuais em avaliação )</t>
  </si>
  <si>
    <t>Planos de carregamento com indicação clara do aluno que os fez (pelo menos 2 procedimentos e 1 função por aluno, que contam para os 4 valores individuais em avaliação )</t>
  </si>
  <si>
    <t>s</t>
  </si>
  <si>
    <t>Fernando Lopes</t>
  </si>
  <si>
    <t>Nil Silva</t>
  </si>
  <si>
    <t>Vagner Jesus</t>
  </si>
  <si>
    <t>Virca Gonçalves</t>
  </si>
  <si>
    <t>2h</t>
  </si>
  <si>
    <t>1h</t>
  </si>
  <si>
    <t>30m</t>
  </si>
  <si>
    <t>4h</t>
  </si>
  <si>
    <t>3h</t>
  </si>
  <si>
    <t>15m</t>
  </si>
  <si>
    <t>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</si>
</sst>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9" fontId="0" fillId="2" borderId="1" xfId="0" applyNumberFormat="1" applyFont="1" applyFill="1" applyBorder="1" applyAlignment="1">
      <alignment horizontal="center" vertical="center" wrapText="1"/>
    </xf>
    <xf numFmtId="9" fontId="0" fillId="2" borderId="1" xfId="19" applyFont="1" applyFill="1" applyBorder="1" applyAlignment="1">
      <alignment horizontal="center"/>
    </xf>
    <xf numFmtId="9" fontId="0" fillId="2" borderId="1" xfId="19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9" fontId="5" fillId="3" borderId="1" xfId="19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9" fontId="0" fillId="0" borderId="2" xfId="0" applyNumberFormat="1" applyFont="1" applyBorder="1" applyAlignment="1">
      <alignment horizontal="center" vertical="center" wrapText="1"/>
    </xf>
    <xf numFmtId="9" fontId="0" fillId="0" borderId="3" xfId="0" applyNumberFormat="1" applyFont="1" applyBorder="1" applyAlignment="1">
      <alignment horizontal="center" vertical="center" wrapText="1"/>
    </xf>
    <xf numFmtId="9" fontId="0" fillId="0" borderId="4" xfId="0" applyNumberFormat="1" applyFont="1" applyBorder="1" applyAlignment="1">
      <alignment horizontal="center" vertical="center" wrapText="1"/>
    </xf>
  </cellXfs>
  <cellStyles count="17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" xfId="106" builtinId="8" hidden="1"/>
    <cellStyle name="Hiperlink" xfId="108" builtinId="8" hidden="1"/>
    <cellStyle name="Hiperlink" xfId="110" builtinId="8" hidden="1"/>
    <cellStyle name="Hiperlink" xfId="112" builtinId="8" hidden="1"/>
    <cellStyle name="Hiperlink" xfId="114" builtinId="8" hidden="1"/>
    <cellStyle name="Hiperlink" xfId="116" builtinId="8" hidden="1"/>
    <cellStyle name="Hiperlink" xfId="118" builtinId="8" hidden="1"/>
    <cellStyle name="Hiperlink" xfId="120" builtinId="8" hidden="1"/>
    <cellStyle name="Hiperlink" xfId="122" builtinId="8" hidden="1"/>
    <cellStyle name="Hiperlink" xfId="124" builtinId="8" hidden="1"/>
    <cellStyle name="Hiperlink" xfId="126" builtinId="8" hidden="1"/>
    <cellStyle name="Hiperlink" xfId="128" builtinId="8" hidden="1"/>
    <cellStyle name="Hiperlink" xfId="130" builtinId="8" hidden="1"/>
    <cellStyle name="Hiperlink" xfId="132" builtinId="8" hidden="1"/>
    <cellStyle name="Hiperlink" xfId="134" builtinId="8" hidden="1"/>
    <cellStyle name="Hiperlink" xfId="136" builtinId="8" hidden="1"/>
    <cellStyle name="Hiperlink" xfId="138" builtinId="8" hidden="1"/>
    <cellStyle name="Hiperlink" xfId="140" builtinId="8" hidden="1"/>
    <cellStyle name="Hiperlink" xfId="142" builtinId="8" hidden="1"/>
    <cellStyle name="Hiperlink" xfId="144" builtinId="8" hidden="1"/>
    <cellStyle name="Hiperlink" xfId="146" builtinId="8" hidden="1"/>
    <cellStyle name="Hiperlink" xfId="148" builtinId="8" hidden="1"/>
    <cellStyle name="Hiperlink" xfId="150" builtinId="8" hidden="1"/>
    <cellStyle name="Hiperlink" xfId="152" builtinId="8" hidden="1"/>
    <cellStyle name="Hiperlink" xfId="154" builtinId="8" hidden="1"/>
    <cellStyle name="Hiperlink" xfId="156" builtinId="8" hidden="1"/>
    <cellStyle name="Hiperlink" xfId="158" builtinId="8" hidden="1"/>
    <cellStyle name="Hiperlink" xfId="160" builtinId="8" hidden="1"/>
    <cellStyle name="Hiperlink" xfId="162" builtinId="8" hidden="1"/>
    <cellStyle name="Hiperlink" xfId="164" builtinId="8" hidden="1"/>
    <cellStyle name="Hiperlink" xfId="166" builtinId="8" hidden="1"/>
    <cellStyle name="Hiperlink" xfId="168" builtinId="8" hidden="1"/>
    <cellStyle name="Hiperlink" xfId="170" builtinId="8" hidden="1"/>
    <cellStyle name="Hiperlink" xfId="172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Hiperlink Visitado" xfId="107" builtinId="9" hidden="1"/>
    <cellStyle name="Hiperlink Visitado" xfId="109" builtinId="9" hidden="1"/>
    <cellStyle name="Hiperlink Visitado" xfId="111" builtinId="9" hidden="1"/>
    <cellStyle name="Hiperlink Visitado" xfId="113" builtinId="9" hidden="1"/>
    <cellStyle name="Hiperlink Visitado" xfId="115" builtinId="9" hidden="1"/>
    <cellStyle name="Hiperlink Visitado" xfId="117" builtinId="9" hidden="1"/>
    <cellStyle name="Hiperlink Visitado" xfId="119" builtinId="9" hidden="1"/>
    <cellStyle name="Hiperlink Visitado" xfId="121" builtinId="9" hidden="1"/>
    <cellStyle name="Hiperlink Visitado" xfId="123" builtinId="9" hidden="1"/>
    <cellStyle name="Hiperlink Visitado" xfId="125" builtinId="9" hidden="1"/>
    <cellStyle name="Hiperlink Visitado" xfId="127" builtinId="9" hidden="1"/>
    <cellStyle name="Hiperlink Visitado" xfId="129" builtinId="9" hidden="1"/>
    <cellStyle name="Hiperlink Visitado" xfId="131" builtinId="9" hidden="1"/>
    <cellStyle name="Hiperlink Visitado" xfId="133" builtinId="9" hidden="1"/>
    <cellStyle name="Hiperlink Visitado" xfId="135" builtinId="9" hidden="1"/>
    <cellStyle name="Hiperlink Visitado" xfId="137" builtinId="9" hidden="1"/>
    <cellStyle name="Hiperlink Visitado" xfId="139" builtinId="9" hidden="1"/>
    <cellStyle name="Hiperlink Visitado" xfId="141" builtinId="9" hidden="1"/>
    <cellStyle name="Hiperlink Visitado" xfId="143" builtinId="9" hidden="1"/>
    <cellStyle name="Hiperlink Visitado" xfId="145" builtinId="9" hidden="1"/>
    <cellStyle name="Hiperlink Visitado" xfId="147" builtinId="9" hidden="1"/>
    <cellStyle name="Hiperlink Visitado" xfId="149" builtinId="9" hidden="1"/>
    <cellStyle name="Hiperlink Visitado" xfId="151" builtinId="9" hidden="1"/>
    <cellStyle name="Hiperlink Visitado" xfId="153" builtinId="9" hidden="1"/>
    <cellStyle name="Hiperlink Visitado" xfId="155" builtinId="9" hidden="1"/>
    <cellStyle name="Hiperlink Visitado" xfId="157" builtinId="9" hidden="1"/>
    <cellStyle name="Hiperlink Visitado" xfId="159" builtinId="9" hidden="1"/>
    <cellStyle name="Hiperlink Visitado" xfId="161" builtinId="9" hidden="1"/>
    <cellStyle name="Hiperlink Visitado" xfId="163" builtinId="9" hidden="1"/>
    <cellStyle name="Hiperlink Visitado" xfId="165" builtinId="9" hidden="1"/>
    <cellStyle name="Hiperlink Visitado" xfId="167" builtinId="9" hidden="1"/>
    <cellStyle name="Hiperlink Visitado" xfId="169" builtinId="9" hidden="1"/>
    <cellStyle name="Hiperlink Visitado" xfId="171" builtinId="9" hidden="1"/>
    <cellStyle name="Hiperlink Visitado" xfId="173" builtinId="9" hidden="1"/>
    <cellStyle name="Normal" xfId="0" builtinId="0"/>
    <cellStyle name="Percent 2" xfId="174" xr:uid="{00000000-0005-0000-0000-0000AE000000}"/>
    <cellStyle name="Porcentagem" xfId="1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471-32AF-A643-9926-6A69027D72F8}">
  <dimension ref="A1:J64"/>
  <sheetViews>
    <sheetView tabSelected="1" topLeftCell="A5" zoomScale="61" zoomScaleNormal="150" zoomScalePageLayoutView="150" workbookViewId="0">
      <selection activeCell="E64" sqref="E64"/>
    </sheetView>
  </sheetViews>
  <sheetFormatPr defaultColWidth="11" defaultRowHeight="15.75" x14ac:dyDescent="0.25"/>
  <cols>
    <col min="1" max="1" width="9" customWidth="1"/>
    <col min="2" max="2" width="5.625" bestFit="1" customWidth="1"/>
    <col min="3" max="3" width="23" customWidth="1"/>
    <col min="4" max="4" width="14.875" customWidth="1"/>
    <col min="5" max="5" width="59.375" customWidth="1"/>
    <col min="7" max="7" width="11.625" customWidth="1"/>
    <col min="8" max="8" width="10.5" customWidth="1"/>
    <col min="9" max="9" width="9.5" customWidth="1"/>
    <col min="10" max="10" width="9.125" customWidth="1"/>
  </cols>
  <sheetData>
    <row r="1" spans="1:10" ht="21" x14ac:dyDescent="0.35">
      <c r="A1" s="31" t="s">
        <v>79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8.75" x14ac:dyDescent="0.3">
      <c r="A2" s="33" t="s">
        <v>21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1"/>
      <c r="B3" s="1"/>
      <c r="C3" s="1"/>
      <c r="D3" s="1"/>
      <c r="E3" s="1"/>
      <c r="F3" s="1"/>
      <c r="G3" s="1"/>
      <c r="H3" s="1"/>
    </row>
    <row r="4" spans="1:10" x14ac:dyDescent="0.25">
      <c r="A4" s="1"/>
      <c r="B4" s="1"/>
      <c r="C4" s="1"/>
      <c r="D4" s="1"/>
      <c r="E4" s="27" t="s">
        <v>76</v>
      </c>
      <c r="F4" s="1"/>
      <c r="G4" s="1"/>
      <c r="H4" s="1"/>
    </row>
    <row r="5" spans="1:10" x14ac:dyDescent="0.25">
      <c r="A5" s="34" t="s">
        <v>7</v>
      </c>
      <c r="B5" s="35"/>
      <c r="C5" s="30">
        <v>43972</v>
      </c>
      <c r="D5" s="3"/>
      <c r="E5" s="1"/>
      <c r="F5" s="1"/>
      <c r="G5" s="1"/>
      <c r="H5" s="1"/>
    </row>
    <row r="6" spans="1:10" x14ac:dyDescent="0.25">
      <c r="A6" s="1"/>
      <c r="B6" s="1"/>
      <c r="C6" s="1"/>
      <c r="D6" s="1"/>
      <c r="E6" s="1"/>
      <c r="F6" s="1"/>
      <c r="G6" s="1"/>
      <c r="H6" s="1"/>
    </row>
    <row r="7" spans="1:10" x14ac:dyDescent="0.25">
      <c r="A7" s="34" t="s">
        <v>4</v>
      </c>
      <c r="B7" s="35"/>
      <c r="C7" s="2" t="s">
        <v>5</v>
      </c>
      <c r="D7" s="34" t="s">
        <v>6</v>
      </c>
      <c r="E7" s="36"/>
      <c r="F7" s="36"/>
      <c r="G7" s="36"/>
      <c r="H7" s="36"/>
      <c r="I7" s="36"/>
      <c r="J7" s="35"/>
    </row>
    <row r="8" spans="1:10" x14ac:dyDescent="0.25">
      <c r="A8" s="49"/>
      <c r="B8" s="50"/>
      <c r="C8" s="20">
        <v>1700616</v>
      </c>
      <c r="D8" s="37" t="s">
        <v>83</v>
      </c>
      <c r="E8" s="38"/>
      <c r="F8" s="38"/>
      <c r="G8" s="38"/>
      <c r="H8" s="38"/>
      <c r="I8" s="38"/>
      <c r="J8" s="39"/>
    </row>
    <row r="9" spans="1:10" x14ac:dyDescent="0.25">
      <c r="A9" s="51"/>
      <c r="B9" s="52"/>
      <c r="C9" s="20">
        <v>1700774</v>
      </c>
      <c r="D9" s="37" t="s">
        <v>84</v>
      </c>
      <c r="E9" s="38"/>
      <c r="F9" s="38"/>
      <c r="G9" s="38"/>
      <c r="H9" s="38"/>
      <c r="I9" s="38"/>
      <c r="J9" s="39"/>
    </row>
    <row r="10" spans="1:10" x14ac:dyDescent="0.25">
      <c r="A10" s="51"/>
      <c r="B10" s="52"/>
      <c r="C10" s="20">
        <v>1701172</v>
      </c>
      <c r="D10" s="37" t="s">
        <v>85</v>
      </c>
      <c r="E10" s="38"/>
      <c r="F10" s="38"/>
      <c r="G10" s="38"/>
      <c r="H10" s="38"/>
      <c r="I10" s="38"/>
      <c r="J10" s="39"/>
    </row>
    <row r="11" spans="1:10" x14ac:dyDescent="0.25">
      <c r="A11" s="51"/>
      <c r="B11" s="52"/>
      <c r="C11" s="20">
        <v>1012599</v>
      </c>
      <c r="D11" s="37" t="s">
        <v>86</v>
      </c>
      <c r="E11" s="38"/>
      <c r="F11" s="38"/>
      <c r="G11" s="38"/>
      <c r="H11" s="38"/>
      <c r="I11" s="38"/>
      <c r="J11" s="39"/>
    </row>
    <row r="12" spans="1:10" x14ac:dyDescent="0.25">
      <c r="A12" s="53"/>
      <c r="B12" s="54"/>
      <c r="C12" s="21"/>
      <c r="D12" s="37"/>
      <c r="E12" s="38"/>
      <c r="F12" s="38"/>
      <c r="G12" s="38"/>
      <c r="H12" s="38"/>
      <c r="I12" s="38"/>
      <c r="J12" s="39"/>
    </row>
    <row r="13" spans="1:10" x14ac:dyDescent="0.25">
      <c r="A13" s="3"/>
      <c r="B13" s="3"/>
      <c r="C13" s="3"/>
      <c r="D13" s="3"/>
      <c r="E13" s="3"/>
      <c r="F13" s="3"/>
      <c r="G13" s="3"/>
      <c r="H13" s="3"/>
    </row>
    <row r="14" spans="1:10" x14ac:dyDescent="0.25">
      <c r="A14" s="3"/>
      <c r="B14" s="3"/>
      <c r="C14" s="3"/>
      <c r="D14" s="3"/>
      <c r="E14" s="3"/>
      <c r="F14" s="3"/>
      <c r="G14" s="3"/>
      <c r="H14" s="3"/>
    </row>
    <row r="15" spans="1:10" ht="47.25" x14ac:dyDescent="0.25">
      <c r="A15" s="7" t="s">
        <v>10</v>
      </c>
      <c r="B15" s="7" t="s">
        <v>17</v>
      </c>
      <c r="C15" s="7" t="s">
        <v>12</v>
      </c>
      <c r="D15" s="7" t="s">
        <v>56</v>
      </c>
      <c r="E15" s="7" t="s">
        <v>77</v>
      </c>
      <c r="F15" s="7" t="s">
        <v>11</v>
      </c>
      <c r="G15" s="7" t="s">
        <v>13</v>
      </c>
      <c r="H15" s="7" t="s">
        <v>15</v>
      </c>
      <c r="I15" s="8" t="s">
        <v>14</v>
      </c>
      <c r="J15" s="7" t="s">
        <v>16</v>
      </c>
    </row>
    <row r="16" spans="1:10" x14ac:dyDescent="0.25">
      <c r="A16" s="40">
        <v>0.05</v>
      </c>
      <c r="B16" s="43">
        <f>A16*20</f>
        <v>1</v>
      </c>
      <c r="C16" s="43" t="s">
        <v>22</v>
      </c>
      <c r="D16" s="46" t="s">
        <v>87</v>
      </c>
      <c r="E16" s="15" t="s">
        <v>78</v>
      </c>
      <c r="F16" s="5" t="s">
        <v>2</v>
      </c>
      <c r="G16" s="23">
        <v>1</v>
      </c>
      <c r="H16" s="43">
        <f>$A16*(G18*60%+IF(G17&gt;4,4,G17)/4*20%+IF(G16&gt;1,1,G16)*20%)*20</f>
        <v>0.78000000000000014</v>
      </c>
      <c r="I16" s="28">
        <f>G16</f>
        <v>1</v>
      </c>
      <c r="J16" s="43">
        <f>$A16*(I18*60%+IF(I17&gt;4,4,I17)/4*20%+IF(I16&gt;1,1,I16)*20%)*20</f>
        <v>0.78000000000000014</v>
      </c>
    </row>
    <row r="17" spans="1:10" x14ac:dyDescent="0.25">
      <c r="A17" s="41"/>
      <c r="B17" s="44"/>
      <c r="C17" s="44"/>
      <c r="D17" s="47"/>
      <c r="E17" s="15" t="s">
        <v>68</v>
      </c>
      <c r="F17" s="5" t="s">
        <v>2</v>
      </c>
      <c r="G17" s="23">
        <v>2</v>
      </c>
      <c r="H17" s="44"/>
      <c r="I17" s="28">
        <f t="shared" ref="I17:I63" si="0">G17</f>
        <v>2</v>
      </c>
      <c r="J17" s="44"/>
    </row>
    <row r="18" spans="1:10" x14ac:dyDescent="0.25">
      <c r="A18" s="42"/>
      <c r="B18" s="45"/>
      <c r="C18" s="45"/>
      <c r="D18" s="48"/>
      <c r="E18" s="15" t="s">
        <v>28</v>
      </c>
      <c r="F18" s="5" t="s">
        <v>8</v>
      </c>
      <c r="G18" s="24">
        <v>0.8</v>
      </c>
      <c r="H18" s="45"/>
      <c r="I18" s="29">
        <f t="shared" si="0"/>
        <v>0.8</v>
      </c>
      <c r="J18" s="45"/>
    </row>
    <row r="19" spans="1:10" x14ac:dyDescent="0.25">
      <c r="A19" s="40">
        <v>7.4999999999999997E-2</v>
      </c>
      <c r="B19" s="43">
        <f t="shared" ref="B19:B56" si="1">A19*20</f>
        <v>1.5</v>
      </c>
      <c r="C19" s="43" t="s">
        <v>23</v>
      </c>
      <c r="D19" s="55" t="s">
        <v>90</v>
      </c>
      <c r="E19" s="15" t="s">
        <v>69</v>
      </c>
      <c r="F19" s="5" t="s">
        <v>2</v>
      </c>
      <c r="G19" s="23">
        <v>6</v>
      </c>
      <c r="H19" s="43">
        <f>$A19*(IF(OR(G23="S",G23="s"),1,0)*20%+IF(OR(G22="S",G22="s"),1,0)*20%+G21*20%+G20*20%+IF(G19&gt;5,5,G19)/5*20%)*20</f>
        <v>1.1100000000000001</v>
      </c>
      <c r="I19" s="28">
        <f t="shared" si="0"/>
        <v>6</v>
      </c>
      <c r="J19" s="43">
        <f>$A19*(IF(OR(I23="S",I23="s"),1,0)*20%+IF(OR(I22="S",I22="s"),1,0)*20%+I21*20%+I20*20%+IF(I19&gt;5,5,I19)/5*20%)*20</f>
        <v>1.1100000000000001</v>
      </c>
    </row>
    <row r="20" spans="1:10" x14ac:dyDescent="0.25">
      <c r="A20" s="41"/>
      <c r="B20" s="44"/>
      <c r="C20" s="44"/>
      <c r="D20" s="56"/>
      <c r="E20" s="16" t="s">
        <v>29</v>
      </c>
      <c r="F20" s="14" t="s">
        <v>8</v>
      </c>
      <c r="G20" s="24">
        <v>1</v>
      </c>
      <c r="H20" s="44"/>
      <c r="I20" s="29">
        <f t="shared" si="0"/>
        <v>1</v>
      </c>
      <c r="J20" s="44"/>
    </row>
    <row r="21" spans="1:10" x14ac:dyDescent="0.25">
      <c r="A21" s="41"/>
      <c r="B21" s="44"/>
      <c r="C21" s="44"/>
      <c r="D21" s="56"/>
      <c r="E21" s="15" t="s">
        <v>27</v>
      </c>
      <c r="F21" s="14" t="s">
        <v>8</v>
      </c>
      <c r="G21" s="24">
        <v>0.7</v>
      </c>
      <c r="H21" s="44"/>
      <c r="I21" s="29">
        <f t="shared" si="0"/>
        <v>0.7</v>
      </c>
      <c r="J21" s="44"/>
    </row>
    <row r="22" spans="1:10" x14ac:dyDescent="0.25">
      <c r="A22" s="41"/>
      <c r="B22" s="44"/>
      <c r="C22" s="44"/>
      <c r="D22" s="56"/>
      <c r="E22" s="15" t="s">
        <v>26</v>
      </c>
      <c r="F22" s="5" t="s">
        <v>3</v>
      </c>
      <c r="G22" s="23" t="s">
        <v>82</v>
      </c>
      <c r="H22" s="44"/>
      <c r="I22" s="28" t="str">
        <f t="shared" si="0"/>
        <v>s</v>
      </c>
      <c r="J22" s="44"/>
    </row>
    <row r="23" spans="1:10" x14ac:dyDescent="0.25">
      <c r="A23" s="42"/>
      <c r="B23" s="45"/>
      <c r="C23" s="45"/>
      <c r="D23" s="57"/>
      <c r="E23" s="15" t="s">
        <v>57</v>
      </c>
      <c r="F23" s="5" t="s">
        <v>3</v>
      </c>
      <c r="G23" s="23" t="s">
        <v>20</v>
      </c>
      <c r="H23" s="45"/>
      <c r="I23" s="28" t="str">
        <f t="shared" si="0"/>
        <v>n</v>
      </c>
      <c r="J23" s="45"/>
    </row>
    <row r="24" spans="1:10" x14ac:dyDescent="0.25">
      <c r="A24" s="40">
        <v>7.4999999999999997E-2</v>
      </c>
      <c r="B24" s="43">
        <f t="shared" si="1"/>
        <v>1.5</v>
      </c>
      <c r="C24" s="43" t="s">
        <v>24</v>
      </c>
      <c r="D24" s="55" t="s">
        <v>87</v>
      </c>
      <c r="E24" s="15" t="s">
        <v>66</v>
      </c>
      <c r="F24" s="14" t="s">
        <v>2</v>
      </c>
      <c r="G24" s="23">
        <v>2</v>
      </c>
      <c r="H24" s="43">
        <f>$A24*(IF(OR(G26="S",G26="s"),1,0)*40%+G25*30%+IF(G24&gt;2,2,G24)/2*30%)*20</f>
        <v>1.3649999999999998</v>
      </c>
      <c r="I24" s="28">
        <f t="shared" si="0"/>
        <v>2</v>
      </c>
      <c r="J24" s="43">
        <f>$A24*(IF(OR(I26="S",I26="s"),1,0)*40%+I25*30%+IF(I24&gt;2,2,I24)/2*30%)*20</f>
        <v>1.3649999999999998</v>
      </c>
    </row>
    <row r="25" spans="1:10" x14ac:dyDescent="0.25">
      <c r="A25" s="41"/>
      <c r="B25" s="44"/>
      <c r="C25" s="44"/>
      <c r="D25" s="56"/>
      <c r="E25" s="15" t="s">
        <v>30</v>
      </c>
      <c r="F25" s="14" t="s">
        <v>8</v>
      </c>
      <c r="G25" s="24">
        <v>0.7</v>
      </c>
      <c r="H25" s="44"/>
      <c r="I25" s="29">
        <f t="shared" si="0"/>
        <v>0.7</v>
      </c>
      <c r="J25" s="44"/>
    </row>
    <row r="26" spans="1:10" x14ac:dyDescent="0.25">
      <c r="A26" s="42"/>
      <c r="B26" s="45"/>
      <c r="C26" s="45"/>
      <c r="D26" s="57"/>
      <c r="E26" s="15" t="s">
        <v>31</v>
      </c>
      <c r="F26" s="5" t="s">
        <v>3</v>
      </c>
      <c r="G26" s="23" t="s">
        <v>82</v>
      </c>
      <c r="H26" s="45"/>
      <c r="I26" s="28" t="str">
        <f t="shared" si="0"/>
        <v>s</v>
      </c>
      <c r="J26" s="45"/>
    </row>
    <row r="27" spans="1:10" x14ac:dyDescent="0.25">
      <c r="A27" s="40">
        <v>7.4999999999999997E-2</v>
      </c>
      <c r="B27" s="43">
        <f t="shared" si="1"/>
        <v>1.5</v>
      </c>
      <c r="C27" s="43" t="s">
        <v>25</v>
      </c>
      <c r="D27" s="55" t="s">
        <v>89</v>
      </c>
      <c r="E27" s="15" t="s">
        <v>32</v>
      </c>
      <c r="F27" s="14" t="s">
        <v>8</v>
      </c>
      <c r="G27" s="24">
        <v>1</v>
      </c>
      <c r="H27" s="43">
        <f>$A27*(G29*50%+G28*25%+G27*25%)*20</f>
        <v>1.40625</v>
      </c>
      <c r="I27" s="29">
        <f t="shared" si="0"/>
        <v>1</v>
      </c>
      <c r="J27" s="43">
        <f>$A27*(I29*50%+I28*25%+I27*25%)*20</f>
        <v>1.40625</v>
      </c>
    </row>
    <row r="28" spans="1:10" x14ac:dyDescent="0.25">
      <c r="A28" s="41"/>
      <c r="B28" s="44"/>
      <c r="C28" s="44"/>
      <c r="D28" s="56"/>
      <c r="E28" s="15" t="s">
        <v>34</v>
      </c>
      <c r="F28" s="14" t="s">
        <v>8</v>
      </c>
      <c r="G28" s="24">
        <v>0.75</v>
      </c>
      <c r="H28" s="44"/>
      <c r="I28" s="29">
        <f t="shared" si="0"/>
        <v>0.75</v>
      </c>
      <c r="J28" s="44"/>
    </row>
    <row r="29" spans="1:10" x14ac:dyDescent="0.25">
      <c r="A29" s="42"/>
      <c r="B29" s="45"/>
      <c r="C29" s="45"/>
      <c r="D29" s="57"/>
      <c r="E29" s="15" t="s">
        <v>33</v>
      </c>
      <c r="F29" s="14" t="s">
        <v>8</v>
      </c>
      <c r="G29" s="24">
        <v>1</v>
      </c>
      <c r="H29" s="45"/>
      <c r="I29" s="29">
        <f t="shared" si="0"/>
        <v>1</v>
      </c>
      <c r="J29" s="45"/>
    </row>
    <row r="30" spans="1:10" x14ac:dyDescent="0.25">
      <c r="A30" s="40">
        <v>0.1</v>
      </c>
      <c r="B30" s="43">
        <f t="shared" si="1"/>
        <v>2</v>
      </c>
      <c r="C30" s="43" t="s">
        <v>71</v>
      </c>
      <c r="D30" s="55" t="s">
        <v>91</v>
      </c>
      <c r="E30" s="15" t="s">
        <v>73</v>
      </c>
      <c r="F30" s="14" t="s">
        <v>2</v>
      </c>
      <c r="G30" s="23">
        <v>2</v>
      </c>
      <c r="H30" s="43">
        <f>$A30*(IF(OR(G35="S",G35="s"),1,0)*15%+G34*15%+G33*30%+IF(G32&gt;2,2,G32)/2*10%+G31*20%+IF(G30&gt;2,2,G30)/2*10%)*20</f>
        <v>1.925</v>
      </c>
      <c r="I30" s="28">
        <f t="shared" si="0"/>
        <v>2</v>
      </c>
      <c r="J30" s="43">
        <f>$A30*(IF(OR(I35="S",I35="s"),1,0)*15%+I34*15%+I33*30%+IF(I32&gt;2,2,I32)/2*10%+I31*20%+IF(I30&gt;2,2,I30)/2*10%)*20</f>
        <v>1.925</v>
      </c>
    </row>
    <row r="31" spans="1:10" x14ac:dyDescent="0.25">
      <c r="A31" s="41"/>
      <c r="B31" s="44"/>
      <c r="C31" s="44"/>
      <c r="D31" s="56"/>
      <c r="E31" s="15" t="s">
        <v>72</v>
      </c>
      <c r="F31" s="14" t="s">
        <v>8</v>
      </c>
      <c r="G31" s="24">
        <v>1</v>
      </c>
      <c r="H31" s="44"/>
      <c r="I31" s="29">
        <f t="shared" si="0"/>
        <v>1</v>
      </c>
      <c r="J31" s="44"/>
    </row>
    <row r="32" spans="1:10" x14ac:dyDescent="0.25">
      <c r="A32" s="41"/>
      <c r="B32" s="44"/>
      <c r="C32" s="44"/>
      <c r="D32" s="56"/>
      <c r="E32" s="15" t="s">
        <v>74</v>
      </c>
      <c r="F32" s="14" t="s">
        <v>2</v>
      </c>
      <c r="G32" s="23">
        <v>2</v>
      </c>
      <c r="H32" s="44"/>
      <c r="I32" s="28">
        <f t="shared" si="0"/>
        <v>2</v>
      </c>
      <c r="J32" s="44"/>
    </row>
    <row r="33" spans="1:10" x14ac:dyDescent="0.25">
      <c r="A33" s="41"/>
      <c r="B33" s="44"/>
      <c r="C33" s="44"/>
      <c r="D33" s="56"/>
      <c r="E33" s="4" t="s">
        <v>35</v>
      </c>
      <c r="F33" s="14" t="s">
        <v>8</v>
      </c>
      <c r="G33" s="24">
        <v>1</v>
      </c>
      <c r="H33" s="44"/>
      <c r="I33" s="29">
        <f t="shared" si="0"/>
        <v>1</v>
      </c>
      <c r="J33" s="44"/>
    </row>
    <row r="34" spans="1:10" x14ac:dyDescent="0.25">
      <c r="A34" s="41"/>
      <c r="B34" s="44"/>
      <c r="C34" s="44"/>
      <c r="D34" s="56"/>
      <c r="E34" s="4" t="s">
        <v>65</v>
      </c>
      <c r="F34" s="14" t="s">
        <v>8</v>
      </c>
      <c r="G34" s="24">
        <v>0.75</v>
      </c>
      <c r="H34" s="44"/>
      <c r="I34" s="29">
        <f t="shared" si="0"/>
        <v>0.75</v>
      </c>
      <c r="J34" s="44"/>
    </row>
    <row r="35" spans="1:10" x14ac:dyDescent="0.25">
      <c r="A35" s="42"/>
      <c r="B35" s="45"/>
      <c r="C35" s="45"/>
      <c r="D35" s="57"/>
      <c r="E35" s="15" t="s">
        <v>64</v>
      </c>
      <c r="F35" s="14" t="s">
        <v>3</v>
      </c>
      <c r="G35" s="23" t="s">
        <v>82</v>
      </c>
      <c r="H35" s="45"/>
      <c r="I35" s="28" t="str">
        <f t="shared" si="0"/>
        <v>s</v>
      </c>
      <c r="J35" s="45"/>
    </row>
    <row r="36" spans="1:10" x14ac:dyDescent="0.25">
      <c r="A36" s="58">
        <v>0.05</v>
      </c>
      <c r="B36" s="43">
        <f t="shared" si="1"/>
        <v>1</v>
      </c>
      <c r="C36" s="43" t="s">
        <v>37</v>
      </c>
      <c r="D36" s="55" t="s">
        <v>89</v>
      </c>
      <c r="E36" s="15" t="s">
        <v>36</v>
      </c>
      <c r="F36" s="14" t="s">
        <v>3</v>
      </c>
      <c r="G36" s="23" t="s">
        <v>82</v>
      </c>
      <c r="H36" s="43">
        <f>$A36*(G38*40%+IF(G37&gt;2,2,G37)/2*30%+IF(OR(G36="S",G36="s"),1,0)*30%)*20</f>
        <v>0.3</v>
      </c>
      <c r="I36" s="28" t="str">
        <f t="shared" si="0"/>
        <v>s</v>
      </c>
      <c r="J36" s="43">
        <f>$A36*(I38*40%+IF(I37&gt;2,2,I37)/2*30%+IF(OR(I36="S",I36="s"),1,0)*30%)*20</f>
        <v>0.3</v>
      </c>
    </row>
    <row r="37" spans="1:10" x14ac:dyDescent="0.25">
      <c r="A37" s="59"/>
      <c r="B37" s="44"/>
      <c r="C37" s="44"/>
      <c r="D37" s="56"/>
      <c r="E37" s="15" t="s">
        <v>38</v>
      </c>
      <c r="F37" s="14" t="s">
        <v>2</v>
      </c>
      <c r="G37" s="23">
        <v>0</v>
      </c>
      <c r="H37" s="44"/>
      <c r="I37" s="28">
        <f t="shared" si="0"/>
        <v>0</v>
      </c>
      <c r="J37" s="44"/>
    </row>
    <row r="38" spans="1:10" x14ac:dyDescent="0.25">
      <c r="A38" s="60"/>
      <c r="B38" s="45"/>
      <c r="C38" s="45"/>
      <c r="D38" s="57"/>
      <c r="E38" s="15" t="s">
        <v>39</v>
      </c>
      <c r="F38" s="14" t="s">
        <v>8</v>
      </c>
      <c r="G38" s="24">
        <v>0</v>
      </c>
      <c r="H38" s="45"/>
      <c r="I38" s="29">
        <f t="shared" si="0"/>
        <v>0</v>
      </c>
      <c r="J38" s="45"/>
    </row>
    <row r="39" spans="1:10" x14ac:dyDescent="0.25">
      <c r="A39" s="58">
        <v>0.4</v>
      </c>
      <c r="B39" s="43">
        <f t="shared" si="1"/>
        <v>8</v>
      </c>
      <c r="C39" s="43" t="s">
        <v>81</v>
      </c>
      <c r="D39" s="55" t="s">
        <v>93</v>
      </c>
      <c r="E39" s="15" t="s">
        <v>40</v>
      </c>
      <c r="F39" s="14" t="s">
        <v>2</v>
      </c>
      <c r="G39" s="23">
        <v>6</v>
      </c>
      <c r="H39" s="43">
        <f>$A39*(IF(OR(G53="S",G53="s"),1,0)*5%+G52*10%+G51*10%+IF(G50&gt;1,1,G50)*5%+IF(OR(G49="S",G49="s"),1,0)*5%+G48*10%+G47*5%+IF(G46&gt;2,2,G46)/2*5%+IF(OR(G45="S",G45="s"),1,0)*5%+G44*10%+IF(OR(G43="S",G43="s"),1,0)*5%+IF(OR(G42="S",G42="s"),1,0)*10%+IF(G41&gt;5,5,G41)/5*5%+G40*5%+IF(G39&gt;5,5,G39)/5*5%)*20</f>
        <v>6.080000000000001</v>
      </c>
      <c r="I39" s="28">
        <f t="shared" si="0"/>
        <v>6</v>
      </c>
      <c r="J39" s="43">
        <f>$A39*(IF(OR(I53="S",I53="s"),1,0)*5%+I52*10%+I51*10%+IF(I50&gt;1,1,I50)*5%+IF(OR(I49="S",I49="s"),1,0)*5%+I48*10%+I47*5%+IF(I46&gt;2,2,I46)/2*5%+IF(OR(I45="S",I45="s"),1,0)*5%+I44*10%+IF(OR(I43="S",I43="s"),1,0)*5%+IF(OR(I42="S",I42="s"),1,0)*10%+IF(I41&gt;5,5,I41)/5*5%+I40*5%+IF(I39&gt;5,5,I39)/5*5%)*20</f>
        <v>6.080000000000001</v>
      </c>
    </row>
    <row r="40" spans="1:10" x14ac:dyDescent="0.25">
      <c r="A40" s="59"/>
      <c r="B40" s="44"/>
      <c r="C40" s="44"/>
      <c r="D40" s="56"/>
      <c r="E40" s="17" t="s">
        <v>51</v>
      </c>
      <c r="F40" s="14" t="s">
        <v>8</v>
      </c>
      <c r="G40" s="24">
        <v>1</v>
      </c>
      <c r="H40" s="44"/>
      <c r="I40" s="29">
        <f t="shared" si="0"/>
        <v>1</v>
      </c>
      <c r="J40" s="44"/>
    </row>
    <row r="41" spans="1:10" x14ac:dyDescent="0.25">
      <c r="A41" s="59"/>
      <c r="B41" s="44"/>
      <c r="C41" s="44"/>
      <c r="D41" s="56"/>
      <c r="E41" s="17" t="s">
        <v>50</v>
      </c>
      <c r="F41" s="14" t="s">
        <v>2</v>
      </c>
      <c r="G41" s="23">
        <v>6</v>
      </c>
      <c r="H41" s="44"/>
      <c r="I41" s="28">
        <f t="shared" si="0"/>
        <v>6</v>
      </c>
      <c r="J41" s="44"/>
    </row>
    <row r="42" spans="1:10" x14ac:dyDescent="0.25">
      <c r="A42" s="59"/>
      <c r="B42" s="44"/>
      <c r="C42" s="44"/>
      <c r="D42" s="56"/>
      <c r="E42" s="17" t="s">
        <v>44</v>
      </c>
      <c r="F42" s="14" t="s">
        <v>3</v>
      </c>
      <c r="G42" s="23" t="s">
        <v>82</v>
      </c>
      <c r="H42" s="44"/>
      <c r="I42" s="28" t="str">
        <f t="shared" si="0"/>
        <v>s</v>
      </c>
      <c r="J42" s="44"/>
    </row>
    <row r="43" spans="1:10" x14ac:dyDescent="0.25">
      <c r="A43" s="59"/>
      <c r="B43" s="44"/>
      <c r="C43" s="44"/>
      <c r="D43" s="56"/>
      <c r="E43" s="15" t="s">
        <v>41</v>
      </c>
      <c r="F43" s="14" t="s">
        <v>3</v>
      </c>
      <c r="G43" s="23" t="s">
        <v>82</v>
      </c>
      <c r="H43" s="44"/>
      <c r="I43" s="28" t="str">
        <f t="shared" si="0"/>
        <v>s</v>
      </c>
      <c r="J43" s="44"/>
    </row>
    <row r="44" spans="1:10" x14ac:dyDescent="0.25">
      <c r="A44" s="59"/>
      <c r="B44" s="44"/>
      <c r="C44" s="44"/>
      <c r="D44" s="56"/>
      <c r="E44" s="17" t="s">
        <v>75</v>
      </c>
      <c r="F44" s="14" t="s">
        <v>8</v>
      </c>
      <c r="G44" s="24">
        <v>0</v>
      </c>
      <c r="H44" s="44"/>
      <c r="I44" s="29">
        <f t="shared" si="0"/>
        <v>0</v>
      </c>
      <c r="J44" s="44"/>
    </row>
    <row r="45" spans="1:10" x14ac:dyDescent="0.25">
      <c r="A45" s="59"/>
      <c r="B45" s="44"/>
      <c r="C45" s="44"/>
      <c r="D45" s="56"/>
      <c r="E45" s="17" t="s">
        <v>47</v>
      </c>
      <c r="F45" s="14" t="s">
        <v>3</v>
      </c>
      <c r="G45" s="23" t="s">
        <v>20</v>
      </c>
      <c r="H45" s="44"/>
      <c r="I45" s="28" t="str">
        <f t="shared" si="0"/>
        <v>n</v>
      </c>
      <c r="J45" s="44"/>
    </row>
    <row r="46" spans="1:10" x14ac:dyDescent="0.25">
      <c r="A46" s="59"/>
      <c r="B46" s="44"/>
      <c r="C46" s="44"/>
      <c r="D46" s="56"/>
      <c r="E46" s="15" t="s">
        <v>58</v>
      </c>
      <c r="F46" s="14" t="s">
        <v>2</v>
      </c>
      <c r="G46" s="23">
        <v>2</v>
      </c>
      <c r="H46" s="44"/>
      <c r="I46" s="28">
        <f t="shared" si="0"/>
        <v>2</v>
      </c>
      <c r="J46" s="44"/>
    </row>
    <row r="47" spans="1:10" x14ac:dyDescent="0.25">
      <c r="A47" s="59"/>
      <c r="B47" s="44"/>
      <c r="C47" s="44"/>
      <c r="D47" s="56"/>
      <c r="E47" s="15" t="s">
        <v>46</v>
      </c>
      <c r="F47" s="14" t="s">
        <v>8</v>
      </c>
      <c r="G47" s="24">
        <v>1</v>
      </c>
      <c r="H47" s="44"/>
      <c r="I47" s="29">
        <f t="shared" si="0"/>
        <v>1</v>
      </c>
      <c r="J47" s="44"/>
    </row>
    <row r="48" spans="1:10" x14ac:dyDescent="0.25">
      <c r="A48" s="59"/>
      <c r="B48" s="44"/>
      <c r="C48" s="44"/>
      <c r="D48" s="56"/>
      <c r="E48" s="18" t="s">
        <v>43</v>
      </c>
      <c r="F48" s="14" t="s">
        <v>8</v>
      </c>
      <c r="G48" s="24">
        <v>0.6</v>
      </c>
      <c r="H48" s="44"/>
      <c r="I48" s="29">
        <f t="shared" si="0"/>
        <v>0.6</v>
      </c>
      <c r="J48" s="44"/>
    </row>
    <row r="49" spans="1:10" x14ac:dyDescent="0.25">
      <c r="A49" s="59"/>
      <c r="B49" s="44"/>
      <c r="C49" s="44"/>
      <c r="D49" s="56"/>
      <c r="E49" s="17" t="s">
        <v>48</v>
      </c>
      <c r="F49" s="14" t="s">
        <v>3</v>
      </c>
      <c r="G49" s="23" t="s">
        <v>20</v>
      </c>
      <c r="H49" s="44"/>
      <c r="I49" s="28" t="str">
        <f t="shared" si="0"/>
        <v>n</v>
      </c>
      <c r="J49" s="44"/>
    </row>
    <row r="50" spans="1:10" x14ac:dyDescent="0.25">
      <c r="A50" s="59"/>
      <c r="B50" s="44"/>
      <c r="C50" s="44"/>
      <c r="D50" s="56"/>
      <c r="E50" s="17" t="s">
        <v>70</v>
      </c>
      <c r="F50" s="14" t="s">
        <v>2</v>
      </c>
      <c r="G50" s="23">
        <v>1</v>
      </c>
      <c r="H50" s="44"/>
      <c r="I50" s="28">
        <f t="shared" si="0"/>
        <v>1</v>
      </c>
      <c r="J50" s="44"/>
    </row>
    <row r="51" spans="1:10" x14ac:dyDescent="0.25">
      <c r="A51" s="59"/>
      <c r="B51" s="44"/>
      <c r="C51" s="44"/>
      <c r="D51" s="56"/>
      <c r="E51" s="17" t="s">
        <v>45</v>
      </c>
      <c r="F51" s="14" t="s">
        <v>8</v>
      </c>
      <c r="G51" s="24">
        <v>1</v>
      </c>
      <c r="H51" s="44"/>
      <c r="I51" s="29">
        <f t="shared" si="0"/>
        <v>1</v>
      </c>
      <c r="J51" s="44"/>
    </row>
    <row r="52" spans="1:10" x14ac:dyDescent="0.25">
      <c r="A52" s="59"/>
      <c r="B52" s="44"/>
      <c r="C52" s="44"/>
      <c r="D52" s="56"/>
      <c r="E52" s="15" t="s">
        <v>42</v>
      </c>
      <c r="F52" s="14" t="s">
        <v>8</v>
      </c>
      <c r="G52" s="24">
        <v>1</v>
      </c>
      <c r="H52" s="44"/>
      <c r="I52" s="29">
        <f t="shared" si="0"/>
        <v>1</v>
      </c>
      <c r="J52" s="44"/>
    </row>
    <row r="53" spans="1:10" x14ac:dyDescent="0.25">
      <c r="A53" s="60"/>
      <c r="B53" s="45"/>
      <c r="C53" s="45"/>
      <c r="D53" s="57"/>
      <c r="E53" s="17" t="s">
        <v>49</v>
      </c>
      <c r="F53" s="14" t="s">
        <v>3</v>
      </c>
      <c r="G53" s="23" t="s">
        <v>82</v>
      </c>
      <c r="H53" s="45"/>
      <c r="I53" s="28" t="str">
        <f t="shared" si="0"/>
        <v>s</v>
      </c>
      <c r="J53" s="45"/>
    </row>
    <row r="54" spans="1:10" x14ac:dyDescent="0.25">
      <c r="A54" s="58">
        <v>0.05</v>
      </c>
      <c r="B54" s="43">
        <f t="shared" si="1"/>
        <v>1</v>
      </c>
      <c r="C54" s="43" t="s">
        <v>53</v>
      </c>
      <c r="D54" s="55" t="s">
        <v>88</v>
      </c>
      <c r="E54" s="15" t="s">
        <v>52</v>
      </c>
      <c r="F54" s="14" t="s">
        <v>2</v>
      </c>
      <c r="G54" s="23">
        <v>2</v>
      </c>
      <c r="H54" s="43">
        <f>$A54*(IF(G55&gt;2,2,G55)/2*50%+IF(G54&gt;2,2,G54)/2*50%)*20</f>
        <v>1</v>
      </c>
      <c r="I54" s="28">
        <f t="shared" si="0"/>
        <v>2</v>
      </c>
      <c r="J54" s="43">
        <f>$A54*(IF(I55&gt;2,2,I55)/2*50%+IF(I54&gt;2,2,I54)/2*50%)*20</f>
        <v>1</v>
      </c>
    </row>
    <row r="55" spans="1:10" x14ac:dyDescent="0.25">
      <c r="A55" s="60"/>
      <c r="B55" s="45"/>
      <c r="C55" s="45"/>
      <c r="D55" s="57"/>
      <c r="E55" s="15" t="s">
        <v>59</v>
      </c>
      <c r="F55" s="14" t="s">
        <v>2</v>
      </c>
      <c r="G55" s="23">
        <v>2</v>
      </c>
      <c r="H55" s="45"/>
      <c r="I55" s="28">
        <f t="shared" si="0"/>
        <v>2</v>
      </c>
      <c r="J55" s="45"/>
    </row>
    <row r="56" spans="1:10" x14ac:dyDescent="0.25">
      <c r="A56" s="40">
        <v>7.4999999999999997E-2</v>
      </c>
      <c r="B56" s="43">
        <f t="shared" si="1"/>
        <v>1.5</v>
      </c>
      <c r="C56" s="43" t="s">
        <v>80</v>
      </c>
      <c r="D56" s="55" t="s">
        <v>91</v>
      </c>
      <c r="E56" s="15" t="s">
        <v>60</v>
      </c>
      <c r="F56" s="14" t="s">
        <v>2</v>
      </c>
      <c r="G56" s="23">
        <v>8</v>
      </c>
      <c r="H56" s="43">
        <f>$A56*(IF(G61&gt;2,2,G61)/2*20%+IF(OR(G60="S",G60="s"),1,0)*10%+IF(G59&gt;2,2,G59)/2*20%+G58*15%+G57*15%+IF(G56&gt;6,6,G56)/6*20%)*20</f>
        <v>1.1475000000000002</v>
      </c>
      <c r="I56" s="28">
        <f t="shared" si="0"/>
        <v>8</v>
      </c>
      <c r="J56" s="43">
        <f>$A56*(IF(I61&gt;2,2,I61)/2*20%+IF(OR(I60="S",I60="s"),1,0)*10%+IF(I59&gt;2,2,I59)/2*20%+I58*15%+I57*15%+IF(I56&gt;6,6,I56)/6*20%)*20</f>
        <v>1.1475000000000002</v>
      </c>
    </row>
    <row r="57" spans="1:10" x14ac:dyDescent="0.25">
      <c r="A57" s="41"/>
      <c r="B57" s="44"/>
      <c r="C57" s="44"/>
      <c r="D57" s="56"/>
      <c r="E57" s="16" t="s">
        <v>54</v>
      </c>
      <c r="F57" s="19" t="s">
        <v>8</v>
      </c>
      <c r="G57" s="24">
        <v>0.7</v>
      </c>
      <c r="H57" s="44"/>
      <c r="I57" s="29">
        <f t="shared" si="0"/>
        <v>0.7</v>
      </c>
      <c r="J57" s="44"/>
    </row>
    <row r="58" spans="1:10" x14ac:dyDescent="0.25">
      <c r="A58" s="41"/>
      <c r="B58" s="44"/>
      <c r="C58" s="44"/>
      <c r="D58" s="56"/>
      <c r="E58" s="4" t="s">
        <v>63</v>
      </c>
      <c r="F58" s="14" t="s">
        <v>8</v>
      </c>
      <c r="G58" s="24">
        <v>0.4</v>
      </c>
      <c r="H58" s="44"/>
      <c r="I58" s="29">
        <f t="shared" si="0"/>
        <v>0.4</v>
      </c>
      <c r="J58" s="44"/>
    </row>
    <row r="59" spans="1:10" x14ac:dyDescent="0.25">
      <c r="A59" s="41"/>
      <c r="B59" s="44"/>
      <c r="C59" s="44"/>
      <c r="D59" s="56"/>
      <c r="E59" s="15" t="s">
        <v>62</v>
      </c>
      <c r="F59" s="14" t="s">
        <v>2</v>
      </c>
      <c r="G59" s="23">
        <v>2</v>
      </c>
      <c r="H59" s="44"/>
      <c r="I59" s="28">
        <f t="shared" si="0"/>
        <v>2</v>
      </c>
      <c r="J59" s="44"/>
    </row>
    <row r="60" spans="1:10" x14ac:dyDescent="0.25">
      <c r="A60" s="41"/>
      <c r="B60" s="44"/>
      <c r="C60" s="44"/>
      <c r="D60" s="56"/>
      <c r="E60" s="15" t="s">
        <v>61</v>
      </c>
      <c r="F60" s="14" t="s">
        <v>3</v>
      </c>
      <c r="G60" s="23" t="s">
        <v>82</v>
      </c>
      <c r="H60" s="44"/>
      <c r="I60" s="28" t="str">
        <f t="shared" si="0"/>
        <v>s</v>
      </c>
      <c r="J60" s="44"/>
    </row>
    <row r="61" spans="1:10" x14ac:dyDescent="0.25">
      <c r="A61" s="42"/>
      <c r="B61" s="45"/>
      <c r="C61" s="45"/>
      <c r="D61" s="57"/>
      <c r="E61" s="15" t="s">
        <v>55</v>
      </c>
      <c r="F61" s="14" t="s">
        <v>2</v>
      </c>
      <c r="G61" s="23">
        <v>1</v>
      </c>
      <c r="H61" s="45"/>
      <c r="I61" s="28">
        <f t="shared" si="0"/>
        <v>1</v>
      </c>
      <c r="J61" s="45"/>
    </row>
    <row r="62" spans="1:10" x14ac:dyDescent="0.25">
      <c r="A62" s="13">
        <v>2.5000000000000001E-2</v>
      </c>
      <c r="B62" s="11">
        <f>A62*20</f>
        <v>0.5</v>
      </c>
      <c r="C62" s="12" t="s">
        <v>0</v>
      </c>
      <c r="D62" s="22" t="s">
        <v>92</v>
      </c>
      <c r="E62" s="4" t="s">
        <v>9</v>
      </c>
      <c r="F62" s="5" t="s">
        <v>8</v>
      </c>
      <c r="G62" s="25">
        <v>1</v>
      </c>
      <c r="H62" s="5">
        <f>$A62*(G62*100%)*20</f>
        <v>0.5</v>
      </c>
      <c r="I62" s="29">
        <f t="shared" si="0"/>
        <v>1</v>
      </c>
      <c r="J62" s="5">
        <f>$A62*(I62*100%)*20</f>
        <v>0.5</v>
      </c>
    </row>
    <row r="63" spans="1:10" ht="47.25" x14ac:dyDescent="0.25">
      <c r="A63" s="13">
        <v>2.5000000000000001E-2</v>
      </c>
      <c r="B63" s="11">
        <f>A63*20</f>
        <v>0.5</v>
      </c>
      <c r="C63" s="12" t="s">
        <v>1</v>
      </c>
      <c r="D63" s="22" t="s">
        <v>87</v>
      </c>
      <c r="E63" s="4" t="s">
        <v>67</v>
      </c>
      <c r="F63" s="5" t="s">
        <v>8</v>
      </c>
      <c r="G63" s="26">
        <v>0.8</v>
      </c>
      <c r="H63" s="5">
        <f>$A63*(G63*100%)*20</f>
        <v>0.40000000000000008</v>
      </c>
      <c r="I63" s="29">
        <f t="shared" si="0"/>
        <v>0.8</v>
      </c>
      <c r="J63" s="5">
        <f>$A63*(I63*100%)*20</f>
        <v>0.40000000000000008</v>
      </c>
    </row>
    <row r="64" spans="1:10" ht="31.5" x14ac:dyDescent="0.25">
      <c r="A64" s="9">
        <f>SUM(A16:A63)</f>
        <v>1</v>
      </c>
      <c r="B64" s="10">
        <f>SUM(B16:B63)</f>
        <v>20</v>
      </c>
      <c r="D64" s="10">
        <f>SUM(D16:D63)</f>
        <v>0</v>
      </c>
      <c r="G64" s="7" t="s">
        <v>18</v>
      </c>
      <c r="H64" s="6">
        <f>SUM(H16:H63)</f>
        <v>16.013750000000002</v>
      </c>
      <c r="I64" s="7" t="s">
        <v>19</v>
      </c>
      <c r="J64" s="6">
        <f>SUM(J16:J63)</f>
        <v>16.013750000000002</v>
      </c>
    </row>
  </sheetData>
  <mergeCells count="65">
    <mergeCell ref="J56:J61"/>
    <mergeCell ref="A54:A55"/>
    <mergeCell ref="B54:B55"/>
    <mergeCell ref="C54:C55"/>
    <mergeCell ref="D54:D55"/>
    <mergeCell ref="H54:H55"/>
    <mergeCell ref="J54:J55"/>
    <mergeCell ref="A56:A61"/>
    <mergeCell ref="B56:B61"/>
    <mergeCell ref="C56:C61"/>
    <mergeCell ref="D56:D61"/>
    <mergeCell ref="H56:H61"/>
    <mergeCell ref="J39:J53"/>
    <mergeCell ref="A36:A38"/>
    <mergeCell ref="B36:B38"/>
    <mergeCell ref="C36:C38"/>
    <mergeCell ref="D36:D38"/>
    <mergeCell ref="H36:H38"/>
    <mergeCell ref="J36:J38"/>
    <mergeCell ref="A39:A53"/>
    <mergeCell ref="B39:B53"/>
    <mergeCell ref="C39:C53"/>
    <mergeCell ref="D39:D53"/>
    <mergeCell ref="H39:H53"/>
    <mergeCell ref="J30:J35"/>
    <mergeCell ref="A27:A29"/>
    <mergeCell ref="B27:B29"/>
    <mergeCell ref="C27:C29"/>
    <mergeCell ref="D27:D29"/>
    <mergeCell ref="H27:H29"/>
    <mergeCell ref="J27:J29"/>
    <mergeCell ref="A30:A35"/>
    <mergeCell ref="B30:B35"/>
    <mergeCell ref="C30:C35"/>
    <mergeCell ref="D30:D35"/>
    <mergeCell ref="H30:H35"/>
    <mergeCell ref="J24:J26"/>
    <mergeCell ref="A19:A23"/>
    <mergeCell ref="B19:B23"/>
    <mergeCell ref="C19:C23"/>
    <mergeCell ref="D19:D23"/>
    <mergeCell ref="H19:H23"/>
    <mergeCell ref="J19:J23"/>
    <mergeCell ref="A24:A26"/>
    <mergeCell ref="B24:B26"/>
    <mergeCell ref="C24:C26"/>
    <mergeCell ref="D24:D26"/>
    <mergeCell ref="H24:H26"/>
    <mergeCell ref="D12:J12"/>
    <mergeCell ref="A16:A18"/>
    <mergeCell ref="B16:B18"/>
    <mergeCell ref="C16:C18"/>
    <mergeCell ref="D16:D18"/>
    <mergeCell ref="H16:H18"/>
    <mergeCell ref="J16:J18"/>
    <mergeCell ref="A8:B12"/>
    <mergeCell ref="D8:J8"/>
    <mergeCell ref="D9:J9"/>
    <mergeCell ref="D10:J10"/>
    <mergeCell ref="D11:J11"/>
    <mergeCell ref="A1:J1"/>
    <mergeCell ref="A2:J2"/>
    <mergeCell ref="A5:B5"/>
    <mergeCell ref="A7:B7"/>
    <mergeCell ref="D7:J7"/>
  </mergeCell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Fonseca</dc:creator>
  <cp:lastModifiedBy>Fernando Lopes</cp:lastModifiedBy>
  <dcterms:created xsi:type="dcterms:W3CDTF">2012-09-28T17:13:26Z</dcterms:created>
  <dcterms:modified xsi:type="dcterms:W3CDTF">2020-05-21T21:00:07Z</dcterms:modified>
</cp:coreProperties>
</file>