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10" activeTab="14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Dados" sheetId="15" r:id="rId15"/>
    <sheet name="DashboardAnu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2" r:id="rId17"/>
    <pivotCache cacheId="13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5" l="1"/>
  <c r="C4" i="15"/>
  <c r="M4" i="15" s="1"/>
  <c r="C12" i="15"/>
  <c r="B8" i="16" s="1"/>
  <c r="C9" i="15"/>
  <c r="G6" i="15" l="1"/>
  <c r="G17" i="15"/>
  <c r="G16" i="15"/>
  <c r="G15" i="15"/>
  <c r="G14" i="15"/>
  <c r="G13" i="15"/>
  <c r="G12" i="15"/>
  <c r="G11" i="15"/>
  <c r="G10" i="15"/>
  <c r="G9" i="15"/>
  <c r="G8" i="15"/>
  <c r="G7" i="15"/>
  <c r="J7" i="15"/>
  <c r="L7" i="15" s="1"/>
  <c r="J17" i="15"/>
  <c r="L17" i="15" s="1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L11" i="15" s="1"/>
  <c r="J10" i="15"/>
  <c r="L10" i="15" s="1"/>
  <c r="J9" i="15"/>
  <c r="L9" i="15" s="1"/>
  <c r="J8" i="15"/>
  <c r="L8" i="15" s="1"/>
  <c r="M2" i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H7" i="15" l="1"/>
  <c r="H8" i="15"/>
  <c r="H9" i="15"/>
  <c r="H10" i="15"/>
  <c r="H11" i="15"/>
  <c r="H12" i="15"/>
  <c r="H13" i="15"/>
  <c r="H14" i="15"/>
  <c r="H15" i="15"/>
  <c r="H16" i="15"/>
  <c r="H17" i="15"/>
  <c r="H6" i="15"/>
  <c r="C13" i="15"/>
  <c r="B11" i="16" s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J6" i="15" l="1"/>
  <c r="N16" i="9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P8" i="16" l="1"/>
  <c r="L6" i="15"/>
  <c r="C8" i="15"/>
  <c r="C7" i="15"/>
  <c r="C10" i="15" s="1"/>
  <c r="B5" i="16" s="1"/>
  <c r="M24" i="9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<sst xmlns="http://schemas.openxmlformats.org/spreadsheetml/2006/main" count="1714" uniqueCount="604">
  <si>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</si>
  <si>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</si>
  <si>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</si>
  <si>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</si>
  <si>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</si>
  <si>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</si>
  <si>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</si>
  <si>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</si>
  <si>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</si>
  <si>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</si>
  <si>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</si>
  <si>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</si>
  <si>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</si>
  <si>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</si>
  <si>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</si>
  <si>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</si>
  <si>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</si>
  <si>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</si>
  <si>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</si>
  <si>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</si>
  <si>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</si>
  <si>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</si>
  <si>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</si>
  <si>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</si>
  <si>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</si>
  <si>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</si>
  <si>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</si>
  <si>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</si>
  <si>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</si>
  <si>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</si>
  <si>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</si>
  <si>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</si>
  <si>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</si>
  <si>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</si>
  <si>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</si>
  <si>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</si>
  <si>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</si>
  <si>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</si>
  <si>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</si>
  <si>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</si>
  <si>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</si>
  <si>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</si>
  <si>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</si>
  <si>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</si>
  <si>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</si>
  <si>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</si>
  <si>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</si>
  <si>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</si>
  <si>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</si>
  <si>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</si>
  <si>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</si>
  <si>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</si>
  <si>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</si>
  <si>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</si>
  <si>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</si>
  <si>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</si>
  <si>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</si>
  <si>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</si>
  <si>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</si>
  <si>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</si>
  <si>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</si>
  <si>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</si>
  <si>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</si>
  <si>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</si>
  <si>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</si>
  <si>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</si>
  <si>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</si>
  <si>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</si>
  <si>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</si>
  <si>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</si>
  <si>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</si>
  <si>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</si>
  <si>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</si>
  <si>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</si>
  <si>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</si>
  <si>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</si>
  <si>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</si>
  <si>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</si>
  <si>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</si>
  <si>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</si>
  <si>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</si>
  <si>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</si>
  <si>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</si>
  <si>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</si>
  <si>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</si>
  <si>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</si>
  <si>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</si>
  <si>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</si>
  <si>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</si>
  <si>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</si>
  <si>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</si>
  <si>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</si>
  <si>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</si>
  <si>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</si>
  <si>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</si>
  <si>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</si>
  <si>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</si>
  <si>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</si>
  <si>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</si>
  <si>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</si>
  <si>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</si>
  <si>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</si>
  <si>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</si>
  <si>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</si>
  <si>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</si>
  <si>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</si>
  <si>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</si>
  <si>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</si>
  <si>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</si>
  <si>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</si>
  <si>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</si>
  <si>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</si>
  <si>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</si>
  <si>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</si>
  <si>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</si>
  <si>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</si>
  <si>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</si>
  <si>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</si>
  <si>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</si>
  <si>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</si>
  <si>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</si>
  <si>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</si>
  <si>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</si>
  <si>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</si>
  <si>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</si>
  <si>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</si>
  <si>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</si>
  <si>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</si>
  <si>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</si>
  <si>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</si>
  <si>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</si>
  <si>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</si>
  <si>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</si>
  <si>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</si>
  <si>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</si>
  <si>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</si>
  <si>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</si>
  <si>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</si>
  <si>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</si>
  <si>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</si>
  <si>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</si>
  <si>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</si>
  <si>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</si>
  <si>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</si>
  <si>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</si>
  <si>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</si>
  <si>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</si>
  <si>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</si>
  <si>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</si>
  <si>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</si>
  <si>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</si>
  <si>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</si>
  <si>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</si>
  <si>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</si>
  <si>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</si>
  <si>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</si>
  <si>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</si>
  <si>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</si>
  <si>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</si>
  <si>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</si>
  <si>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</si>
  <si>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</si>
  <si>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</si>
  <si>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</si>
  <si>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</si>
  <si>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</si>
  <si>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</si>
  <si>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</si>
  <si>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</si>
  <si>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</si>
  <si>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</si>
  <si>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</si>
  <si>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</si>
  <si>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</si>
  <si>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</si>
  <si>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</si>
  <si>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</si>
  <si>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</si>
  <si>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</si>
  <si>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</si>
  <si>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</si>
  <si>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</si>
  <si>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</si>
  <si>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</si>
  <si>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</si>
  <si>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</si>
  <si>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</si>
  <si>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</si>
  <si>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</si>
  <si>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</si>
  <si>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</si>
  <si>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</si>
  <si>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</si>
  <si>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</si>
  <si>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</si>
  <si>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</si>
  <si>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</si>
  <si>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</si>
  <si>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</si>
  <si>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</si>
  <si>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</si>
  <si>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</si>
  <si>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</si>
  <si>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</si>
  <si>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</si>
  <si>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</si>
  <si>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</si>
  <si>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</si>
  <si>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</si>
  <si>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</si>
  <si>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</si>
  <si>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</si>
  <si>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</si>
  <si>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</si>
  <si>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</si>
  <si>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</si>
  <si>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</si>
  <si>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</si>
  <si>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</si>
  <si>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</si>
  <si>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</si>
  <si>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</si>
  <si>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</si>
  <si>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</si>
  <si>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</si>
  <si>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</si>
  <si>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</si>
  <si>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</si>
  <si>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</si>
  <si>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</si>
  <si>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</si>
  <si>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</si>
  <si>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</si>
  <si>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</si>
  <si>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</si>
  <si>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</si>
  <si>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</si>
  <si>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</si>
  <si>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</si>
  <si>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</si>
  <si>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</si>
  <si>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</si>
  <si>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</si>
  <si>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</si>
  <si>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</si>
  <si>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</si>
  <si>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</si>
  <si>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</si>
  <si>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</si>
  <si>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</si>
  <si>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</si>
  <si>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</si>
  <si>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</si>
  <si>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</si>
  <si>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</si>
  <si>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</si>
  <si>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</si>
  <si>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</si>
  <si>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</si>
  <si>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</si>
  <si>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</si>
  <si>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</si>
  <si>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</si>
  <si>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</si>
  <si>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</si>
  <si>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</si>
  <si>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</si>
  <si>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</si>
  <si>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</si>
  <si>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</si>
  <si>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</si>
  <si>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</si>
  <si>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</si>
  <si>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</si>
  <si>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</si>
  <si>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</si>
  <si>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</si>
  <si>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</si>
  <si>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</si>
  <si>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</si>
  <si>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</si>
  <si>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</si>
  <si>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</si>
  <si>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</si>
  <si>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</si>
  <si>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</si>
  <si>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</si>
  <si>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</si>
  <si>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</si>
  <si>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</si>
  <si>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</si>
  <si>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</si>
  <si>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</si>
  <si>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</si>
  <si>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</si>
  <si>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</si>
  <si>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</si>
  <si>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</si>
  <si>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</si>
  <si>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</si>
  <si>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</si>
  <si>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</si>
  <si>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</si>
  <si>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</si>
  <si>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</si>
  <si>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</si>
  <si>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</si>
  <si>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</si>
  <si>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</si>
  <si>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</si>
  <si>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</si>
  <si>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</si>
  <si>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</si>
  <si>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</si>
  <si>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</si>
  <si>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</si>
  <si>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</si>
  <si>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</si>
  <si>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</si>
  <si>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</si>
  <si>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</si>
  <si>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</si>
  <si>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</si>
  <si>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</si>
  <si>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</si>
  <si>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</si>
  <si>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</si>
  <si>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</si>
  <si>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</si>
  <si>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</si>
  <si>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</si>
  <si>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</si>
  <si>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</si>
  <si>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</si>
  <si>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</si>
  <si>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</si>
  <si>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</si>
  <si>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</si>
  <si>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</si>
  <si>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</si>
  <si>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</si>
  <si>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</si>
  <si>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</si>
  <si>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</si>
  <si>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</si>
  <si>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</si>
  <si>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</si>
  <si>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</si>
  <si>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</si>
  <si>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</si>
  <si>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</si>
  <si>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</si>
  <si>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</si>
  <si>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</si>
  <si>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</si>
  <si>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</si>
  <si>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</si>
  <si>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</si>
  <si>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</si>
  <si>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</si>
  <si>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</si>
  <si>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</si>
  <si>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</si>
  <si>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</si>
  <si>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</si>
  <si>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</si>
  <si>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</si>
  <si>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</si>
  <si>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</si>
  <si>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</si>
  <si>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</si>
  <si>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</si>
  <si>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</si>
  <si>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</si>
  <si>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</si>
  <si>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</si>
  <si>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</si>
  <si>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</si>
  <si>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</si>
  <si>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</si>
  <si>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</si>
  <si>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</si>
  <si>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</si>
  <si>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</si>
  <si>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</si>
  <si>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</si>
  <si>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</si>
  <si>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</si>
  <si>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</si>
  <si>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</si>
  <si>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</si>
  <si>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</si>
  <si>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</si>
  <si>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</si>
  <si>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</si>
  <si>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</si>
  <si>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</si>
  <si>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</si>
  <si>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</si>
  <si>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</si>
  <si>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</si>
  <si>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</si>
  <si>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</si>
  <si>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</si>
  <si>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</si>
  <si>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</si>
  <si>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</si>
  <si>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</si>
  <si>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</si>
  <si>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</si>
  <si>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</si>
  <si>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</si>
  <si>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</si>
  <si>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</si>
  <si>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</si>
  <si>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</si>
  <si>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</si>
  <si>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</si>
  <si>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</si>
  <si>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</si>
  <si>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</si>
  <si>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</si>
  <si>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</si>
  <si>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</si>
  <si>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</si>
  <si>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</si>
  <si>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</si>
  <si>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</si>
  <si>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</si>
  <si>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</si>
  <si>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</si>
  <si>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</si>
  <si>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</si>
  <si>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</si>
  <si>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</si>
  <si>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</si>
  <si>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</si>
  <si>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</si>
  <si>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</si>
  <si>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</si>
  <si>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</si>
  <si>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</si>
  <si>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</si>
  <si>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</si>
  <si>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</si>
  <si>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</si>
  <si>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</si>
  <si>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</si>
  <si>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</si>
  <si>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</si>
  <si>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</si>
  <si>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</si>
  <si>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</si>
  <si>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</si>
  <si>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</si>
  <si>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</si>
  <si>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</si>
  <si>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</si>
  <si>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</si>
  <si>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</si>
  <si>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</si>
  <si>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</si>
  <si>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</si>
  <si>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</si>
  <si>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</si>
  <si>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</si>
  <si>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</si>
  <si>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</si>
  <si>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</si>
  <si>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</si>
  <si>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</si>
  <si>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</si>
  <si>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</si>
  <si>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</si>
  <si>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</si>
  <si>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</si>
  <si>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</si>
  <si>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</si>
  <si>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</si>
  <si>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</si>
  <si>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</si>
  <si>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</si>
  <si>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</si>
  <si>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</si>
  <si>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</si>
  <si>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</si>
  <si>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</si>
  <si>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</si>
  <si>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</si>
  <si>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</si>
  <si>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</si>
  <si>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</si>
  <si>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</si>
  <si>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</si>
  <si>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</si>
  <si>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</si>
  <si>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</si>
  <si>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</si>
  <si>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</si>
  <si>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</si>
  <si>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</si>
  <si>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</si>
  <si>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</si>
  <si>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</si>
  <si>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</si>
  <si>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</si>
  <si>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</si>
  <si>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</si>
  <si>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</si>
  <si>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</si>
  <si>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</si>
  <si>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</si>
  <si>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</si>
  <si>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</si>
  <si>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</si>
  <si>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</si>
  <si>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</si>
  <si>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</si>
  <si>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</si>
  <si>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</si>
  <si>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</si>
  <si>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</si>
  <si>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</si>
  <si>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</si>
  <si>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</si>
  <si>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</si>
  <si>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</si>
  <si>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</si>
  <si>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</si>
  <si>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</si>
  <si>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</si>
  <si>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</si>
  <si>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</si>
  <si>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</si>
  <si>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</si>
  <si>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</si>
  <si>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</si>
  <si>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</si>
  <si>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</si>
  <si>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</si>
  <si>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</si>
  <si>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</si>
  <si>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</si>
  <si>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</si>
  <si>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</si>
  <si>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</si>
  <si>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</si>
  <si>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</si>
  <si>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</si>
  <si>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</si>
  <si>
    <t>DASHBOARD FINANCEIRO - DADOS</t>
  </si>
  <si>
    <t>ANO:</t>
  </si>
  <si>
    <t>Entradas</t>
  </si>
  <si>
    <t>Saídas</t>
  </si>
  <si>
    <t>Saldo</t>
  </si>
  <si>
    <t>Contas à Pagar Total</t>
  </si>
  <si>
    <t>Contas à Receber Total</t>
  </si>
  <si>
    <t>Minigráficos de Contas à Pagar e Receber</t>
  </si>
  <si>
    <t>Mês</t>
  </si>
  <si>
    <t>Pagar Mensal</t>
  </si>
  <si>
    <t>Receber Mensal</t>
  </si>
  <si>
    <t>Saldo do Caixa (R$)</t>
  </si>
  <si>
    <t>Evolução das Vendas</t>
  </si>
  <si>
    <t>Ano:</t>
  </si>
  <si>
    <t>Gráfico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</si>
  <si>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</si>
  <si>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</si>
  <si>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</si>
  <si>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</si>
  <si>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</si>
  <si>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</si>
  <si>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</si>
  <si>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</si>
  <si>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</si>
  <si>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</si>
  <si>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</si>
  <si>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</si>
  <si>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Perfil das Vendas</t>
  </si>
  <si>
    <t>Ano</t>
  </si>
  <si>
    <t>À Vista</t>
  </si>
  <si>
    <t>À Prazo</t>
  </si>
  <si>
    <t>Total</t>
  </si>
  <si>
    <t>Atraso Médio nas Contas à Receber</t>
  </si>
  <si>
    <t>Qtde.</t>
  </si>
  <si>
    <t>Dias</t>
  </si>
  <si>
    <t>Média</t>
  </si>
  <si>
    <t>Atraso Médio nas Contas à Pagar</t>
  </si>
  <si>
    <t>Resultado no Período</t>
  </si>
  <si>
    <t>Data</t>
  </si>
  <si>
    <t>Resultado</t>
  </si>
  <si>
    <t>Despesa Mensal</t>
  </si>
  <si>
    <t>DASHBOARD FINANCEIRO - ANUAL</t>
  </si>
  <si>
    <t>Saldo de Caixa</t>
  </si>
  <si>
    <t>Contas à Pagar</t>
  </si>
  <si>
    <t>Contas à Receber</t>
  </si>
  <si>
    <t>Contas à Pagar e Receber Mensal</t>
  </si>
  <si>
    <t>J F M A M J J A S O N D</t>
  </si>
  <si>
    <t>Evolução de Vendas - Conta Nível 02</t>
  </si>
  <si>
    <t>Atraso Médio das Contas</t>
  </si>
  <si>
    <t>À Receber</t>
  </si>
  <si>
    <t>À Pagar</t>
  </si>
  <si>
    <t>Resultado Acumulado</t>
  </si>
  <si>
    <t>Despesa Mensal - Conta Nível 02</t>
  </si>
  <si>
    <t>Saldo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</si>
</sst>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44" formatCode="_-&quot;R$&quot;* #,##0.00_-;\-&quot;R$&quot;* #,##0.00_-;_-&quot;R$&quot;* &quot;-&quot;??_-;_-@_-"/>
    <numFmt numFmtId="164" formatCode="#,##0.00_ ;[Red]\-#,##0.00\ "/>
    <numFmt numFmtId="166" formatCode="&quot;R$&quot;#,##0.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4" tint="-0.249977111117893"/>
      <name val="Arial"/>
      <family val="2"/>
    </font>
    <font>
      <b/>
      <sz val="16"/>
      <color rgb="FF002060"/>
      <name val="Arial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sz val="12"/>
      <color theme="0" tint="-0.499984740745262"/>
      <name val="Arial"/>
      <family val="2"/>
    </font>
    <font>
      <b/>
      <sz val="18"/>
      <color theme="4" tint="-0.249977111117893"/>
      <name val="Arial"/>
      <family val="2"/>
    </font>
    <font>
      <b/>
      <sz val="24"/>
      <color theme="9" tint="-0.249977111117893"/>
      <name val="Arial"/>
      <family val="2"/>
    </font>
    <font>
      <b/>
      <sz val="24"/>
      <color rgb="FFFF0000"/>
      <name val="Arial"/>
      <family val="2"/>
    </font>
    <font>
      <b/>
      <sz val="14"/>
      <color theme="7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 style="medium">
        <color theme="2" tint="-9.9917600024414813E-2"/>
      </bottom>
      <diagonal/>
    </border>
    <border>
      <left style="medium">
        <color theme="2" tint="-9.9917600024414813E-2"/>
      </left>
      <right/>
      <top style="medium">
        <color theme="2" tint="-9.9948118533890809E-2"/>
      </top>
      <bottom/>
      <diagonal/>
    </border>
    <border>
      <left/>
      <right style="medium">
        <color theme="2" tint="-9.9917600024414813E-2"/>
      </right>
      <top/>
      <bottom/>
      <diagonal/>
    </border>
    <border>
      <left style="medium">
        <color theme="2" tint="-9.9917600024414813E-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2" tint="-9.9917600024414813E-2"/>
      </left>
      <right/>
      <top style="medium">
        <color theme="2" tint="-9.9917600024414813E-2"/>
      </top>
      <bottom/>
      <diagonal/>
    </border>
    <border>
      <left/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/>
      <top/>
      <bottom style="medium">
        <color theme="2" tint="-9.9917600024414813E-2"/>
      </bottom>
      <diagonal/>
    </border>
    <border>
      <left/>
      <right style="medium">
        <color theme="2" tint="-9.9917600024414813E-2"/>
      </right>
      <top/>
      <bottom style="medium">
        <color theme="2" tint="-9.9917600024414813E-2"/>
      </bottom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48118533890809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/>
      <bottom style="medium">
        <color theme="2" tint="-9.9917600024414813E-2"/>
      </bottom>
      <diagonal/>
    </border>
    <border>
      <left/>
      <right/>
      <top style="medium">
        <color theme="2"/>
      </top>
      <bottom/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3" fillId="4" borderId="0" xfId="0" applyFont="1" applyFill="1"/>
    <xf numFmtId="0" fontId="6" fillId="2" borderId="0" xfId="0" applyFont="1" applyFill="1" applyAlignment="1">
      <alignment vertical="center" wrapText="1"/>
    </xf>
    <xf numFmtId="0" fontId="7" fillId="4" borderId="0" xfId="0" applyFont="1" applyFill="1"/>
    <xf numFmtId="0" fontId="6" fillId="4" borderId="1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0" borderId="4" xfId="0" applyFont="1" applyBorder="1"/>
    <xf numFmtId="0" fontId="6" fillId="4" borderId="0" xfId="0" applyFont="1" applyFill="1" applyBorder="1"/>
    <xf numFmtId="0" fontId="7" fillId="4" borderId="5" xfId="0" applyFont="1" applyFill="1" applyBorder="1" applyAlignment="1">
      <alignment horizontal="center" vertical="center"/>
    </xf>
    <xf numFmtId="44" fontId="4" fillId="2" borderId="0" xfId="0" applyNumberFormat="1" applyFont="1" applyFill="1" applyAlignment="1">
      <alignment horizontal="right" vertical="center"/>
    </xf>
    <xf numFmtId="44" fontId="3" fillId="4" borderId="0" xfId="0" applyNumberFormat="1" applyFont="1" applyFill="1"/>
    <xf numFmtId="44" fontId="3" fillId="0" borderId="0" xfId="0" applyNumberFormat="1" applyFont="1"/>
    <xf numFmtId="14" fontId="5" fillId="2" borderId="0" xfId="0" applyNumberFormat="1" applyFont="1" applyFill="1" applyAlignment="1">
      <alignment vertical="center"/>
    </xf>
    <xf numFmtId="14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/>
    <xf numFmtId="14" fontId="3" fillId="2" borderId="0" xfId="0" applyNumberFormat="1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4" borderId="0" xfId="0" applyNumberFormat="1" applyFont="1" applyFill="1" applyAlignment="1"/>
    <xf numFmtId="0" fontId="6" fillId="4" borderId="0" xfId="0" applyFont="1" applyFill="1" applyBorder="1" applyAlignment="1">
      <alignment horizontal="center" vertical="center" wrapText="1"/>
    </xf>
    <xf numFmtId="44" fontId="6" fillId="4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14" fontId="3" fillId="4" borderId="0" xfId="0" applyNumberFormat="1" applyFont="1" applyFill="1" applyAlignment="1">
      <alignment horizontal="left" vertical="center"/>
    </xf>
    <xf numFmtId="14" fontId="6" fillId="4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left" vertical="center"/>
    </xf>
    <xf numFmtId="44" fontId="3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8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/>
    <xf numFmtId="0" fontId="8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11" fillId="0" borderId="0" xfId="0" applyFont="1"/>
    <xf numFmtId="0" fontId="8" fillId="9" borderId="6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center" vertical="center"/>
    </xf>
    <xf numFmtId="164" fontId="3" fillId="9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0" fontId="3" fillId="0" borderId="0" xfId="0" applyNumberFormat="1" applyFont="1" applyFill="1"/>
    <xf numFmtId="0" fontId="7" fillId="4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6" fillId="4" borderId="0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left"/>
    </xf>
    <xf numFmtId="164" fontId="12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3" fillId="8" borderId="0" xfId="0" applyFont="1" applyFill="1"/>
    <xf numFmtId="0" fontId="2" fillId="0" borderId="0" xfId="0" applyNumberFormat="1" applyFont="1" applyAlignment="1">
      <alignment horizontal="center"/>
    </xf>
    <xf numFmtId="14" fontId="13" fillId="10" borderId="0" xfId="0" applyNumberFormat="1" applyFont="1" applyFill="1"/>
    <xf numFmtId="0" fontId="13" fillId="1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left" vertical="center"/>
    </xf>
    <xf numFmtId="0" fontId="3" fillId="11" borderId="0" xfId="0" applyFont="1" applyFill="1"/>
    <xf numFmtId="0" fontId="3" fillId="11" borderId="0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11" borderId="12" xfId="0" applyFont="1" applyFill="1" applyBorder="1"/>
    <xf numFmtId="164" fontId="3" fillId="11" borderId="12" xfId="0" applyNumberFormat="1" applyFont="1" applyFill="1" applyBorder="1"/>
    <xf numFmtId="164" fontId="3" fillId="11" borderId="7" xfId="0" applyNumberFormat="1" applyFont="1" applyFill="1" applyBorder="1"/>
    <xf numFmtId="164" fontId="3" fillId="11" borderId="10" xfId="0" applyNumberFormat="1" applyFont="1" applyFill="1" applyBorder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11" borderId="15" xfId="0" applyFont="1" applyFill="1" applyBorder="1"/>
    <xf numFmtId="164" fontId="3" fillId="11" borderId="16" xfId="0" applyNumberFormat="1" applyFont="1" applyFill="1" applyBorder="1"/>
    <xf numFmtId="164" fontId="3" fillId="11" borderId="17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3" fillId="0" borderId="0" xfId="0" applyFont="1" applyBorder="1" applyAlignment="1">
      <alignment horizontal="center" vertical="center"/>
    </xf>
    <xf numFmtId="164" fontId="3" fillId="11" borderId="15" xfId="0" applyNumberFormat="1" applyFont="1" applyFill="1" applyBorder="1"/>
    <xf numFmtId="14" fontId="6" fillId="2" borderId="0" xfId="0" applyNumberFormat="1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right" vertical="center"/>
    </xf>
    <xf numFmtId="0" fontId="17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44" fontId="16" fillId="0" borderId="24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horizontal="center" vertical="center"/>
    </xf>
    <xf numFmtId="44" fontId="21" fillId="0" borderId="25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8" fontId="8" fillId="0" borderId="24" xfId="0" applyNumberFormat="1" applyFont="1" applyBorder="1" applyAlignment="1">
      <alignment horizontal="center" vertical="center"/>
    </xf>
    <xf numFmtId="8" fontId="8" fillId="0" borderId="0" xfId="0" applyNumberFormat="1" applyFont="1" applyBorder="1" applyAlignment="1">
      <alignment horizontal="center" vertical="center"/>
    </xf>
    <xf numFmtId="8" fontId="8" fillId="0" borderId="25" xfId="0" applyNumberFormat="1" applyFont="1" applyBorder="1" applyAlignment="1">
      <alignment horizontal="center" vertical="center"/>
    </xf>
    <xf numFmtId="0" fontId="3" fillId="0" borderId="22" xfId="0" applyFont="1" applyBorder="1"/>
    <xf numFmtId="0" fontId="14" fillId="4" borderId="0" xfId="0" applyFont="1" applyFill="1" applyAlignment="1">
      <alignment horizontal="right" vertical="center"/>
    </xf>
    <xf numFmtId="0" fontId="1" fillId="0" borderId="24" xfId="0" applyFont="1" applyBorder="1"/>
    <xf numFmtId="0" fontId="1" fillId="0" borderId="29" xfId="0" applyFont="1" applyBorder="1" applyAlignment="1">
      <alignment horizontal="left" vertical="center"/>
    </xf>
    <xf numFmtId="0" fontId="3" fillId="11" borderId="30" xfId="0" applyFont="1" applyFill="1" applyBorder="1"/>
    <xf numFmtId="0" fontId="2" fillId="0" borderId="18" xfId="0" applyFont="1" applyBorder="1"/>
    <xf numFmtId="0" fontId="2" fillId="0" borderId="31" xfId="0" applyFont="1" applyBorder="1"/>
    <xf numFmtId="164" fontId="3" fillId="11" borderId="32" xfId="0" applyNumberFormat="1" applyFont="1" applyFill="1" applyBorder="1"/>
    <xf numFmtId="8" fontId="15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horizontal="center" vertical="center"/>
    </xf>
    <xf numFmtId="166" fontId="21" fillId="0" borderId="2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164" fontId="3" fillId="11" borderId="33" xfId="0" applyNumberFormat="1" applyFont="1" applyFill="1" applyBorder="1"/>
    <xf numFmtId="164" fontId="3" fillId="11" borderId="29" xfId="0" applyNumberFormat="1" applyFont="1" applyFill="1" applyBorder="1"/>
    <xf numFmtId="0" fontId="3" fillId="0" borderId="17" xfId="0" applyFont="1" applyBorder="1" applyAlignment="1">
      <alignment horizontal="center"/>
    </xf>
    <xf numFmtId="164" fontId="3" fillId="11" borderId="34" xfId="0" applyNumberFormat="1" applyFont="1" applyFill="1" applyBorder="1"/>
    <xf numFmtId="0" fontId="3" fillId="0" borderId="32" xfId="0" applyFont="1" applyBorder="1" applyAlignment="1">
      <alignment horizontal="center"/>
    </xf>
    <xf numFmtId="164" fontId="3" fillId="11" borderId="35" xfId="0" applyNumberFormat="1" applyFont="1" applyFill="1" applyBorder="1"/>
    <xf numFmtId="164" fontId="3" fillId="11" borderId="31" xfId="0" applyNumberFormat="1" applyFont="1" applyFill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3" fillId="10" borderId="36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3" fillId="11" borderId="37" xfId="0" applyFont="1" applyFill="1" applyBorder="1" applyAlignment="1">
      <alignment horizontal="center" vertical="center"/>
    </xf>
    <xf numFmtId="0" fontId="3" fillId="11" borderId="37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1309523809524E-2"/>
          <c:y val="0.21335034013605447"/>
          <c:w val="0.95907738095238093"/>
          <c:h val="0.58938547860088919"/>
        </c:manualLayout>
      </c:layout>
      <c:lineChart>
        <c:grouping val="standard"/>
        <c:varyColors val="0"/>
        <c:ser>
          <c:idx val="0"/>
          <c:order val="0"/>
          <c:tx>
            <c:v>Evolucao de Vendas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DashboardDados!$M$6:$M$17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DashboardDados!$L$6:$L$17</c:f>
              <c:numCache>
                <c:formatCode>General</c:formatCode>
                <c:ptCount val="12"/>
                <c:pt idx="0">
                  <c:v>8581</c:v>
                </c:pt>
                <c:pt idx="1">
                  <c:v>12958</c:v>
                </c:pt>
                <c:pt idx="2">
                  <c:v>3172</c:v>
                </c:pt>
                <c:pt idx="3">
                  <c:v>10644</c:v>
                </c:pt>
                <c:pt idx="4">
                  <c:v>9052</c:v>
                </c:pt>
                <c:pt idx="5">
                  <c:v>6964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031312"/>
        <c:axId val="-94024784"/>
      </c:lineChart>
      <c:catAx>
        <c:axId val="-940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024784"/>
        <c:crosses val="autoZero"/>
        <c:auto val="1"/>
        <c:lblAlgn val="ctr"/>
        <c:lblOffset val="100"/>
        <c:noMultiLvlLbl val="0"/>
      </c:catAx>
      <c:valAx>
        <c:axId val="-9402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40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Dados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220980</xdr:rowOff>
    </xdr:from>
    <xdr:to>
      <xdr:col>6</xdr:col>
      <xdr:colOff>525780</xdr:colOff>
      <xdr:row>5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3</xdr:row>
      <xdr:rowOff>220980</xdr:rowOff>
    </xdr:from>
    <xdr:to>
      <xdr:col>10</xdr:col>
      <xdr:colOff>262890</xdr:colOff>
      <xdr:row>5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4</xdr:row>
      <xdr:rowOff>0</xdr:rowOff>
    </xdr:from>
    <xdr:to>
      <xdr:col>14</xdr:col>
      <xdr:colOff>0</xdr:colOff>
      <xdr:row>5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6</xdr:row>
      <xdr:rowOff>0</xdr:rowOff>
    </xdr:from>
    <xdr:to>
      <xdr:col>6</xdr:col>
      <xdr:colOff>533400</xdr:colOff>
      <xdr:row>7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518160</xdr:colOff>
      <xdr:row>9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6</xdr:col>
      <xdr:colOff>518160</xdr:colOff>
      <xdr:row>11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518160</xdr:colOff>
      <xdr:row>13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6</xdr:col>
      <xdr:colOff>518160</xdr:colOff>
      <xdr:row>15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518160</xdr:colOff>
      <xdr:row>17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6</xdr:row>
      <xdr:rowOff>7620</xdr:rowOff>
    </xdr:from>
    <xdr:to>
      <xdr:col>10</xdr:col>
      <xdr:colOff>281940</xdr:colOff>
      <xdr:row>7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8</xdr:row>
      <xdr:rowOff>3048</xdr:rowOff>
    </xdr:from>
    <xdr:to>
      <xdr:col>10</xdr:col>
      <xdr:colOff>281940</xdr:colOff>
      <xdr:row>9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9</xdr:row>
      <xdr:rowOff>227076</xdr:rowOff>
    </xdr:from>
    <xdr:to>
      <xdr:col>10</xdr:col>
      <xdr:colOff>281940</xdr:colOff>
      <xdr:row>11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11</xdr:row>
      <xdr:rowOff>222504</xdr:rowOff>
    </xdr:from>
    <xdr:to>
      <xdr:col>10</xdr:col>
      <xdr:colOff>281940</xdr:colOff>
      <xdr:row>13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13</xdr:row>
      <xdr:rowOff>217932</xdr:rowOff>
    </xdr:from>
    <xdr:to>
      <xdr:col>10</xdr:col>
      <xdr:colOff>281940</xdr:colOff>
      <xdr:row>15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15</xdr:row>
      <xdr:rowOff>213360</xdr:rowOff>
    </xdr:from>
    <xdr:to>
      <xdr:col>10</xdr:col>
      <xdr:colOff>281940</xdr:colOff>
      <xdr:row>17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5</xdr:row>
      <xdr:rowOff>220980</xdr:rowOff>
    </xdr:from>
    <xdr:to>
      <xdr:col>14</xdr:col>
      <xdr:colOff>15240</xdr:colOff>
      <xdr:row>7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Anual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9</xdr:row>
      <xdr:rowOff>0</xdr:rowOff>
    </xdr:from>
    <xdr:to>
      <xdr:col>2</xdr:col>
      <xdr:colOff>7620</xdr:colOff>
      <xdr:row>18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5</xdr:col>
      <xdr:colOff>15240</xdr:colOff>
      <xdr:row>3</xdr:row>
      <xdr:rowOff>228600</xdr:rowOff>
    </xdr:from>
    <xdr:to>
      <xdr:col>15</xdr:col>
      <xdr:colOff>60960</xdr:colOff>
      <xdr:row>10</xdr:row>
      <xdr:rowOff>236220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99772685184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3.843186805556" createdVersion="5" refreshedVersion="5" minRefreshableVersion="3" recordCount="231">
  <cacheSource type="worksheet">
    <worksheetSource name="TblRegistroEntradas"/>
  </cacheSource>
  <cacheFields count="14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s v=""/>
    <d v="2017-10-09T00:00:00"/>
    <d v="2017-11-04T07:09:50"/>
    <x v="0"/>
    <x v="0"/>
    <s v="NF5012"/>
    <n v="1171"/>
    <x v="4"/>
    <n v="0"/>
    <x v="2"/>
    <x v="0"/>
    <x v="3"/>
    <x v="0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</r>
  <r>
    <s v=""/>
    <d v="2017-11-29T00:00:00"/>
    <d v="2018-01-26T12:01:24"/>
    <x v="0"/>
    <x v="3"/>
    <s v="NF4129"/>
    <n v="1284"/>
    <x v="4"/>
    <n v="0"/>
    <x v="3"/>
    <x v="0"/>
    <x v="5"/>
    <x v="1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</r>
  <r>
    <s v=""/>
    <d v="2018-03-23T00:00:00"/>
    <d v="2018-04-09T01:30:48"/>
    <x v="0"/>
    <x v="0"/>
    <s v="NF2814"/>
    <n v="2388"/>
    <x v="4"/>
    <n v="0"/>
    <x v="7"/>
    <x v="1"/>
    <x v="8"/>
    <x v="1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</r>
  <r>
    <s v=""/>
    <d v="2018-04-19T00:00:00"/>
    <d v="2018-06-15T08:09:46"/>
    <x v="0"/>
    <x v="1"/>
    <s v="NF9381"/>
    <n v="2224"/>
    <x v="4"/>
    <n v="0"/>
    <x v="8"/>
    <x v="1"/>
    <x v="10"/>
    <x v="1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</r>
  <r>
    <s v=""/>
    <d v="2018-05-24T00:00:00"/>
    <d v="2018-06-24T10:58:45"/>
    <x v="0"/>
    <x v="3"/>
    <s v="NF7741"/>
    <n v="3878"/>
    <x v="4"/>
    <n v="0"/>
    <x v="9"/>
    <x v="1"/>
    <x v="10"/>
    <x v="1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</r>
  <r>
    <s v=""/>
    <d v="2018-06-24T00:00:00"/>
    <d v="2018-08-01T15:18:17"/>
    <x v="0"/>
    <x v="2"/>
    <s v="NF1725"/>
    <n v="770"/>
    <x v="4"/>
    <n v="0"/>
    <x v="10"/>
    <x v="1"/>
    <x v="0"/>
    <x v="1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</r>
  <r>
    <s v=""/>
    <d v="2018-09-01T00:00:00"/>
    <d v="2018-09-27T15:55:52"/>
    <x v="0"/>
    <x v="1"/>
    <s v="NF6643"/>
    <n v="4253"/>
    <x v="4"/>
    <n v="0"/>
    <x v="1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s v=""/>
    <d v="2018-10-05T00:00:00"/>
    <d v="2018-10-26T19:35:25"/>
    <x v="0"/>
    <x v="3"/>
    <s v="NF3137"/>
    <n v="4922"/>
    <x v="4"/>
    <n v="0"/>
    <x v="2"/>
    <x v="1"/>
    <x v="2"/>
    <x v="1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</r>
  <r>
    <s v=""/>
    <d v="2018-11-23T00:00:00"/>
    <d v="2018-12-31T01:31:16"/>
    <x v="0"/>
    <x v="1"/>
    <s v="NF5107"/>
    <n v="1414"/>
    <x v="4"/>
    <n v="0"/>
    <x v="3"/>
    <x v="1"/>
    <x v="4"/>
    <x v="1"/>
    <x v="1"/>
  </r>
  <r>
    <s v=""/>
    <d v="2018-11-26T00:00:00"/>
    <d v="2018-12-13T21:21:29"/>
    <x v="0"/>
    <x v="3"/>
    <s v="NF4367"/>
    <n v="919"/>
    <x v="4"/>
    <n v="0"/>
    <x v="3"/>
    <x v="1"/>
    <x v="4"/>
    <x v="1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</r>
  <r>
    <s v=""/>
    <d v="2018-11-30T00:00:00"/>
    <d v="2018-12-21T06:25:18"/>
    <x v="0"/>
    <x v="2"/>
    <s v="NF5922"/>
    <n v="4639"/>
    <x v="4"/>
    <n v="0"/>
    <x v="3"/>
    <x v="1"/>
    <x v="4"/>
    <x v="1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</r>
  <r>
    <s v=""/>
    <d v="2018-12-10T00:00:00"/>
    <d v="2019-01-12T04:05:06"/>
    <x v="0"/>
    <x v="2"/>
    <s v="NF1938"/>
    <n v="483"/>
    <x v="4"/>
    <n v="0"/>
    <x v="4"/>
    <x v="1"/>
    <x v="5"/>
    <x v="2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</r>
  <r>
    <s v=""/>
    <d v="2019-02-16T00:00:00"/>
    <d v="2019-04-15T04:56:28"/>
    <x v="0"/>
    <x v="1"/>
    <s v="NF4097"/>
    <n v="928"/>
    <x v="4"/>
    <n v="0"/>
    <x v="6"/>
    <x v="2"/>
    <x v="8"/>
    <x v="2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</r>
  <r>
    <s v=""/>
    <d v="2019-03-28T00:00:00"/>
    <d v="2019-05-01T21:23:18"/>
    <x v="0"/>
    <x v="2"/>
    <s v="NF2352"/>
    <n v="1348"/>
    <x v="4"/>
    <n v="0"/>
    <x v="7"/>
    <x v="2"/>
    <x v="9"/>
    <x v="2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</r>
  <r>
    <s v=""/>
    <d v="2019-05-12T00:00:00"/>
    <d v="2019-05-20T09:30:20"/>
    <x v="0"/>
    <x v="1"/>
    <s v="NF7868"/>
    <n v="667"/>
    <x v="4"/>
    <n v="0"/>
    <x v="9"/>
    <x v="2"/>
    <x v="9"/>
    <x v="2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</r>
  <r>
    <s v=""/>
    <d v="2019-06-13T00:00:00"/>
    <d v="2019-07-22T22:11:49"/>
    <x v="0"/>
    <x v="3"/>
    <s v="NF8169"/>
    <n v="508"/>
    <x v="4"/>
    <n v="0"/>
    <x v="10"/>
    <x v="2"/>
    <x v="11"/>
    <x v="2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</r>
  <r>
    <s v=""/>
    <d v="2019-06-28T00:00:00"/>
    <d v="2019-07-16T06:26:47"/>
    <x v="0"/>
    <x v="1"/>
    <s v="NF6344"/>
    <n v="1479"/>
    <x v="4"/>
    <n v="0"/>
    <x v="10"/>
    <x v="2"/>
    <x v="11"/>
    <x v="2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D11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h="1" x="4"/>
        <item h="1" x="5"/>
        <item h="1" x="6"/>
        <item h="1" x="7"/>
        <item h="1" x="8"/>
        <item h="1" x="9"/>
        <item h="1" x="10"/>
        <item x="11"/>
        <item h="1" x="1"/>
        <item h="1" x="0"/>
        <item h="1" x="2"/>
        <item h="1"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3">
    <i>
      <x/>
    </i>
    <i r="1">
      <x v="3"/>
    </i>
    <i t="grand">
      <x/>
    </i>
  </rowItems>
  <colFields count="2">
    <field x="7"/>
    <field x="11"/>
  </colFields>
  <colItems count="2">
    <i>
      <x/>
      <x v="7"/>
    </i>
    <i t="default">
      <x/>
    </i>
  </colItems>
  <pageFields count="1">
    <pageField fld="12" item="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D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h="1" x="5"/>
        <item h="1" x="6"/>
        <item h="1" x="7"/>
        <item h="1" x="8"/>
        <item h="1" x="9"/>
        <item h="1" x="10"/>
        <item x="11"/>
        <item h="1" x="0"/>
        <item h="1" x="1"/>
        <item h="1" x="2"/>
        <item h="1" x="3"/>
        <item h="1"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4">
    <i>
      <x/>
    </i>
    <i r="1">
      <x/>
    </i>
    <i r="1">
      <x v="3"/>
    </i>
    <i t="grand">
      <x/>
    </i>
  </rowItems>
  <colFields count="2">
    <field x="7"/>
    <field x="11"/>
  </colFields>
  <colItems count="2">
    <i>
      <x/>
      <x v="6"/>
    </i>
    <i t="default">
      <x/>
    </i>
  </colItems>
  <pageFields count="1">
    <pageField fld="12" item="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/>
        <i x="7"/>
        <i x="10"/>
        <i x="11" s="1"/>
        <i x="5" nd="1"/>
        <i x="6" nd="1"/>
        <i x="8" nd="1"/>
        <i x="9" nd="1"/>
        <i x="1" nd="1"/>
        <i x="0" nd="1"/>
        <i x="2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1"/>
        <i x="2" s="1"/>
        <i x="0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/>
        <i x="8"/>
        <i x="9"/>
        <i x="11" s="1"/>
        <i x="6" nd="1"/>
        <i x="7" nd="1"/>
        <i x="10" nd="1"/>
        <i x="0" nd="1"/>
        <i x="1" nd="1"/>
        <i x="2" nd="1"/>
        <i x="3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2" s="1"/>
        <i x="0" nd="1"/>
        <i x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7" dataDxfId="46" tableBorderDxfId="45">
  <autoFilter ref="B5:B10"/>
  <sortState ref="B6:B10">
    <sortCondition ref="B6"/>
  </sortState>
  <tableColumns count="1">
    <tableColumn id="1" name="Nível 01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3" dataDxfId="42">
  <autoFilter ref="B5:C14"/>
  <sortState ref="B6:C14">
    <sortCondition ref="B6"/>
  </sortState>
  <tableColumns count="2">
    <tableColumn id="1" name="Nível 01" dataDxfId="41"/>
    <tableColumn id="2" name="Nível 02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9" dataDxfId="38" tableBorderDxfId="37">
  <autoFilter ref="B5:B11"/>
  <sortState ref="B6:B11">
    <sortCondition ref="B6"/>
  </sortState>
  <tableColumns count="1">
    <tableColumn id="1" name="Nível 01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5" dataDxfId="34">
  <autoFilter ref="B5:C17"/>
  <sortState ref="B6:C16">
    <sortCondition ref="B6"/>
  </sortState>
  <tableColumns count="2">
    <tableColumn id="1" name="Nível 01" dataDxfId="33"/>
    <tableColumn id="2" name="Nível 02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O235" totalsRowShown="0" headerRowDxfId="31" dataDxfId="30">
  <autoFilter ref="B4:O235">
    <filterColumn colId="1">
      <filters>
        <dateGroupItem year="2019" dateTimeGrouping="year"/>
      </filters>
    </filterColumn>
    <filterColumn colId="4">
      <filters>
        <filter val="Informática"/>
      </filters>
    </filterColumn>
  </autoFilter>
  <tableColumns count="14">
    <tableColumn id="1" name="Data do Caixa Realizado (Regime de Caixa)" dataDxfId="29"/>
    <tableColumn id="2" name="Data da Competência (Data Nota Fiscal Emitida)" dataDxfId="28"/>
    <tableColumn id="3" name="Data do Caixa Previsto (Data de Vencimento)" dataDxfId="27"/>
    <tableColumn id="4" name="Plano de Conta Nível 01" dataDxfId="26"/>
    <tableColumn id="5" name="Plano de Conta Nivel 02" dataDxfId="25"/>
    <tableColumn id="6" name="Histórico" dataDxfId="24"/>
    <tableColumn id="7" name="Valor (R$)" dataDxfId="23"/>
    <tableColumn id="8" name="Mês Caixa" dataDxfId="22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1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0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9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18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17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16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15" dataDxfId="14">
  <autoFilter ref="B4:N233"/>
  <tableColumns count="13">
    <tableColumn id="1" name="Data do Caixa Realizado (Regime de Caixa)" dataDxfId="13"/>
    <tableColumn id="2" name="Data da Competência (Data Nota Fiscal Emitida)" dataDxfId="12"/>
    <tableColumn id="3" name="Data do Caixa Previsto (Data de Vencimento)" dataDxfId="11"/>
    <tableColumn id="4" name="Plano de Conta Nível 01" dataDxfId="10"/>
    <tableColumn id="5" name="Plano de Conta Nivel 02" dataDxfId="9"/>
    <tableColumn id="6" name="Histórico" dataDxfId="8"/>
    <tableColumn id="7" name="Valor (R$)" dataDxfId="7"/>
    <tableColumn id="8" name="Mês Caixa" dataDxfId="6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5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4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3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2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1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3">
        <f ca="1">TODAY()</f>
        <v>45113</v>
      </c>
      <c r="N2" s="1"/>
    </row>
    <row r="3" spans="2:14" s="6" customFormat="1" ht="25.8" customHeight="1" x14ac:dyDescent="0.25"/>
    <row r="4" spans="2:14" ht="18" customHeight="1" x14ac:dyDescent="0.25">
      <c r="B4" s="6" t="s">
        <v>2</v>
      </c>
    </row>
    <row r="5" spans="2:14" ht="18" customHeight="1" x14ac:dyDescent="0.25">
      <c r="B5" s="5"/>
    </row>
    <row r="6" spans="2:14" ht="18" customHeight="1" x14ac:dyDescent="0.25"/>
    <row r="7" spans="2:14" ht="18" customHeight="1" x14ac:dyDescent="0.25">
      <c r="B7" s="2" t="s">
        <v>3</v>
      </c>
    </row>
    <row r="8" spans="2:14" ht="18" customHeight="1" x14ac:dyDescent="0.25">
      <c r="B8" s="5"/>
    </row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/>
    <row r="19" spans="4:14" ht="18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539</v>
      </c>
      <c r="C4" t="s">
        <v>540</v>
      </c>
    </row>
    <row r="5" spans="2:15" ht="19.95" customHeight="1" x14ac:dyDescent="0.25"/>
    <row r="6" spans="2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2:15" ht="15.6" x14ac:dyDescent="0.3">
      <c r="B8" s="61" t="s">
        <v>23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27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28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29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30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31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542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539</v>
      </c>
      <c r="C4" t="s">
        <v>540</v>
      </c>
    </row>
    <row r="5" spans="1:15" ht="19.95" customHeight="1" x14ac:dyDescent="0.25"/>
    <row r="6" spans="1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15.6" x14ac:dyDescent="0.3">
      <c r="B8" s="61" t="s">
        <v>36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27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28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29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31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43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542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>
      <selection activeCell="G12" sqref="G12"/>
    </sheetView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545</v>
      </c>
      <c r="C4" s="61">
        <v>2019</v>
      </c>
    </row>
    <row r="5" spans="2:60" ht="19.95" customHeight="1" x14ac:dyDescent="0.25"/>
    <row r="6" spans="2:60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 t="s">
        <v>547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541</v>
      </c>
      <c r="C8">
        <v>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36</v>
      </c>
      <c r="C9" s="63">
        <v>2759</v>
      </c>
      <c r="D9" s="63">
        <v>2759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31</v>
      </c>
      <c r="C10" s="63">
        <v>2759</v>
      </c>
      <c r="D10" s="63">
        <v>2759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1" t="s">
        <v>542</v>
      </c>
      <c r="C11" s="63">
        <v>2759</v>
      </c>
      <c r="D11" s="63">
        <v>2759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545</v>
      </c>
      <c r="C4" s="61">
        <v>2019</v>
      </c>
    </row>
    <row r="5" spans="2:65" ht="19.95" customHeight="1" x14ac:dyDescent="0.25"/>
    <row r="6" spans="2:6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 t="s">
        <v>547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541</v>
      </c>
      <c r="C8">
        <v>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23</v>
      </c>
      <c r="C9" s="63">
        <v>1987</v>
      </c>
      <c r="D9" s="63">
        <v>1987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27</v>
      </c>
      <c r="C10" s="63">
        <v>508</v>
      </c>
      <c r="D10" s="63">
        <v>508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>
        <v>1479</v>
      </c>
      <c r="D11" s="63">
        <v>1479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1" t="s">
        <v>542</v>
      </c>
      <c r="C12" s="63">
        <v>1987</v>
      </c>
      <c r="D12" s="63">
        <v>1987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6">
        <f ca="1">TODAY()</f>
        <v>45113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545</v>
      </c>
      <c r="C4" t="s">
        <v>540</v>
      </c>
    </row>
    <row r="5" spans="2:23" ht="19.95" customHeight="1" x14ac:dyDescent="0.25"/>
    <row r="6" spans="2:23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549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541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23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27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28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30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31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542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abSelected="1" workbookViewId="0">
      <selection activeCell="F20" sqref="F20"/>
    </sheetView>
  </sheetViews>
  <sheetFormatPr defaultColWidth="0" defaultRowHeight="15" x14ac:dyDescent="0.25"/>
  <cols>
    <col min="1" max="1" width="3.77734375" style="2" customWidth="1"/>
    <col min="2" max="2" width="26.21875" style="2" customWidth="1"/>
    <col min="3" max="3" width="20.33203125" style="2" customWidth="1"/>
    <col min="4" max="5" width="12.77734375" style="2" customWidth="1"/>
    <col min="6" max="8" width="18.77734375" style="2" customWidth="1"/>
    <col min="9" max="13" width="12.77734375" style="2" customWidth="1"/>
    <col min="14" max="14" width="10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550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8"/>
      <c r="N2" s="69"/>
    </row>
    <row r="3" spans="2:14" ht="19.95" customHeight="1" x14ac:dyDescent="0.25"/>
    <row r="4" spans="2:14" ht="19.95" customHeight="1" thickBot="1" x14ac:dyDescent="0.3">
      <c r="B4" s="71" t="s">
        <v>551</v>
      </c>
      <c r="C4" s="67">
        <f>DashboardAnual!R2</f>
        <v>2019</v>
      </c>
      <c r="F4" s="97" t="s">
        <v>557</v>
      </c>
      <c r="G4" s="97"/>
      <c r="H4" s="97"/>
      <c r="J4" s="97" t="s">
        <v>562</v>
      </c>
      <c r="K4" s="97"/>
      <c r="L4" s="81" t="s">
        <v>563</v>
      </c>
      <c r="M4" s="67">
        <f>C4</f>
        <v>2019</v>
      </c>
    </row>
    <row r="5" spans="2:14" ht="19.95" customHeight="1" thickBot="1" x14ac:dyDescent="0.3">
      <c r="F5" s="87" t="s">
        <v>558</v>
      </c>
      <c r="G5" s="87" t="s">
        <v>559</v>
      </c>
      <c r="H5" s="87" t="s">
        <v>560</v>
      </c>
      <c r="J5" s="152" t="str">
        <f>DashboardAnual!M4</f>
        <v>Móveis</v>
      </c>
      <c r="K5" s="152"/>
      <c r="L5" s="153" t="s">
        <v>564</v>
      </c>
      <c r="M5" s="82" t="s">
        <v>558</v>
      </c>
    </row>
    <row r="6" spans="2:14" ht="19.95" customHeight="1" thickBot="1" x14ac:dyDescent="0.3">
      <c r="B6" s="71" t="s">
        <v>561</v>
      </c>
      <c r="C6" s="6"/>
      <c r="F6" s="142">
        <v>1</v>
      </c>
      <c r="G6" s="143">
        <f>SUMIFS(TblRegistroSaidas[Valor (R$)], TblRegistroSaidas[Mês Previsto], F6, TblRegistroSaidas[Ano Previsto], $C$4, TblRegistroSaidas[Data do Caixa Realizado (Regime de Caixa)], "")</f>
        <v>5159</v>
      </c>
      <c r="H6" s="144">
        <f>SUMIFS(TblRegistroEntradas[Valor (R$)], TblRegistroEntradas[Mês Previsto], F6, TblRegistroEntradas[Ano Previsto], $C$4, TblRegistroEntradas[Data do Caixa Realizado (Regime de Caixa)], "")</f>
        <v>483</v>
      </c>
      <c r="J6" s="154">
        <f>SUMIFS(TblRegistroEntradas[Valor (R$)], TblRegistroEntradas[Plano de Conta Nivel 02], $J$5, TblRegistroEntradas[Ano Competência], $M$4, TblRegistroEntradas[Mês Competência], F6)</f>
        <v>8581</v>
      </c>
      <c r="K6" s="154"/>
      <c r="L6" s="155">
        <f>IF(J6 = 0, NA(), J6)</f>
        <v>8581</v>
      </c>
      <c r="M6" s="80" t="s">
        <v>565</v>
      </c>
    </row>
    <row r="7" spans="2:14" ht="19.95" customHeight="1" thickBot="1" x14ac:dyDescent="0.3">
      <c r="B7" s="134" t="s">
        <v>603</v>
      </c>
      <c r="C7" s="135">
        <f>SUMIFS(TblRegistroEntradas[Valor (R$)], TblRegistroEntradas[Ano Caixa], "&lt;"&amp;C4, TblRegistroEntradas[Ano Caixa], "&lt;&gt;0") - SUMIFS(TblRegistroSaidas[Valor (R$)], TblRegistroSaidas[Ano Caixa], "&lt;"&amp;C4, TblRegistroSaidas[Ano Caixa], "&lt;&gt;0")</f>
        <v>14746</v>
      </c>
      <c r="F7" s="145">
        <v>2</v>
      </c>
      <c r="G7" s="146">
        <f>SUMIFS(TblRegistroSaidas[Valor (R$)], TblRegistroSaidas[Mês Previsto], F7, TblRegistroSaidas[Ano Previsto], $C$4, TblRegistroSaidas[Data do Caixa Realizado (Regime de Caixa)], "")</f>
        <v>0</v>
      </c>
      <c r="H7" s="85">
        <f>SUMIFS(TblRegistroEntradas[Valor (R$)], TblRegistroEntradas[Mês Previsto], F7, TblRegistroEntradas[Ano Previsto], $C$4, TblRegistroEntradas[Data do Caixa Realizado (Regime de Caixa)], "")</f>
        <v>0</v>
      </c>
      <c r="J7" s="154">
        <f>SUMIFS(TblRegistroEntradas[Valor (R$)], TblRegistroEntradas[Plano de Conta Nivel 02], $J$5, TblRegistroEntradas[Ano Competência], $M$4, TblRegistroEntradas[Mês Competência], F7)</f>
        <v>12958</v>
      </c>
      <c r="K7" s="154"/>
      <c r="L7" s="155">
        <f t="shared" ref="L7:L17" si="0">IF(J7 = 0, NA(), J7)</f>
        <v>12958</v>
      </c>
      <c r="M7" s="80" t="s">
        <v>566</v>
      </c>
    </row>
    <row r="8" spans="2:14" ht="19.95" customHeight="1" thickBot="1" x14ac:dyDescent="0.3">
      <c r="B8" s="136" t="s">
        <v>552</v>
      </c>
      <c r="C8" s="86">
        <f>SUMIFS(TblRegistroEntradas[Valor (R$)], TblRegistroEntradas[Ano Caixa], "="&amp;C4)</f>
        <v>161998</v>
      </c>
      <c r="F8" s="145">
        <v>3</v>
      </c>
      <c r="G8" s="146">
        <f>SUMIFS(TblRegistroSaidas[Valor (R$)], TblRegistroSaidas[Mês Previsto], F8, TblRegistroSaidas[Ano Previsto], $C$4, TblRegistroSaidas[Data do Caixa Realizado (Regime de Caixa)], "")</f>
        <v>0</v>
      </c>
      <c r="H8" s="85">
        <f>SUMIFS(TblRegistroEntradas[Valor (R$)], TblRegistroEntradas[Mês Previsto], F8, TblRegistroEntradas[Ano Previsto], $C$4, TblRegistroEntradas[Data do Caixa Realizado (Regime de Caixa)], "")</f>
        <v>0</v>
      </c>
      <c r="J8" s="154">
        <f>SUMIFS(TblRegistroEntradas[Valor (R$)], TblRegistroEntradas[Plano de Conta Nivel 02], $J$5, TblRegistroEntradas[Ano Competência], $M$4, TblRegistroEntradas[Mês Competência], F8)</f>
        <v>3172</v>
      </c>
      <c r="K8" s="154"/>
      <c r="L8" s="155">
        <f t="shared" si="0"/>
        <v>3172</v>
      </c>
      <c r="M8" s="80" t="s">
        <v>567</v>
      </c>
    </row>
    <row r="9" spans="2:14" ht="19.95" customHeight="1" thickBot="1" x14ac:dyDescent="0.3">
      <c r="B9" s="136" t="s">
        <v>553</v>
      </c>
      <c r="C9" s="86">
        <f>SUMIFS(TblRegistroSaidas[Valor (R$)], TblRegistroSaidas[Ano Caixa], "="&amp;C4)</f>
        <v>179841</v>
      </c>
      <c r="F9" s="145">
        <v>4</v>
      </c>
      <c r="G9" s="146">
        <f>SUMIFS(TblRegistroSaidas[Valor (R$)], TblRegistroSaidas[Mês Previsto], F9, TblRegistroSaidas[Ano Previsto], $C$4, TblRegistroSaidas[Data do Caixa Realizado (Regime de Caixa)], "")</f>
        <v>1753</v>
      </c>
      <c r="H9" s="85">
        <f>SUMIFS(TblRegistroEntradas[Valor (R$)], TblRegistroEntradas[Mês Previsto], F9, TblRegistroEntradas[Ano Previsto], $C$4, TblRegistroEntradas[Data do Caixa Realizado (Regime de Caixa)], "")</f>
        <v>928</v>
      </c>
      <c r="J9" s="154">
        <f>SUMIFS(TblRegistroEntradas[Valor (R$)], TblRegistroEntradas[Plano de Conta Nivel 02], $J$5, TblRegistroEntradas[Ano Competência], $M$4, TblRegistroEntradas[Mês Competência], F9)</f>
        <v>10644</v>
      </c>
      <c r="K9" s="154"/>
      <c r="L9" s="155">
        <f t="shared" si="0"/>
        <v>10644</v>
      </c>
      <c r="M9" s="80" t="s">
        <v>568</v>
      </c>
    </row>
    <row r="10" spans="2:14" ht="19.95" customHeight="1" thickBot="1" x14ac:dyDescent="0.3">
      <c r="B10" s="137" t="s">
        <v>554</v>
      </c>
      <c r="C10" s="138">
        <f>(C7 + C8) - C9</f>
        <v>-3097</v>
      </c>
      <c r="F10" s="145">
        <v>5</v>
      </c>
      <c r="G10" s="146">
        <f>SUMIFS(TblRegistroSaidas[Valor (R$)], TblRegistroSaidas[Mês Previsto], F10, TblRegistroSaidas[Ano Previsto], $C$4, TblRegistroSaidas[Data do Caixa Realizado (Regime de Caixa)], "")</f>
        <v>0</v>
      </c>
      <c r="H10" s="85">
        <f>SUMIFS(TblRegistroEntradas[Valor (R$)], TblRegistroEntradas[Mês Previsto], F10, TblRegistroEntradas[Ano Previsto], $C$4, TblRegistroEntradas[Data do Caixa Realizado (Regime de Caixa)], "")</f>
        <v>2015</v>
      </c>
      <c r="J10" s="154">
        <f>SUMIFS(TblRegistroEntradas[Valor (R$)], TblRegistroEntradas[Plano de Conta Nivel 02], $J$5, TblRegistroEntradas[Ano Competência], $M$4, TblRegistroEntradas[Mês Competência], F10)</f>
        <v>9052</v>
      </c>
      <c r="K10" s="154"/>
      <c r="L10" s="155">
        <f t="shared" si="0"/>
        <v>9052</v>
      </c>
      <c r="M10" s="80" t="s">
        <v>569</v>
      </c>
    </row>
    <row r="11" spans="2:14" ht="19.95" customHeight="1" thickBot="1" x14ac:dyDescent="0.3">
      <c r="F11" s="145">
        <v>6</v>
      </c>
      <c r="G11" s="146">
        <f>SUMIFS(TblRegistroSaidas[Valor (R$)], TblRegistroSaidas[Mês Previsto], F11, TblRegistroSaidas[Ano Previsto], $C$4, TblRegistroSaidas[Data do Caixa Realizado (Regime de Caixa)], "")</f>
        <v>0</v>
      </c>
      <c r="H11" s="85">
        <f>SUMIFS(TblRegistroEntradas[Valor (R$)], TblRegistroEntradas[Mês Previsto], F11, TblRegistroEntradas[Ano Previsto], $C$4, TblRegistroEntradas[Data do Caixa Realizado (Regime de Caixa)], "")</f>
        <v>0</v>
      </c>
      <c r="J11" s="154">
        <f>SUMIFS(TblRegistroEntradas[Valor (R$)], TblRegistroEntradas[Plano de Conta Nivel 02], $J$5, TblRegistroEntradas[Ano Competência], $M$4, TblRegistroEntradas[Mês Competência], F11)</f>
        <v>6964</v>
      </c>
      <c r="K11" s="154"/>
      <c r="L11" s="155">
        <f t="shared" si="0"/>
        <v>6964</v>
      </c>
      <c r="M11" s="80" t="s">
        <v>570</v>
      </c>
    </row>
    <row r="12" spans="2:14" ht="19.95" customHeight="1" thickBot="1" x14ac:dyDescent="0.3">
      <c r="B12" s="74" t="s">
        <v>555</v>
      </c>
      <c r="C12" s="78">
        <f>SUMIFS(TblRegistroSaidas[Valor (R$)], TblRegistroSaidas[Data do Caixa Realizado (Regime de Caixa)], "", TblRegistroSaidas[Ano Previsto], "="&amp;C4)</f>
        <v>12009</v>
      </c>
      <c r="F12" s="145">
        <v>7</v>
      </c>
      <c r="G12" s="146">
        <f>SUMIFS(TblRegistroSaidas[Valor (R$)], TblRegistroSaidas[Mês Previsto], F12, TblRegistroSaidas[Ano Previsto], $C$4, TblRegistroSaidas[Data do Caixa Realizado (Regime de Caixa)], "")</f>
        <v>2338</v>
      </c>
      <c r="H12" s="85">
        <f>SUMIFS(TblRegistroEntradas[Valor (R$)], TblRegistroEntradas[Mês Previsto], F12, TblRegistroEntradas[Ano Previsto], $C$4, TblRegistroEntradas[Data do Caixa Realizado (Regime de Caixa)], "")</f>
        <v>1987</v>
      </c>
      <c r="J12" s="154">
        <f>SUMIFS(TblRegistroEntradas[Valor (R$)], TblRegistroEntradas[Plano de Conta Nivel 02], $J$5, TblRegistroEntradas[Ano Competência], $M$4, TblRegistroEntradas[Mês Competência], F12)</f>
        <v>0</v>
      </c>
      <c r="K12" s="154"/>
      <c r="L12" s="155" t="e">
        <f t="shared" si="0"/>
        <v>#N/A</v>
      </c>
      <c r="M12" s="80" t="s">
        <v>571</v>
      </c>
    </row>
    <row r="13" spans="2:14" ht="19.95" customHeight="1" thickBot="1" x14ac:dyDescent="0.3">
      <c r="B13" s="75" t="s">
        <v>556</v>
      </c>
      <c r="C13" s="79">
        <f>SUMIFS(TblRegistroEntradas[Valor (R$)], TblRegistroEntradas[Data do Caixa Realizado (Regime de Caixa)], "", TblRegistroEntradas[Ano Previsto], "="&amp;C4)</f>
        <v>5413</v>
      </c>
      <c r="F13" s="145">
        <v>8</v>
      </c>
      <c r="G13" s="146">
        <f>SUMIFS(TblRegistroSaidas[Valor (R$)], TblRegistroSaidas[Mês Previsto], F13, TblRegistroSaidas[Ano Previsto], $C$4, TblRegistroSaidas[Data do Caixa Realizado (Regime de Caixa)], "")</f>
        <v>2759</v>
      </c>
      <c r="H13" s="85">
        <f>SUMIFS(TblRegistroEntradas[Valor (R$)], TblRegistroEntradas[Mês Previsto], F13, TblRegistroEntradas[Ano Previsto], $C$4, TblRegistroEntradas[Data do Caixa Realizado (Regime de Caixa)], "")</f>
        <v>0</v>
      </c>
      <c r="J13" s="154">
        <f>SUMIFS(TblRegistroEntradas[Valor (R$)], TblRegistroEntradas[Plano de Conta Nivel 02], $J$5, TblRegistroEntradas[Ano Competência], $M$4, TblRegistroEntradas[Mês Competência], F13)</f>
        <v>0</v>
      </c>
      <c r="K13" s="154"/>
      <c r="L13" s="155" t="e">
        <f t="shared" si="0"/>
        <v>#N/A</v>
      </c>
      <c r="M13" s="80" t="s">
        <v>572</v>
      </c>
    </row>
    <row r="14" spans="2:14" ht="19.95" customHeight="1" thickBot="1" x14ac:dyDescent="0.3">
      <c r="F14" s="145">
        <v>9</v>
      </c>
      <c r="G14" s="146">
        <f>SUMIFS(TblRegistroSaidas[Valor (R$)], TblRegistroSaidas[Mês Previsto], F14, TblRegistroSaidas[Ano Previsto], $C$4, TblRegistroSaidas[Data do Caixa Realizado (Regime de Caixa)], "")</f>
        <v>0</v>
      </c>
      <c r="H14" s="85">
        <f>SUMIFS(TblRegistroEntradas[Valor (R$)], TblRegistroEntradas[Mês Previsto], F14, TblRegistroEntradas[Ano Previsto], $C$4, TblRegistroEntradas[Data do Caixa Realizado (Regime de Caixa)], "")</f>
        <v>0</v>
      </c>
      <c r="J14" s="154">
        <f>SUMIFS(TblRegistroEntradas[Valor (R$)], TblRegistroEntradas[Plano de Conta Nivel 02], $J$5, TblRegistroEntradas[Ano Competência], $M$4, TblRegistroEntradas[Mês Competência], F14)</f>
        <v>0</v>
      </c>
      <c r="K14" s="154"/>
      <c r="L14" s="155" t="e">
        <f t="shared" si="0"/>
        <v>#N/A</v>
      </c>
      <c r="M14" s="80" t="s">
        <v>573</v>
      </c>
    </row>
    <row r="15" spans="2:14" ht="19.95" customHeight="1" thickBot="1" x14ac:dyDescent="0.3">
      <c r="F15" s="145">
        <v>10</v>
      </c>
      <c r="G15" s="146">
        <f>SUMIFS(TblRegistroSaidas[Valor (R$)], TblRegistroSaidas[Mês Previsto], F15, TblRegistroSaidas[Ano Previsto], $C$4, TblRegistroSaidas[Data do Caixa Realizado (Regime de Caixa)], "")</f>
        <v>0</v>
      </c>
      <c r="H15" s="85">
        <f>SUMIFS(TblRegistroEntradas[Valor (R$)], TblRegistroEntradas[Mês Previsto], F15, TblRegistroEntradas[Ano Previsto], $C$4, TblRegistroEntradas[Data do Caixa Realizado (Regime de Caixa)], "")</f>
        <v>0</v>
      </c>
      <c r="J15" s="154">
        <f>SUMIFS(TblRegistroEntradas[Valor (R$)], TblRegistroEntradas[Plano de Conta Nivel 02], $J$5, TblRegistroEntradas[Ano Competência], $M$4, TblRegistroEntradas[Mês Competência], F15)</f>
        <v>0</v>
      </c>
      <c r="K15" s="154"/>
      <c r="L15" s="155" t="e">
        <f t="shared" si="0"/>
        <v>#N/A</v>
      </c>
      <c r="M15" s="80" t="s">
        <v>574</v>
      </c>
    </row>
    <row r="16" spans="2:14" ht="19.95" customHeight="1" thickBot="1" x14ac:dyDescent="0.3">
      <c r="F16" s="145">
        <v>11</v>
      </c>
      <c r="G16" s="146">
        <f>SUMIFS(TblRegistroSaidas[Valor (R$)], TblRegistroSaidas[Mês Previsto], F16, TblRegistroSaidas[Ano Previsto], $C$4, TblRegistroSaidas[Data do Caixa Realizado (Regime de Caixa)], "")</f>
        <v>0</v>
      </c>
      <c r="H16" s="85">
        <f>SUMIFS(TblRegistroEntradas[Valor (R$)], TblRegistroEntradas[Mês Previsto], F16, TblRegistroEntradas[Ano Previsto], $C$4, TblRegistroEntradas[Data do Caixa Realizado (Regime de Caixa)], "")</f>
        <v>0</v>
      </c>
      <c r="J16" s="154">
        <f>SUMIFS(TblRegistroEntradas[Valor (R$)], TblRegistroEntradas[Plano de Conta Nivel 02], $J$5, TblRegistroEntradas[Ano Competência], $M$4, TblRegistroEntradas[Mês Competência], F16)</f>
        <v>0</v>
      </c>
      <c r="K16" s="154"/>
      <c r="L16" s="155" t="e">
        <f t="shared" si="0"/>
        <v>#N/A</v>
      </c>
      <c r="M16" s="80" t="s">
        <v>575</v>
      </c>
    </row>
    <row r="17" spans="2:13" ht="19.95" customHeight="1" thickBot="1" x14ac:dyDescent="0.3">
      <c r="F17" s="147">
        <v>12</v>
      </c>
      <c r="G17" s="148">
        <f>SUMIFS(TblRegistroSaidas[Valor (R$)], TblRegistroSaidas[Mês Previsto], F17, TblRegistroSaidas[Ano Previsto], $C$4, TblRegistroSaidas[Data do Caixa Realizado (Regime de Caixa)], "")</f>
        <v>0</v>
      </c>
      <c r="H17" s="149">
        <f>SUMIFS(TblRegistroEntradas[Valor (R$)], TblRegistroEntradas[Mês Previsto], F17, TblRegistroEntradas[Ano Previsto], $C$4, TblRegistroEntradas[Data do Caixa Realizado (Regime de Caixa)], "")</f>
        <v>0</v>
      </c>
      <c r="J17" s="154">
        <f>SUMIFS(TblRegistroEntradas[Valor (R$)], TblRegistroEntradas[Plano de Conta Nivel 02], $J$5, TblRegistroEntradas[Ano Competência], $M$4, TblRegistroEntradas[Mês Competência], F17)</f>
        <v>0</v>
      </c>
      <c r="K17" s="154"/>
      <c r="L17" s="155" t="e">
        <f t="shared" si="0"/>
        <v>#N/A</v>
      </c>
      <c r="M17" s="80" t="s">
        <v>576</v>
      </c>
    </row>
    <row r="21" spans="2:13" ht="16.2" thickBot="1" x14ac:dyDescent="0.3">
      <c r="B21" s="71" t="s">
        <v>577</v>
      </c>
    </row>
    <row r="22" spans="2:13" ht="15.6" thickBot="1" x14ac:dyDescent="0.3">
      <c r="B22" s="83" t="s">
        <v>578</v>
      </c>
      <c r="C22" s="83" t="s">
        <v>579</v>
      </c>
      <c r="D22" s="83" t="s">
        <v>580</v>
      </c>
      <c r="E22" s="83" t="s">
        <v>581</v>
      </c>
    </row>
    <row r="23" spans="2:13" ht="15.6" thickBot="1" x14ac:dyDescent="0.3">
      <c r="B23" s="84"/>
      <c r="C23" s="92"/>
      <c r="D23" s="92"/>
      <c r="E23" s="92"/>
    </row>
    <row r="24" spans="2:13" ht="16.2" thickBot="1" x14ac:dyDescent="0.3">
      <c r="G24" s="71" t="s">
        <v>586</v>
      </c>
    </row>
    <row r="25" spans="2:13" ht="16.2" thickBot="1" x14ac:dyDescent="0.3">
      <c r="B25" s="71" t="s">
        <v>582</v>
      </c>
      <c r="G25" s="90" t="s">
        <v>578</v>
      </c>
      <c r="H25" s="90" t="s">
        <v>583</v>
      </c>
      <c r="I25" s="90" t="s">
        <v>584</v>
      </c>
      <c r="J25" s="90" t="s">
        <v>585</v>
      </c>
    </row>
    <row r="26" spans="2:13" ht="15.6" thickBot="1" x14ac:dyDescent="0.3">
      <c r="B26" s="87" t="s">
        <v>578</v>
      </c>
      <c r="C26" s="87" t="s">
        <v>583</v>
      </c>
      <c r="D26" s="87" t="s">
        <v>584</v>
      </c>
      <c r="E26" s="87" t="s">
        <v>585</v>
      </c>
      <c r="G26" s="76"/>
      <c r="H26" s="76"/>
      <c r="I26" s="76"/>
      <c r="J26" s="76"/>
    </row>
    <row r="27" spans="2:13" ht="15.6" thickBot="1" x14ac:dyDescent="0.3">
      <c r="B27" s="89"/>
      <c r="C27" s="89"/>
      <c r="D27" s="89"/>
      <c r="E27" s="89"/>
    </row>
    <row r="28" spans="2:13" ht="15.6" x14ac:dyDescent="0.25">
      <c r="G28" s="71" t="s">
        <v>590</v>
      </c>
    </row>
    <row r="29" spans="2:13" ht="16.2" thickBot="1" x14ac:dyDescent="0.3">
      <c r="B29" s="71" t="s">
        <v>587</v>
      </c>
      <c r="G29" s="80" t="s">
        <v>558</v>
      </c>
      <c r="H29" s="67"/>
    </row>
    <row r="30" spans="2:13" x14ac:dyDescent="0.25">
      <c r="B30" s="87" t="s">
        <v>588</v>
      </c>
      <c r="C30" s="87" t="s">
        <v>552</v>
      </c>
      <c r="D30" s="87" t="s">
        <v>553</v>
      </c>
      <c r="E30" s="87" t="s">
        <v>589</v>
      </c>
      <c r="G30" s="91">
        <v>1</v>
      </c>
      <c r="H30" s="73"/>
    </row>
    <row r="31" spans="2:13" ht="15.6" thickBot="1" x14ac:dyDescent="0.3">
      <c r="B31" s="76"/>
      <c r="C31" s="77"/>
      <c r="D31" s="77"/>
      <c r="E31" s="77"/>
      <c r="G31" s="91">
        <v>2</v>
      </c>
      <c r="H31" s="73"/>
    </row>
    <row r="32" spans="2:13" x14ac:dyDescent="0.25">
      <c r="G32" s="91">
        <v>3</v>
      </c>
      <c r="H32" s="73"/>
    </row>
    <row r="33" spans="7:8" x14ac:dyDescent="0.25">
      <c r="G33" s="91">
        <v>4</v>
      </c>
      <c r="H33" s="73"/>
    </row>
    <row r="34" spans="7:8" x14ac:dyDescent="0.25">
      <c r="G34" s="91">
        <v>5</v>
      </c>
      <c r="H34" s="73"/>
    </row>
    <row r="35" spans="7:8" x14ac:dyDescent="0.25">
      <c r="G35" s="91">
        <v>6</v>
      </c>
      <c r="H35" s="73"/>
    </row>
    <row r="36" spans="7:8" x14ac:dyDescent="0.25">
      <c r="G36" s="91">
        <v>7</v>
      </c>
      <c r="H36" s="73"/>
    </row>
    <row r="37" spans="7:8" x14ac:dyDescent="0.25">
      <c r="G37" s="91">
        <v>8</v>
      </c>
      <c r="H37" s="73"/>
    </row>
    <row r="38" spans="7:8" x14ac:dyDescent="0.25">
      <c r="G38" s="91">
        <v>9</v>
      </c>
      <c r="H38" s="73"/>
    </row>
    <row r="39" spans="7:8" x14ac:dyDescent="0.25">
      <c r="G39" s="91">
        <v>10</v>
      </c>
      <c r="H39" s="73"/>
    </row>
    <row r="40" spans="7:8" x14ac:dyDescent="0.25">
      <c r="G40" s="91">
        <v>11</v>
      </c>
      <c r="H40" s="73"/>
    </row>
    <row r="41" spans="7:8" ht="15.6" thickBot="1" x14ac:dyDescent="0.3">
      <c r="G41" s="88">
        <v>12</v>
      </c>
      <c r="H41" s="76"/>
    </row>
    <row r="42" spans="7:8" x14ac:dyDescent="0.25">
      <c r="G42" s="70" t="s">
        <v>581</v>
      </c>
      <c r="H42" s="72"/>
    </row>
  </sheetData>
  <mergeCells count="15">
    <mergeCell ref="F4:H4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</mergeCells>
  <dataValidations count="1">
    <dataValidation type="list" showInputMessage="1" showErrorMessage="1" errorTitle="ERRO !!!" error="Por favor, escolher o ano disponibilizado na caixa de seleção." sqref="N2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33.33203125" style="2" customWidth="1"/>
    <col min="3" max="3" width="2.77734375" style="2" customWidth="1"/>
    <col min="4" max="4" width="28.44140625" style="2" customWidth="1"/>
    <col min="5" max="5" width="4.44140625" style="2" customWidth="1"/>
    <col min="6" max="8" width="12.77734375" style="2" customWidth="1"/>
    <col min="9" max="9" width="4.44140625" style="2" customWidth="1"/>
    <col min="10" max="12" width="12.77734375" style="2" customWidth="1"/>
    <col min="13" max="13" width="4.44140625" style="2" customWidth="1"/>
    <col min="14" max="14" width="4.5546875" style="2" customWidth="1"/>
    <col min="15" max="18" width="8.77734375" style="2" customWidth="1"/>
    <col min="19" max="19" width="7.77734375" style="2" customWidth="1"/>
    <col min="20" max="16381" width="8.88671875" style="2" hidden="1"/>
    <col min="16382" max="16382" width="3.21875" style="2" customWidth="1"/>
    <col min="16383" max="16383" width="4.6640625" style="2" customWidth="1"/>
    <col min="16384" max="16384" width="4.44140625" style="2" customWidth="1"/>
  </cols>
  <sheetData>
    <row r="1" spans="2:19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 t="s">
        <v>591</v>
      </c>
    </row>
    <row r="2" spans="2:19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32"/>
      <c r="Q2" s="99" t="s">
        <v>551</v>
      </c>
      <c r="R2" s="98">
        <v>2019</v>
      </c>
      <c r="S2" s="7"/>
    </row>
    <row r="3" spans="2:19" ht="19.95" customHeight="1" thickBot="1" x14ac:dyDescent="0.3"/>
    <row r="4" spans="2:19" ht="19.95" customHeight="1" x14ac:dyDescent="0.3">
      <c r="B4" s="100" t="s">
        <v>592</v>
      </c>
      <c r="D4" s="101" t="s">
        <v>595</v>
      </c>
      <c r="F4" s="113" t="s">
        <v>597</v>
      </c>
      <c r="G4" s="114"/>
      <c r="H4" s="114"/>
      <c r="I4" s="114"/>
      <c r="J4" s="114"/>
      <c r="K4" s="114"/>
      <c r="L4" s="131"/>
      <c r="M4" s="156" t="s">
        <v>30</v>
      </c>
      <c r="N4" s="156"/>
      <c r="O4" s="156"/>
      <c r="P4" s="156"/>
      <c r="Q4" s="156"/>
      <c r="R4" s="156"/>
      <c r="S4" s="157"/>
    </row>
    <row r="5" spans="2:19" ht="19.95" customHeight="1" thickBot="1" x14ac:dyDescent="0.3">
      <c r="B5" s="139">
        <f>DashboardDados!C10</f>
        <v>-3097</v>
      </c>
      <c r="D5" s="102" t="s">
        <v>596</v>
      </c>
      <c r="F5" s="106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8"/>
    </row>
    <row r="6" spans="2:19" ht="9" customHeight="1" thickBot="1" x14ac:dyDescent="0.3">
      <c r="F6" s="106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19" ht="19.95" customHeight="1" x14ac:dyDescent="0.25">
      <c r="B7" s="100" t="s">
        <v>593</v>
      </c>
      <c r="D7" s="150"/>
      <c r="F7" s="106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15" t="s">
        <v>581</v>
      </c>
      <c r="S7" s="108"/>
    </row>
    <row r="8" spans="2:19" ht="19.95" customHeight="1" thickBot="1" x14ac:dyDescent="0.3">
      <c r="B8" s="140">
        <f>DashboardDados!C12</f>
        <v>12009</v>
      </c>
      <c r="D8" s="151"/>
      <c r="F8" s="106"/>
      <c r="G8" s="107"/>
      <c r="H8" s="107"/>
      <c r="I8" s="107"/>
      <c r="J8" s="107"/>
      <c r="K8" s="107"/>
      <c r="L8" s="107"/>
      <c r="M8" s="124"/>
      <c r="N8" s="124"/>
      <c r="O8" s="107"/>
      <c r="P8" s="116">
        <f>SUM(DashboardDados!J6:K17)</f>
        <v>51371</v>
      </c>
      <c r="Q8" s="116"/>
      <c r="R8" s="116"/>
      <c r="S8" s="117"/>
    </row>
    <row r="9" spans="2:19" ht="9" customHeight="1" thickBot="1" x14ac:dyDescent="0.3">
      <c r="F9" s="106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8"/>
    </row>
    <row r="10" spans="2:19" ht="19.95" customHeight="1" x14ac:dyDescent="0.25">
      <c r="B10" s="100" t="s">
        <v>594</v>
      </c>
      <c r="D10" s="150"/>
      <c r="F10" s="106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8"/>
    </row>
    <row r="11" spans="2:19" ht="19.95" customHeight="1" thickBot="1" x14ac:dyDescent="0.3">
      <c r="B11" s="141">
        <f>DashboardDados!C13</f>
        <v>5413</v>
      </c>
      <c r="D11" s="151"/>
      <c r="F11" s="109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1"/>
    </row>
    <row r="12" spans="2:19" ht="12" customHeight="1" thickBot="1" x14ac:dyDescent="0.3"/>
    <row r="13" spans="2:19" ht="19.95" customHeight="1" x14ac:dyDescent="0.25">
      <c r="B13" s="103" t="s">
        <v>577</v>
      </c>
      <c r="C13" s="104"/>
      <c r="D13" s="105"/>
      <c r="F13" s="103" t="s">
        <v>598</v>
      </c>
      <c r="G13" s="104"/>
      <c r="H13" s="105"/>
      <c r="J13" s="125" t="s">
        <v>601</v>
      </c>
      <c r="K13" s="126"/>
      <c r="L13" s="127"/>
      <c r="N13" s="125" t="s">
        <v>602</v>
      </c>
      <c r="O13" s="126"/>
      <c r="P13" s="126"/>
      <c r="Q13" s="126"/>
      <c r="R13" s="126"/>
      <c r="S13" s="127"/>
    </row>
    <row r="14" spans="2:19" ht="19.95" customHeight="1" x14ac:dyDescent="0.25">
      <c r="B14" s="106"/>
      <c r="C14" s="107"/>
      <c r="D14" s="108"/>
      <c r="F14" s="118" t="s">
        <v>599</v>
      </c>
      <c r="G14" s="107"/>
      <c r="H14" s="119" t="s">
        <v>600</v>
      </c>
      <c r="J14" s="128">
        <v>99999999999</v>
      </c>
      <c r="K14" s="129"/>
      <c r="L14" s="130"/>
      <c r="N14" s="106"/>
      <c r="O14" s="107"/>
      <c r="P14" s="107"/>
      <c r="Q14" s="107"/>
      <c r="R14" s="107"/>
      <c r="S14" s="108"/>
    </row>
    <row r="15" spans="2:19" ht="19.95" customHeight="1" x14ac:dyDescent="0.25">
      <c r="B15" s="106"/>
      <c r="C15" s="107"/>
      <c r="D15" s="108"/>
      <c r="F15" s="106"/>
      <c r="G15" s="107"/>
      <c r="H15" s="108"/>
      <c r="J15" s="106"/>
      <c r="K15" s="107"/>
      <c r="L15" s="108"/>
      <c r="N15" s="133"/>
      <c r="O15" s="107"/>
      <c r="P15" s="107"/>
      <c r="Q15" s="107"/>
      <c r="R15" s="107"/>
      <c r="S15" s="108"/>
    </row>
    <row r="16" spans="2:19" ht="19.95" customHeight="1" x14ac:dyDescent="0.25">
      <c r="B16" s="112">
        <v>9999999</v>
      </c>
      <c r="C16" s="107"/>
      <c r="D16" s="108"/>
      <c r="F16" s="120">
        <v>366</v>
      </c>
      <c r="G16" s="107"/>
      <c r="H16" s="121">
        <v>366</v>
      </c>
      <c r="J16" s="106"/>
      <c r="K16" s="107"/>
      <c r="L16" s="108"/>
      <c r="N16" s="106"/>
      <c r="O16" s="107"/>
      <c r="P16" s="107"/>
      <c r="Q16" s="107"/>
      <c r="R16" s="107"/>
      <c r="S16" s="108"/>
    </row>
    <row r="17" spans="2:19" ht="19.95" customHeight="1" x14ac:dyDescent="0.25">
      <c r="B17" s="106"/>
      <c r="C17" s="107"/>
      <c r="D17" s="108"/>
      <c r="F17" s="120"/>
      <c r="G17" s="107"/>
      <c r="H17" s="121"/>
      <c r="J17" s="106"/>
      <c r="K17" s="107"/>
      <c r="L17" s="108"/>
      <c r="N17" s="106"/>
      <c r="O17" s="107"/>
      <c r="P17" s="107"/>
      <c r="Q17" s="107"/>
      <c r="R17" s="107"/>
      <c r="S17" s="108"/>
    </row>
    <row r="18" spans="2:19" x14ac:dyDescent="0.25">
      <c r="B18" s="106"/>
      <c r="C18" s="107"/>
      <c r="D18" s="108"/>
      <c r="F18" s="106"/>
      <c r="G18" s="107"/>
      <c r="H18" s="108"/>
      <c r="J18" s="106"/>
      <c r="K18" s="107"/>
      <c r="L18" s="108"/>
      <c r="N18" s="106"/>
      <c r="O18" s="107"/>
      <c r="P18" s="107"/>
      <c r="Q18" s="107"/>
      <c r="R18" s="107"/>
      <c r="S18" s="108"/>
    </row>
    <row r="19" spans="2:19" ht="17.399999999999999" x14ac:dyDescent="0.25">
      <c r="B19" s="106"/>
      <c r="C19" s="107"/>
      <c r="D19" s="108"/>
      <c r="F19" s="122" t="s">
        <v>584</v>
      </c>
      <c r="G19" s="107"/>
      <c r="H19" s="123" t="s">
        <v>584</v>
      </c>
      <c r="J19" s="106"/>
      <c r="K19" s="107"/>
      <c r="L19" s="108"/>
      <c r="N19" s="106"/>
      <c r="O19" s="107"/>
      <c r="P19" s="107"/>
      <c r="Q19" s="107"/>
      <c r="R19" s="107"/>
      <c r="S19" s="108"/>
    </row>
    <row r="20" spans="2:19" ht="15.6" thickBot="1" x14ac:dyDescent="0.3">
      <c r="B20" s="109"/>
      <c r="C20" s="110"/>
      <c r="D20" s="111"/>
      <c r="F20" s="109"/>
      <c r="G20" s="110"/>
      <c r="H20" s="111"/>
      <c r="J20" s="109"/>
      <c r="K20" s="110"/>
      <c r="L20" s="111"/>
      <c r="N20" s="109"/>
      <c r="O20" s="110"/>
      <c r="P20" s="110"/>
      <c r="Q20" s="110"/>
      <c r="R20" s="110"/>
      <c r="S20" s="111"/>
    </row>
  </sheetData>
  <mergeCells count="12">
    <mergeCell ref="N13:S13"/>
    <mergeCell ref="D7:D8"/>
    <mergeCell ref="D10:D11"/>
    <mergeCell ref="F4:K4"/>
    <mergeCell ref="J13:L13"/>
    <mergeCell ref="J14:L14"/>
    <mergeCell ref="P8:S8"/>
    <mergeCell ref="M4:S4"/>
    <mergeCell ref="B13:D13"/>
    <mergeCell ref="F13:H13"/>
    <mergeCell ref="F16:F17"/>
    <mergeCell ref="H16:H17"/>
  </mergeCells>
  <dataValidations count="1">
    <dataValidation type="list" showInputMessage="1" showErrorMessage="1" errorTitle="ERRO !!!" error="Por favor, escolha uma das opções disponíveis na caixa de seleção." sqref="M4:S4">
      <formula1>TblPCEntradasN02_Nivel02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DashboardDados!H6:H17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DashboardDados!G6:G17</xm:f>
              <xm:sqref>D7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20</v>
      </c>
    </row>
    <row r="7" spans="2:14" ht="19.95" customHeight="1" x14ac:dyDescent="0.25">
      <c r="B7" s="12" t="s">
        <v>33</v>
      </c>
    </row>
    <row r="8" spans="2:14" ht="19.95" customHeight="1" x14ac:dyDescent="0.25">
      <c r="B8" s="11" t="s">
        <v>21</v>
      </c>
    </row>
    <row r="9" spans="2:14" ht="19.95" customHeight="1" x14ac:dyDescent="0.25">
      <c r="B9" s="12" t="s">
        <v>34</v>
      </c>
    </row>
    <row r="10" spans="2:14" ht="19.95" customHeight="1" x14ac:dyDescent="0.25">
      <c r="B10" s="11" t="s">
        <v>23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 activeCell="C6" sqref="C6:C14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94" t="s">
        <v>17</v>
      </c>
      <c r="C4" s="9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20</v>
      </c>
      <c r="C6" s="2" t="s">
        <v>24</v>
      </c>
    </row>
    <row r="7" spans="2:14" ht="19.95" customHeight="1" x14ac:dyDescent="0.25">
      <c r="B7" s="2" t="s">
        <v>33</v>
      </c>
      <c r="C7" s="2" t="s">
        <v>57</v>
      </c>
    </row>
    <row r="8" spans="2:14" ht="19.95" customHeight="1" x14ac:dyDescent="0.25">
      <c r="B8" s="2" t="s">
        <v>21</v>
      </c>
      <c r="C8" s="2" t="s">
        <v>25</v>
      </c>
    </row>
    <row r="9" spans="2:14" ht="19.95" customHeight="1" x14ac:dyDescent="0.25">
      <c r="B9" s="2" t="s">
        <v>22</v>
      </c>
      <c r="C9" s="2" t="s">
        <v>26</v>
      </c>
    </row>
    <row r="10" spans="2:14" ht="19.95" customHeight="1" x14ac:dyDescent="0.25">
      <c r="B10" s="2" t="s">
        <v>23</v>
      </c>
      <c r="C10" s="2" t="s">
        <v>27</v>
      </c>
    </row>
    <row r="11" spans="2:14" ht="19.95" customHeight="1" x14ac:dyDescent="0.25">
      <c r="B11" s="2" t="s">
        <v>23</v>
      </c>
      <c r="C11" s="2" t="s">
        <v>28</v>
      </c>
    </row>
    <row r="12" spans="2:14" ht="19.95" customHeight="1" x14ac:dyDescent="0.25">
      <c r="B12" s="2" t="s">
        <v>23</v>
      </c>
      <c r="C12" s="2" t="s">
        <v>29</v>
      </c>
    </row>
    <row r="13" spans="2:14" ht="19.95" customHeight="1" x14ac:dyDescent="0.25">
      <c r="B13" s="2" t="s">
        <v>23</v>
      </c>
      <c r="C13" s="2" t="s">
        <v>30</v>
      </c>
    </row>
    <row r="14" spans="2:14" ht="19.95" customHeight="1" x14ac:dyDescent="0.25">
      <c r="B14" s="2" t="s">
        <v>23</v>
      </c>
      <c r="C14" s="2" t="s">
        <v>31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</row>
    <row r="7" spans="2:14" ht="19.95" customHeight="1" x14ac:dyDescent="0.25">
      <c r="B7" s="2" t="s">
        <v>37</v>
      </c>
    </row>
    <row r="8" spans="2:14" ht="19.95" customHeight="1" x14ac:dyDescent="0.25">
      <c r="B8" s="2" t="s">
        <v>38</v>
      </c>
    </row>
    <row r="9" spans="2:14" ht="19.95" customHeight="1" x14ac:dyDescent="0.25">
      <c r="B9" s="2" t="s">
        <v>39</v>
      </c>
    </row>
    <row r="10" spans="2:14" ht="19.95" customHeight="1" x14ac:dyDescent="0.25">
      <c r="B10" s="2" t="s">
        <v>40</v>
      </c>
    </row>
    <row r="11" spans="2:14" ht="19.95" customHeight="1" x14ac:dyDescent="0.25">
      <c r="B11" s="2" t="s">
        <v>41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94" t="s">
        <v>42</v>
      </c>
      <c r="C4" s="9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  <c r="C6" s="2" t="s">
        <v>27</v>
      </c>
    </row>
    <row r="7" spans="2:14" ht="19.95" customHeight="1" x14ac:dyDescent="0.25">
      <c r="B7" s="2" t="s">
        <v>36</v>
      </c>
      <c r="C7" s="2" t="s">
        <v>28</v>
      </c>
    </row>
    <row r="8" spans="2:14" ht="19.95" customHeight="1" x14ac:dyDescent="0.25">
      <c r="B8" s="2" t="s">
        <v>36</v>
      </c>
      <c r="C8" s="2" t="s">
        <v>29</v>
      </c>
    </row>
    <row r="9" spans="2:14" ht="19.95" customHeight="1" x14ac:dyDescent="0.25">
      <c r="B9" s="2" t="s">
        <v>36</v>
      </c>
      <c r="C9" s="2" t="s">
        <v>31</v>
      </c>
    </row>
    <row r="10" spans="2:14" ht="19.95" customHeight="1" x14ac:dyDescent="0.25">
      <c r="B10" s="2" t="s">
        <v>36</v>
      </c>
      <c r="C10" s="2" t="s">
        <v>43</v>
      </c>
    </row>
    <row r="11" spans="2:14" ht="19.95" customHeight="1" x14ac:dyDescent="0.25">
      <c r="B11" s="2" t="s">
        <v>37</v>
      </c>
      <c r="C11" s="2" t="s">
        <v>44</v>
      </c>
    </row>
    <row r="12" spans="2:14" ht="19.95" customHeight="1" x14ac:dyDescent="0.25">
      <c r="B12" s="2" t="s">
        <v>37</v>
      </c>
      <c r="C12" s="2" t="s">
        <v>45</v>
      </c>
    </row>
    <row r="13" spans="2:14" ht="19.95" customHeight="1" x14ac:dyDescent="0.25">
      <c r="B13" s="2" t="s">
        <v>38</v>
      </c>
      <c r="C13" s="2" t="s">
        <v>46</v>
      </c>
    </row>
    <row r="14" spans="2:14" ht="19.95" customHeight="1" x14ac:dyDescent="0.25">
      <c r="B14" s="2" t="s">
        <v>38</v>
      </c>
      <c r="C14" s="2" t="s">
        <v>47</v>
      </c>
    </row>
    <row r="15" spans="2:14" ht="19.95" customHeight="1" x14ac:dyDescent="0.25">
      <c r="B15" s="2" t="s">
        <v>39</v>
      </c>
      <c r="C15" s="2" t="s">
        <v>48</v>
      </c>
    </row>
    <row r="16" spans="2:14" ht="19.95" customHeight="1" x14ac:dyDescent="0.25">
      <c r="B16" s="2" t="s">
        <v>40</v>
      </c>
      <c r="C16" s="2" t="s">
        <v>49</v>
      </c>
    </row>
    <row r="17" spans="2:3" ht="19.95" customHeight="1" x14ac:dyDescent="0.25">
      <c r="B17" s="2" t="s">
        <v>41</v>
      </c>
      <c r="C17" s="2" t="s">
        <v>57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showGridLines="0" workbookViewId="0">
      <pane ySplit="4" topLeftCell="A5" activePane="bottomLeft" state="frozen"/>
      <selection pane="bottomLeft" activeCell="H187" sqref="H187:H225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5" width="17.44140625" style="56" customWidth="1"/>
    <col min="16" max="16" width="3.77734375" style="2" customWidth="1"/>
    <col min="17" max="23" width="0" style="2" hidden="1" customWidth="1"/>
    <col min="24" max="16384" width="8.88671875" style="2" hidden="1"/>
  </cols>
  <sheetData>
    <row r="1" spans="2:15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</row>
    <row r="2" spans="2:15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</row>
    <row r="3" spans="2:15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</row>
    <row r="4" spans="2:15" ht="58.2" customHeight="1" x14ac:dyDescent="0.25">
      <c r="B4" s="19" t="s">
        <v>50</v>
      </c>
      <c r="C4" s="19" t="s">
        <v>53</v>
      </c>
      <c r="D4" s="19" t="s">
        <v>54</v>
      </c>
      <c r="E4" s="20" t="s">
        <v>55</v>
      </c>
      <c r="F4" s="20" t="s">
        <v>56</v>
      </c>
      <c r="G4" s="20" t="s">
        <v>51</v>
      </c>
      <c r="H4" s="21" t="s">
        <v>52</v>
      </c>
      <c r="I4" s="54" t="s">
        <v>536</v>
      </c>
      <c r="J4" s="54" t="s">
        <v>537</v>
      </c>
      <c r="K4" s="54" t="s">
        <v>538</v>
      </c>
      <c r="L4" s="54" t="s">
        <v>539</v>
      </c>
      <c r="M4" s="54" t="s">
        <v>546</v>
      </c>
      <c r="N4" s="54" t="s">
        <v>545</v>
      </c>
      <c r="O4" s="54" t="s">
        <v>548</v>
      </c>
    </row>
    <row r="5" spans="2:15" ht="19.95" hidden="1" customHeight="1" x14ac:dyDescent="0.25">
      <c r="B5" s="22">
        <v>42994.360242603791</v>
      </c>
      <c r="C5" s="25">
        <v>42957</v>
      </c>
      <c r="D5" s="25">
        <v>42972.730282070355</v>
      </c>
      <c r="E5" s="28" t="s">
        <v>23</v>
      </c>
      <c r="F5" s="28" t="s">
        <v>28</v>
      </c>
      <c r="G5" s="28" t="s">
        <v>58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5">
        <f>IF(TblRegistroEntradas[[#This Row],[Data do Caixa Previsto (Data de Vencimento)]] = "", 0, MONTH(TblRegistroEntradas[[#This Row],[Data do Caixa Previsto (Data de Vencimento)]]))</f>
        <v>8</v>
      </c>
      <c r="N5" s="65">
        <f>IF(TblRegistroEntradas[[#This Row],[Data do Caixa Previsto (Data de Vencimento)]] = "", 0, YEAR(TblRegistroEntradas[[#This Row],[Data do Caixa Previsto (Data de Vencimento)]]))</f>
        <v>2017</v>
      </c>
      <c r="O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" spans="2:15" ht="19.95" hidden="1" customHeight="1" x14ac:dyDescent="0.25">
      <c r="B6" s="22">
        <v>42985.921072815276</v>
      </c>
      <c r="C6" s="25">
        <v>42960</v>
      </c>
      <c r="D6" s="25">
        <v>42985.08192799228</v>
      </c>
      <c r="E6" s="28" t="s">
        <v>23</v>
      </c>
      <c r="F6" s="28" t="s">
        <v>30</v>
      </c>
      <c r="G6" s="28" t="s">
        <v>59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5">
        <f>IF(TblRegistroEntradas[[#This Row],[Data do Caixa Previsto (Data de Vencimento)]] = "", 0, MONTH(TblRegistroEntradas[[#This Row],[Data do Caixa Previsto (Data de Vencimento)]]))</f>
        <v>9</v>
      </c>
      <c r="N6" s="65">
        <f>IF(TblRegistroEntradas[[#This Row],[Data do Caixa Previsto (Data de Vencimento)]] = "", 0, YEAR(TblRegistroEntradas[[#This Row],[Data do Caixa Previsto (Data de Vencimento)]]))</f>
        <v>2017</v>
      </c>
      <c r="O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" spans="2:15" ht="19.95" hidden="1" customHeight="1" x14ac:dyDescent="0.25">
      <c r="B7" s="22">
        <v>43007.497531597422</v>
      </c>
      <c r="C7" s="25">
        <v>42964</v>
      </c>
      <c r="D7" s="25">
        <v>43001.085754998392</v>
      </c>
      <c r="E7" s="28" t="s">
        <v>23</v>
      </c>
      <c r="F7" s="28" t="s">
        <v>30</v>
      </c>
      <c r="G7" s="28" t="s">
        <v>60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5">
        <f>IF(TblRegistroEntradas[[#This Row],[Data do Caixa Previsto (Data de Vencimento)]] = "", 0, MONTH(TblRegistroEntradas[[#This Row],[Data do Caixa Previsto (Data de Vencimento)]]))</f>
        <v>9</v>
      </c>
      <c r="N7" s="65">
        <f>IF(TblRegistroEntradas[[#This Row],[Data do Caixa Previsto (Data de Vencimento)]] = "", 0, YEAR(TblRegistroEntradas[[#This Row],[Data do Caixa Previsto (Data de Vencimento)]]))</f>
        <v>2017</v>
      </c>
      <c r="O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" spans="2:15" ht="19.95" hidden="1" customHeight="1" x14ac:dyDescent="0.25">
      <c r="B8" s="22">
        <v>43020.93099062844</v>
      </c>
      <c r="C8" s="25">
        <v>42969</v>
      </c>
      <c r="D8" s="25">
        <v>43020.93099062844</v>
      </c>
      <c r="E8" s="28" t="s">
        <v>23</v>
      </c>
      <c r="F8" s="28" t="s">
        <v>31</v>
      </c>
      <c r="G8" s="28" t="s">
        <v>62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5">
        <f>IF(TblRegistroEntradas[[#This Row],[Data do Caixa Previsto (Data de Vencimento)]] = "", 0, MONTH(TblRegistroEntradas[[#This Row],[Data do Caixa Previsto (Data de Vencimento)]]))</f>
        <v>10</v>
      </c>
      <c r="N8" s="65">
        <f>IF(TblRegistroEntradas[[#This Row],[Data do Caixa Previsto (Data de Vencimento)]] = "", 0, YEAR(TblRegistroEntradas[[#This Row],[Data do Caixa Previsto (Data de Vencimento)]]))</f>
        <v>2017</v>
      </c>
      <c r="O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" spans="2:15" ht="19.95" hidden="1" customHeight="1" x14ac:dyDescent="0.25">
      <c r="B9" s="22">
        <v>43014.490029992223</v>
      </c>
      <c r="C9" s="25">
        <v>42972</v>
      </c>
      <c r="D9" s="25">
        <v>43014.490029992223</v>
      </c>
      <c r="E9" s="28" t="s">
        <v>23</v>
      </c>
      <c r="F9" s="28" t="s">
        <v>28</v>
      </c>
      <c r="G9" s="28" t="s">
        <v>63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5">
        <f>IF(TblRegistroEntradas[[#This Row],[Data do Caixa Previsto (Data de Vencimento)]] = "", 0, MONTH(TblRegistroEntradas[[#This Row],[Data do Caixa Previsto (Data de Vencimento)]]))</f>
        <v>10</v>
      </c>
      <c r="N9" s="65">
        <f>IF(TblRegistroEntradas[[#This Row],[Data do Caixa Previsto (Data de Vencimento)]] = "", 0, YEAR(TblRegistroEntradas[[#This Row],[Data do Caixa Previsto (Data de Vencimento)]]))</f>
        <v>2017</v>
      </c>
      <c r="O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" spans="2:15" ht="19.95" hidden="1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23</v>
      </c>
      <c r="F10" s="28" t="s">
        <v>30</v>
      </c>
      <c r="G10" s="28" t="s">
        <v>64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5">
        <f>IF(TblRegistroEntradas[[#This Row],[Data do Caixa Previsto (Data de Vencimento)]] = "", 0, MONTH(TblRegistroEntradas[[#This Row],[Data do Caixa Previsto (Data de Vencimento)]]))</f>
        <v>10</v>
      </c>
      <c r="N10" s="65">
        <f>IF(TblRegistroEntradas[[#This Row],[Data do Caixa Previsto (Data de Vencimento)]] = "", 0, YEAR(TblRegistroEntradas[[#This Row],[Data do Caixa Previsto (Data de Vencimento)]]))</f>
        <v>2017</v>
      </c>
      <c r="O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" spans="2:15" ht="19.95" hidden="1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23</v>
      </c>
      <c r="F11" s="28" t="s">
        <v>28</v>
      </c>
      <c r="G11" s="28" t="s">
        <v>65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5">
        <f>IF(TblRegistroEntradas[[#This Row],[Data do Caixa Previsto (Data de Vencimento)]] = "", 0, MONTH(TblRegistroEntradas[[#This Row],[Data do Caixa Previsto (Data de Vencimento)]]))</f>
        <v>10</v>
      </c>
      <c r="N11" s="65">
        <f>IF(TblRegistroEntradas[[#This Row],[Data do Caixa Previsto (Data de Vencimento)]] = "", 0, YEAR(TblRegistroEntradas[[#This Row],[Data do Caixa Previsto (Data de Vencimento)]]))</f>
        <v>2017</v>
      </c>
      <c r="O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" spans="2:15" ht="19.95" hidden="1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23</v>
      </c>
      <c r="F12" s="28" t="s">
        <v>30</v>
      </c>
      <c r="G12" s="28" t="s">
        <v>66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5">
        <f>IF(TblRegistroEntradas[[#This Row],[Data do Caixa Previsto (Data de Vencimento)]] = "", 0, MONTH(TblRegistroEntradas[[#This Row],[Data do Caixa Previsto (Data de Vencimento)]]))</f>
        <v>9</v>
      </c>
      <c r="N12" s="65">
        <f>IF(TblRegistroEntradas[[#This Row],[Data do Caixa Previsto (Data de Vencimento)]] = "", 0, YEAR(TblRegistroEntradas[[#This Row],[Data do Caixa Previsto (Data de Vencimento)]]))</f>
        <v>2017</v>
      </c>
      <c r="O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" spans="2:15" ht="19.95" hidden="1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23</v>
      </c>
      <c r="F13" s="28" t="s">
        <v>30</v>
      </c>
      <c r="G13" s="28" t="s">
        <v>67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5">
        <f>IF(TblRegistroEntradas[[#This Row],[Data do Caixa Previsto (Data de Vencimento)]] = "", 0, MONTH(TblRegistroEntradas[[#This Row],[Data do Caixa Previsto (Data de Vencimento)]]))</f>
        <v>10</v>
      </c>
      <c r="N13" s="65">
        <f>IF(TblRegistroEntradas[[#This Row],[Data do Caixa Previsto (Data de Vencimento)]] = "", 0, YEAR(TblRegistroEntradas[[#This Row],[Data do Caixa Previsto (Data de Vencimento)]]))</f>
        <v>2017</v>
      </c>
      <c r="O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" spans="2:15" ht="19.95" hidden="1" customHeight="1" x14ac:dyDescent="0.25">
      <c r="B14" s="22" t="s">
        <v>68</v>
      </c>
      <c r="C14" s="25">
        <v>42988</v>
      </c>
      <c r="D14" s="25">
        <v>43013.954304648258</v>
      </c>
      <c r="E14" s="28" t="s">
        <v>23</v>
      </c>
      <c r="F14" s="28" t="s">
        <v>30</v>
      </c>
      <c r="G14" s="28" t="s">
        <v>69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5">
        <f>IF(TblRegistroEntradas[[#This Row],[Data do Caixa Previsto (Data de Vencimento)]] = "", 0, MONTH(TblRegistroEntradas[[#This Row],[Data do Caixa Previsto (Data de Vencimento)]]))</f>
        <v>10</v>
      </c>
      <c r="N14" s="65">
        <f>IF(TblRegistroEntradas[[#This Row],[Data do Caixa Previsto (Data de Vencimento)]] = "", 0, YEAR(TblRegistroEntradas[[#This Row],[Data do Caixa Previsto (Data de Vencimento)]]))</f>
        <v>2017</v>
      </c>
      <c r="O1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" spans="2:15" ht="19.95" hidden="1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23</v>
      </c>
      <c r="F15" s="28" t="s">
        <v>27</v>
      </c>
      <c r="G15" s="28" t="s">
        <v>70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5">
        <f>IF(TblRegistroEntradas[[#This Row],[Data do Caixa Previsto (Data de Vencimento)]] = "", 0, MONTH(TblRegistroEntradas[[#This Row],[Data do Caixa Previsto (Data de Vencimento)]]))</f>
        <v>9</v>
      </c>
      <c r="N15" s="65">
        <f>IF(TblRegistroEntradas[[#This Row],[Data do Caixa Previsto (Data de Vencimento)]] = "", 0, YEAR(TblRegistroEntradas[[#This Row],[Data do Caixa Previsto (Data de Vencimento)]]))</f>
        <v>2017</v>
      </c>
      <c r="O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" spans="2:15" ht="19.95" hidden="1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23</v>
      </c>
      <c r="F16" s="28" t="s">
        <v>30</v>
      </c>
      <c r="G16" s="28" t="s">
        <v>71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5">
        <f>IF(TblRegistroEntradas[[#This Row],[Data do Caixa Previsto (Data de Vencimento)]] = "", 0, MONTH(TblRegistroEntradas[[#This Row],[Data do Caixa Previsto (Data de Vencimento)]]))</f>
        <v>9</v>
      </c>
      <c r="N16" s="65">
        <f>IF(TblRegistroEntradas[[#This Row],[Data do Caixa Previsto (Data de Vencimento)]] = "", 0, YEAR(TblRegistroEntradas[[#This Row],[Data do Caixa Previsto (Data de Vencimento)]]))</f>
        <v>2017</v>
      </c>
      <c r="O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" spans="2:15" hidden="1" x14ac:dyDescent="0.25">
      <c r="B17" s="22">
        <v>43010.987674560682</v>
      </c>
      <c r="C17" s="25">
        <v>43001</v>
      </c>
      <c r="D17" s="25">
        <v>43010.987674560682</v>
      </c>
      <c r="E17" s="28" t="s">
        <v>23</v>
      </c>
      <c r="F17" s="28" t="s">
        <v>29</v>
      </c>
      <c r="G17" s="28" t="s">
        <v>72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5">
        <f>IF(TblRegistroEntradas[[#This Row],[Data do Caixa Previsto (Data de Vencimento)]] = "", 0, MONTH(TblRegistroEntradas[[#This Row],[Data do Caixa Previsto (Data de Vencimento)]]))</f>
        <v>10</v>
      </c>
      <c r="N17" s="65">
        <f>IF(TblRegistroEntradas[[#This Row],[Data do Caixa Previsto (Data de Vencimento)]] = "", 0, YEAR(TblRegistroEntradas[[#This Row],[Data do Caixa Previsto (Data de Vencimento)]]))</f>
        <v>2017</v>
      </c>
      <c r="O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" spans="2:15" hidden="1" x14ac:dyDescent="0.25">
      <c r="B18" s="22">
        <v>43056.628172621648</v>
      </c>
      <c r="C18" s="25">
        <v>43004</v>
      </c>
      <c r="D18" s="25">
        <v>43056.628172621648</v>
      </c>
      <c r="E18" s="28" t="s">
        <v>23</v>
      </c>
      <c r="F18" s="28" t="s">
        <v>30</v>
      </c>
      <c r="G18" s="28" t="s">
        <v>73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5">
        <f>IF(TblRegistroEntradas[[#This Row],[Data do Caixa Previsto (Data de Vencimento)]] = "", 0, MONTH(TblRegistroEntradas[[#This Row],[Data do Caixa Previsto (Data de Vencimento)]]))</f>
        <v>11</v>
      </c>
      <c r="N18" s="65">
        <f>IF(TblRegistroEntradas[[#This Row],[Data do Caixa Previsto (Data de Vencimento)]] = "", 0, YEAR(TblRegistroEntradas[[#This Row],[Data do Caixa Previsto (Data de Vencimento)]]))</f>
        <v>2017</v>
      </c>
      <c r="O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" spans="2:15" hidden="1" x14ac:dyDescent="0.25">
      <c r="B19" s="22">
        <v>43033.143288673884</v>
      </c>
      <c r="C19" s="25">
        <v>43005</v>
      </c>
      <c r="D19" s="25">
        <v>43018.800773350056</v>
      </c>
      <c r="E19" s="28" t="s">
        <v>23</v>
      </c>
      <c r="F19" s="28" t="s">
        <v>28</v>
      </c>
      <c r="G19" s="28" t="s">
        <v>74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5">
        <f>IF(TblRegistroEntradas[[#This Row],[Data do Caixa Previsto (Data de Vencimento)]] = "", 0, MONTH(TblRegistroEntradas[[#This Row],[Data do Caixa Previsto (Data de Vencimento)]]))</f>
        <v>10</v>
      </c>
      <c r="N19" s="65">
        <f>IF(TblRegistroEntradas[[#This Row],[Data do Caixa Previsto (Data de Vencimento)]] = "", 0, YEAR(TblRegistroEntradas[[#This Row],[Data do Caixa Previsto (Data de Vencimento)]]))</f>
        <v>2017</v>
      </c>
      <c r="O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" spans="2:15" hidden="1" x14ac:dyDescent="0.25">
      <c r="B20" s="22">
        <v>43019.580095755031</v>
      </c>
      <c r="C20" s="25">
        <v>43008</v>
      </c>
      <c r="D20" s="25">
        <v>43019.580095755031</v>
      </c>
      <c r="E20" s="28" t="s">
        <v>23</v>
      </c>
      <c r="F20" s="28" t="s">
        <v>29</v>
      </c>
      <c r="G20" s="28" t="s">
        <v>75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5">
        <f>IF(TblRegistroEntradas[[#This Row],[Data do Caixa Previsto (Data de Vencimento)]] = "", 0, MONTH(TblRegistroEntradas[[#This Row],[Data do Caixa Previsto (Data de Vencimento)]]))</f>
        <v>10</v>
      </c>
      <c r="N20" s="65">
        <f>IF(TblRegistroEntradas[[#This Row],[Data do Caixa Previsto (Data de Vencimento)]] = "", 0, YEAR(TblRegistroEntradas[[#This Row],[Data do Caixa Previsto (Data de Vencimento)]]))</f>
        <v>2017</v>
      </c>
      <c r="O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" spans="2:15" hidden="1" x14ac:dyDescent="0.25">
      <c r="B21" s="22">
        <v>43025.995076094237</v>
      </c>
      <c r="C21" s="25">
        <v>43012</v>
      </c>
      <c r="D21" s="25">
        <v>43025.995076094237</v>
      </c>
      <c r="E21" s="28" t="s">
        <v>23</v>
      </c>
      <c r="F21" s="28" t="s">
        <v>31</v>
      </c>
      <c r="G21" s="28" t="s">
        <v>76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5">
        <f>IF(TblRegistroEntradas[[#This Row],[Data do Caixa Previsto (Data de Vencimento)]] = "", 0, MONTH(TblRegistroEntradas[[#This Row],[Data do Caixa Previsto (Data de Vencimento)]]))</f>
        <v>10</v>
      </c>
      <c r="N21" s="65">
        <f>IF(TblRegistroEntradas[[#This Row],[Data do Caixa Previsto (Data de Vencimento)]] = "", 0, YEAR(TblRegistroEntradas[[#This Row],[Data do Caixa Previsto (Data de Vencimento)]]))</f>
        <v>2017</v>
      </c>
      <c r="O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" spans="2:15" hidden="1" x14ac:dyDescent="0.25">
      <c r="B22" s="22">
        <v>43052.454388600381</v>
      </c>
      <c r="C22" s="25">
        <v>43015</v>
      </c>
      <c r="D22" s="25">
        <v>43052.454388600381</v>
      </c>
      <c r="E22" s="28" t="s">
        <v>23</v>
      </c>
      <c r="F22" s="28" t="s">
        <v>27</v>
      </c>
      <c r="G22" s="28" t="s">
        <v>77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5">
        <f>IF(TblRegistroEntradas[[#This Row],[Data do Caixa Previsto (Data de Vencimento)]] = "", 0, MONTH(TblRegistroEntradas[[#This Row],[Data do Caixa Previsto (Data de Vencimento)]]))</f>
        <v>11</v>
      </c>
      <c r="N22" s="65">
        <f>IF(TblRegistroEntradas[[#This Row],[Data do Caixa Previsto (Data de Vencimento)]] = "", 0, YEAR(TblRegistroEntradas[[#This Row],[Data do Caixa Previsto (Data de Vencimento)]]))</f>
        <v>2017</v>
      </c>
      <c r="O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" spans="2:15" hidden="1" x14ac:dyDescent="0.25">
      <c r="B23" s="22" t="s">
        <v>68</v>
      </c>
      <c r="C23" s="25">
        <v>43017</v>
      </c>
      <c r="D23" s="25">
        <v>43043.298497771881</v>
      </c>
      <c r="E23" s="28" t="s">
        <v>23</v>
      </c>
      <c r="F23" s="28" t="s">
        <v>28</v>
      </c>
      <c r="G23" s="28" t="s">
        <v>78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5">
        <f>IF(TblRegistroEntradas[[#This Row],[Data do Caixa Previsto (Data de Vencimento)]] = "", 0, MONTH(TblRegistroEntradas[[#This Row],[Data do Caixa Previsto (Data de Vencimento)]]))</f>
        <v>11</v>
      </c>
      <c r="N23" s="65">
        <f>IF(TblRegistroEntradas[[#This Row],[Data do Caixa Previsto (Data de Vencimento)]] = "", 0, YEAR(TblRegistroEntradas[[#This Row],[Data do Caixa Previsto (Data de Vencimento)]]))</f>
        <v>2017</v>
      </c>
      <c r="O23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4" spans="2:15" hidden="1" x14ac:dyDescent="0.25">
      <c r="B24" s="22">
        <v>43134.960630268302</v>
      </c>
      <c r="C24" s="25">
        <v>43019</v>
      </c>
      <c r="D24" s="25">
        <v>43060.909367737389</v>
      </c>
      <c r="E24" s="28" t="s">
        <v>23</v>
      </c>
      <c r="F24" s="28" t="s">
        <v>30</v>
      </c>
      <c r="G24" s="28" t="s">
        <v>79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5">
        <f>IF(TblRegistroEntradas[[#This Row],[Data do Caixa Previsto (Data de Vencimento)]] = "", 0, MONTH(TblRegistroEntradas[[#This Row],[Data do Caixa Previsto (Data de Vencimento)]]))</f>
        <v>11</v>
      </c>
      <c r="N24" s="65">
        <f>IF(TblRegistroEntradas[[#This Row],[Data do Caixa Previsto (Data de Vencimento)]] = "", 0, YEAR(TblRegistroEntradas[[#This Row],[Data do Caixa Previsto (Data de Vencimento)]]))</f>
        <v>2017</v>
      </c>
      <c r="O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5" spans="2:15" hidden="1" x14ac:dyDescent="0.25">
      <c r="B25" s="22">
        <v>43045.105355406915</v>
      </c>
      <c r="C25" s="25">
        <v>43023</v>
      </c>
      <c r="D25" s="25">
        <v>43045.105355406915</v>
      </c>
      <c r="E25" s="28" t="s">
        <v>23</v>
      </c>
      <c r="F25" s="28" t="s">
        <v>30</v>
      </c>
      <c r="G25" s="28" t="s">
        <v>80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5">
        <f>IF(TblRegistroEntradas[[#This Row],[Data do Caixa Previsto (Data de Vencimento)]] = "", 0, MONTH(TblRegistroEntradas[[#This Row],[Data do Caixa Previsto (Data de Vencimento)]]))</f>
        <v>11</v>
      </c>
      <c r="N25" s="65">
        <f>IF(TblRegistroEntradas[[#This Row],[Data do Caixa Previsto (Data de Vencimento)]] = "", 0, YEAR(TblRegistroEntradas[[#This Row],[Data do Caixa Previsto (Data de Vencimento)]]))</f>
        <v>2017</v>
      </c>
      <c r="O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6" spans="2:15" hidden="1" x14ac:dyDescent="0.25">
      <c r="B26" s="22">
        <v>43057.775638731524</v>
      </c>
      <c r="C26" s="25">
        <v>43026</v>
      </c>
      <c r="D26" s="25">
        <v>43057.775638731524</v>
      </c>
      <c r="E26" s="28" t="s">
        <v>23</v>
      </c>
      <c r="F26" s="28" t="s">
        <v>31</v>
      </c>
      <c r="G26" s="28" t="s">
        <v>81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5">
        <f>IF(TblRegistroEntradas[[#This Row],[Data do Caixa Previsto (Data de Vencimento)]] = "", 0, MONTH(TblRegistroEntradas[[#This Row],[Data do Caixa Previsto (Data de Vencimento)]]))</f>
        <v>11</v>
      </c>
      <c r="N26" s="65">
        <f>IF(TblRegistroEntradas[[#This Row],[Data do Caixa Previsto (Data de Vencimento)]] = "", 0, YEAR(TblRegistroEntradas[[#This Row],[Data do Caixa Previsto (Data de Vencimento)]]))</f>
        <v>2017</v>
      </c>
      <c r="O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7" spans="2:15" hidden="1" x14ac:dyDescent="0.25">
      <c r="B27" s="22">
        <v>43037.453877289088</v>
      </c>
      <c r="C27" s="25">
        <v>43030</v>
      </c>
      <c r="D27" s="25">
        <v>43037.453877289088</v>
      </c>
      <c r="E27" s="28" t="s">
        <v>23</v>
      </c>
      <c r="F27" s="28" t="s">
        <v>28</v>
      </c>
      <c r="G27" s="28" t="s">
        <v>82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5">
        <f>IF(TblRegistroEntradas[[#This Row],[Data do Caixa Previsto (Data de Vencimento)]] = "", 0, MONTH(TblRegistroEntradas[[#This Row],[Data do Caixa Previsto (Data de Vencimento)]]))</f>
        <v>10</v>
      </c>
      <c r="N27" s="65">
        <f>IF(TblRegistroEntradas[[#This Row],[Data do Caixa Previsto (Data de Vencimento)]] = "", 0, YEAR(TblRegistroEntradas[[#This Row],[Data do Caixa Previsto (Data de Vencimento)]]))</f>
        <v>2017</v>
      </c>
      <c r="O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8" spans="2:15" hidden="1" x14ac:dyDescent="0.25">
      <c r="B28" s="22">
        <v>43086.43235653804</v>
      </c>
      <c r="C28" s="25">
        <v>43032</v>
      </c>
      <c r="D28" s="25">
        <v>43058.598248659349</v>
      </c>
      <c r="E28" s="28" t="s">
        <v>23</v>
      </c>
      <c r="F28" s="28" t="s">
        <v>27</v>
      </c>
      <c r="G28" s="28" t="s">
        <v>83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5">
        <f>IF(TblRegistroEntradas[[#This Row],[Data do Caixa Previsto (Data de Vencimento)]] = "", 0, MONTH(TblRegistroEntradas[[#This Row],[Data do Caixa Previsto (Data de Vencimento)]]))</f>
        <v>11</v>
      </c>
      <c r="N28" s="65">
        <f>IF(TblRegistroEntradas[[#This Row],[Data do Caixa Previsto (Data de Vencimento)]] = "", 0, YEAR(TblRegistroEntradas[[#This Row],[Data do Caixa Previsto (Data de Vencimento)]]))</f>
        <v>2017</v>
      </c>
      <c r="O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9" spans="2:15" hidden="1" x14ac:dyDescent="0.25">
      <c r="B29" s="22">
        <v>43068.089414353737</v>
      </c>
      <c r="C29" s="25">
        <v>43032</v>
      </c>
      <c r="D29" s="25">
        <v>43068.089414353737</v>
      </c>
      <c r="E29" s="28" t="s">
        <v>23</v>
      </c>
      <c r="F29" s="28" t="s">
        <v>29</v>
      </c>
      <c r="G29" s="28" t="s">
        <v>84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5">
        <f>IF(TblRegistroEntradas[[#This Row],[Data do Caixa Previsto (Data de Vencimento)]] = "", 0, MONTH(TblRegistroEntradas[[#This Row],[Data do Caixa Previsto (Data de Vencimento)]]))</f>
        <v>11</v>
      </c>
      <c r="N29" s="65">
        <f>IF(TblRegistroEntradas[[#This Row],[Data do Caixa Previsto (Data de Vencimento)]] = "", 0, YEAR(TblRegistroEntradas[[#This Row],[Data do Caixa Previsto (Data de Vencimento)]]))</f>
        <v>2017</v>
      </c>
      <c r="O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0" spans="2:15" hidden="1" x14ac:dyDescent="0.25">
      <c r="B30" s="22">
        <v>43091.729186681107</v>
      </c>
      <c r="C30" s="25">
        <v>43034</v>
      </c>
      <c r="D30" s="25">
        <v>43091.729186681107</v>
      </c>
      <c r="E30" s="28" t="s">
        <v>23</v>
      </c>
      <c r="F30" s="28" t="s">
        <v>30</v>
      </c>
      <c r="G30" s="28" t="s">
        <v>85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5">
        <f>IF(TblRegistroEntradas[[#This Row],[Data do Caixa Previsto (Data de Vencimento)]] = "", 0, MONTH(TblRegistroEntradas[[#This Row],[Data do Caixa Previsto (Data de Vencimento)]]))</f>
        <v>12</v>
      </c>
      <c r="N30" s="65">
        <f>IF(TblRegistroEntradas[[#This Row],[Data do Caixa Previsto (Data de Vencimento)]] = "", 0, YEAR(TblRegistroEntradas[[#This Row],[Data do Caixa Previsto (Data de Vencimento)]]))</f>
        <v>2017</v>
      </c>
      <c r="O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1" spans="2:15" hidden="1" x14ac:dyDescent="0.25">
      <c r="B31" s="22">
        <v>43052.461098465239</v>
      </c>
      <c r="C31" s="25">
        <v>43038</v>
      </c>
      <c r="D31" s="25">
        <v>43052.461098465239</v>
      </c>
      <c r="E31" s="28" t="s">
        <v>23</v>
      </c>
      <c r="F31" s="28" t="s">
        <v>29</v>
      </c>
      <c r="G31" s="28" t="s">
        <v>86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5">
        <f>IF(TblRegistroEntradas[[#This Row],[Data do Caixa Previsto (Data de Vencimento)]] = "", 0, MONTH(TblRegistroEntradas[[#This Row],[Data do Caixa Previsto (Data de Vencimento)]]))</f>
        <v>11</v>
      </c>
      <c r="N31" s="65">
        <f>IF(TblRegistroEntradas[[#This Row],[Data do Caixa Previsto (Data de Vencimento)]] = "", 0, YEAR(TblRegistroEntradas[[#This Row],[Data do Caixa Previsto (Data de Vencimento)]]))</f>
        <v>2017</v>
      </c>
      <c r="O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2" spans="2:15" hidden="1" x14ac:dyDescent="0.25">
      <c r="B32" s="22">
        <v>43057.597589016004</v>
      </c>
      <c r="C32" s="25">
        <v>43040</v>
      </c>
      <c r="D32" s="25">
        <v>43057.597589016004</v>
      </c>
      <c r="E32" s="28" t="s">
        <v>23</v>
      </c>
      <c r="F32" s="28" t="s">
        <v>29</v>
      </c>
      <c r="G32" s="28" t="s">
        <v>87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5">
        <f>IF(TblRegistroEntradas[[#This Row],[Data do Caixa Previsto (Data de Vencimento)]] = "", 0, MONTH(TblRegistroEntradas[[#This Row],[Data do Caixa Previsto (Data de Vencimento)]]))</f>
        <v>11</v>
      </c>
      <c r="N32" s="65">
        <f>IF(TblRegistroEntradas[[#This Row],[Data do Caixa Previsto (Data de Vencimento)]] = "", 0, YEAR(TblRegistroEntradas[[#This Row],[Data do Caixa Previsto (Data de Vencimento)]]))</f>
        <v>2017</v>
      </c>
      <c r="O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3" spans="2:15" hidden="1" x14ac:dyDescent="0.25">
      <c r="B33" s="22">
        <v>43082.490898737618</v>
      </c>
      <c r="C33" s="25">
        <v>43043</v>
      </c>
      <c r="D33" s="25">
        <v>43068.583109095191</v>
      </c>
      <c r="E33" s="28" t="s">
        <v>23</v>
      </c>
      <c r="F33" s="28" t="s">
        <v>28</v>
      </c>
      <c r="G33" s="28" t="s">
        <v>88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5">
        <f>IF(TblRegistroEntradas[[#This Row],[Data do Caixa Previsto (Data de Vencimento)]] = "", 0, MONTH(TblRegistroEntradas[[#This Row],[Data do Caixa Previsto (Data de Vencimento)]]))</f>
        <v>11</v>
      </c>
      <c r="N33" s="65">
        <f>IF(TblRegistroEntradas[[#This Row],[Data do Caixa Previsto (Data de Vencimento)]] = "", 0, YEAR(TblRegistroEntradas[[#This Row],[Data do Caixa Previsto (Data de Vencimento)]]))</f>
        <v>2017</v>
      </c>
      <c r="O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4" spans="2:15" hidden="1" x14ac:dyDescent="0.25">
      <c r="B34" s="22">
        <v>43073.038025931273</v>
      </c>
      <c r="C34" s="25">
        <v>43047</v>
      </c>
      <c r="D34" s="25">
        <v>43053.702992393824</v>
      </c>
      <c r="E34" s="28" t="s">
        <v>23</v>
      </c>
      <c r="F34" s="28" t="s">
        <v>30</v>
      </c>
      <c r="G34" s="28" t="s">
        <v>89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5">
        <f>IF(TblRegistroEntradas[[#This Row],[Data do Caixa Previsto (Data de Vencimento)]] = "", 0, MONTH(TblRegistroEntradas[[#This Row],[Data do Caixa Previsto (Data de Vencimento)]]))</f>
        <v>11</v>
      </c>
      <c r="N34" s="65">
        <f>IF(TblRegistroEntradas[[#This Row],[Data do Caixa Previsto (Data de Vencimento)]] = "", 0, YEAR(TblRegistroEntradas[[#This Row],[Data do Caixa Previsto (Data de Vencimento)]]))</f>
        <v>2017</v>
      </c>
      <c r="O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5" spans="2:15" hidden="1" x14ac:dyDescent="0.25">
      <c r="B35" s="22">
        <v>43090.51661478445</v>
      </c>
      <c r="C35" s="25">
        <v>43051</v>
      </c>
      <c r="D35" s="25">
        <v>43090.51661478445</v>
      </c>
      <c r="E35" s="28" t="s">
        <v>23</v>
      </c>
      <c r="F35" s="28" t="s">
        <v>30</v>
      </c>
      <c r="G35" s="28" t="s">
        <v>90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5">
        <f>IF(TblRegistroEntradas[[#This Row],[Data do Caixa Previsto (Data de Vencimento)]] = "", 0, MONTH(TblRegistroEntradas[[#This Row],[Data do Caixa Previsto (Data de Vencimento)]]))</f>
        <v>12</v>
      </c>
      <c r="N35" s="65">
        <f>IF(TblRegistroEntradas[[#This Row],[Data do Caixa Previsto (Data de Vencimento)]] = "", 0, YEAR(TblRegistroEntradas[[#This Row],[Data do Caixa Previsto (Data de Vencimento)]]))</f>
        <v>2017</v>
      </c>
      <c r="O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6" spans="2:15" hidden="1" x14ac:dyDescent="0.25">
      <c r="B36" s="22">
        <v>43130.815754318886</v>
      </c>
      <c r="C36" s="25">
        <v>43053</v>
      </c>
      <c r="D36" s="25">
        <v>43101.638058855067</v>
      </c>
      <c r="E36" s="28" t="s">
        <v>23</v>
      </c>
      <c r="F36" s="28" t="s">
        <v>29</v>
      </c>
      <c r="G36" s="28" t="s">
        <v>91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5">
        <f>IF(TblRegistroEntradas[[#This Row],[Data do Caixa Previsto (Data de Vencimento)]] = "", 0, MONTH(TblRegistroEntradas[[#This Row],[Data do Caixa Previsto (Data de Vencimento)]]))</f>
        <v>1</v>
      </c>
      <c r="N36" s="65">
        <f>IF(TblRegistroEntradas[[#This Row],[Data do Caixa Previsto (Data de Vencimento)]] = "", 0, YEAR(TblRegistroEntradas[[#This Row],[Data do Caixa Previsto (Data de Vencimento)]]))</f>
        <v>2018</v>
      </c>
      <c r="O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7" spans="2:15" hidden="1" x14ac:dyDescent="0.25">
      <c r="B37" s="22">
        <v>43081.249044856137</v>
      </c>
      <c r="C37" s="25">
        <v>43055</v>
      </c>
      <c r="D37" s="25">
        <v>43081.249044856137</v>
      </c>
      <c r="E37" s="28" t="s">
        <v>23</v>
      </c>
      <c r="F37" s="28" t="s">
        <v>30</v>
      </c>
      <c r="G37" s="28" t="s">
        <v>92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5">
        <f>IF(TblRegistroEntradas[[#This Row],[Data do Caixa Previsto (Data de Vencimento)]] = "", 0, MONTH(TblRegistroEntradas[[#This Row],[Data do Caixa Previsto (Data de Vencimento)]]))</f>
        <v>12</v>
      </c>
      <c r="N37" s="65">
        <f>IF(TblRegistroEntradas[[#This Row],[Data do Caixa Previsto (Data de Vencimento)]] = "", 0, YEAR(TblRegistroEntradas[[#This Row],[Data do Caixa Previsto (Data de Vencimento)]]))</f>
        <v>2017</v>
      </c>
      <c r="O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8" spans="2:15" hidden="1" x14ac:dyDescent="0.25">
      <c r="B38" s="22">
        <v>43101.376481739084</v>
      </c>
      <c r="C38" s="25">
        <v>43057</v>
      </c>
      <c r="D38" s="25">
        <v>43101.376481739084</v>
      </c>
      <c r="E38" s="28" t="s">
        <v>23</v>
      </c>
      <c r="F38" s="28" t="s">
        <v>27</v>
      </c>
      <c r="G38" s="28" t="s">
        <v>93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5">
        <f>IF(TblRegistroEntradas[[#This Row],[Data do Caixa Previsto (Data de Vencimento)]] = "", 0, MONTH(TblRegistroEntradas[[#This Row],[Data do Caixa Previsto (Data de Vencimento)]]))</f>
        <v>1</v>
      </c>
      <c r="N38" s="65">
        <f>IF(TblRegistroEntradas[[#This Row],[Data do Caixa Previsto (Data de Vencimento)]] = "", 0, YEAR(TblRegistroEntradas[[#This Row],[Data do Caixa Previsto (Data de Vencimento)]]))</f>
        <v>2018</v>
      </c>
      <c r="O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9" spans="2:15" hidden="1" x14ac:dyDescent="0.25">
      <c r="B39" s="22">
        <v>43151.25396646517</v>
      </c>
      <c r="C39" s="25">
        <v>43058</v>
      </c>
      <c r="D39" s="25">
        <v>43090.626109903205</v>
      </c>
      <c r="E39" s="28" t="s">
        <v>23</v>
      </c>
      <c r="F39" s="28" t="s">
        <v>31</v>
      </c>
      <c r="G39" s="28" t="s">
        <v>94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5">
        <f>IF(TblRegistroEntradas[[#This Row],[Data do Caixa Previsto (Data de Vencimento)]] = "", 0, MONTH(TblRegistroEntradas[[#This Row],[Data do Caixa Previsto (Data de Vencimento)]]))</f>
        <v>12</v>
      </c>
      <c r="N39" s="65">
        <f>IF(TblRegistroEntradas[[#This Row],[Data do Caixa Previsto (Data de Vencimento)]] = "", 0, YEAR(TblRegistroEntradas[[#This Row],[Data do Caixa Previsto (Data de Vencimento)]]))</f>
        <v>2017</v>
      </c>
      <c r="O3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0" spans="2:15" hidden="1" x14ac:dyDescent="0.25">
      <c r="B40" s="22">
        <v>43188.080050119235</v>
      </c>
      <c r="C40" s="25">
        <v>43059</v>
      </c>
      <c r="D40" s="25">
        <v>43105.942043921394</v>
      </c>
      <c r="E40" s="28" t="s">
        <v>23</v>
      </c>
      <c r="F40" s="28" t="s">
        <v>30</v>
      </c>
      <c r="G40" s="28" t="s">
        <v>95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5">
        <f>IF(TblRegistroEntradas[[#This Row],[Data do Caixa Previsto (Data de Vencimento)]] = "", 0, MONTH(TblRegistroEntradas[[#This Row],[Data do Caixa Previsto (Data de Vencimento)]]))</f>
        <v>1</v>
      </c>
      <c r="N40" s="65">
        <f>IF(TblRegistroEntradas[[#This Row],[Data do Caixa Previsto (Data de Vencimento)]] = "", 0, YEAR(TblRegistroEntradas[[#This Row],[Data do Caixa Previsto (Data de Vencimento)]]))</f>
        <v>2018</v>
      </c>
      <c r="O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1" spans="2:15" hidden="1" x14ac:dyDescent="0.25">
      <c r="B41" s="22">
        <v>43122.64068927092</v>
      </c>
      <c r="C41" s="25">
        <v>43063</v>
      </c>
      <c r="D41" s="25">
        <v>43122.64068927092</v>
      </c>
      <c r="E41" s="28" t="s">
        <v>23</v>
      </c>
      <c r="F41" s="28" t="s">
        <v>28</v>
      </c>
      <c r="G41" s="28" t="s">
        <v>96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5">
        <f>IF(TblRegistroEntradas[[#This Row],[Data do Caixa Previsto (Data de Vencimento)]] = "", 0, MONTH(TblRegistroEntradas[[#This Row],[Data do Caixa Previsto (Data de Vencimento)]]))</f>
        <v>1</v>
      </c>
      <c r="N41" s="65">
        <f>IF(TblRegistroEntradas[[#This Row],[Data do Caixa Previsto (Data de Vencimento)]] = "", 0, YEAR(TblRegistroEntradas[[#This Row],[Data do Caixa Previsto (Data de Vencimento)]]))</f>
        <v>2018</v>
      </c>
      <c r="O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2" spans="2:15" hidden="1" x14ac:dyDescent="0.25">
      <c r="B42" s="22" t="s">
        <v>68</v>
      </c>
      <c r="C42" s="25">
        <v>43068</v>
      </c>
      <c r="D42" s="25">
        <v>43126.500969843044</v>
      </c>
      <c r="E42" s="28" t="s">
        <v>23</v>
      </c>
      <c r="F42" s="28" t="s">
        <v>27</v>
      </c>
      <c r="G42" s="28" t="s">
        <v>97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5">
        <f>IF(TblRegistroEntradas[[#This Row],[Data do Caixa Previsto (Data de Vencimento)]] = "", 0, MONTH(TblRegistroEntradas[[#This Row],[Data do Caixa Previsto (Data de Vencimento)]]))</f>
        <v>1</v>
      </c>
      <c r="N42" s="65">
        <f>IF(TblRegistroEntradas[[#This Row],[Data do Caixa Previsto (Data de Vencimento)]] = "", 0, YEAR(TblRegistroEntradas[[#This Row],[Data do Caixa Previsto (Data de Vencimento)]]))</f>
        <v>2018</v>
      </c>
      <c r="O4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43" spans="2:15" hidden="1" x14ac:dyDescent="0.25">
      <c r="B43" s="22">
        <v>43121.095142901788</v>
      </c>
      <c r="C43" s="25">
        <v>43073</v>
      </c>
      <c r="D43" s="25">
        <v>43121.095142901788</v>
      </c>
      <c r="E43" s="28" t="s">
        <v>23</v>
      </c>
      <c r="F43" s="28" t="s">
        <v>28</v>
      </c>
      <c r="G43" s="28" t="s">
        <v>98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5">
        <f>IF(TblRegistroEntradas[[#This Row],[Data do Caixa Previsto (Data de Vencimento)]] = "", 0, MONTH(TblRegistroEntradas[[#This Row],[Data do Caixa Previsto (Data de Vencimento)]]))</f>
        <v>1</v>
      </c>
      <c r="N43" s="65">
        <f>IF(TblRegistroEntradas[[#This Row],[Data do Caixa Previsto (Data de Vencimento)]] = "", 0, YEAR(TblRegistroEntradas[[#This Row],[Data do Caixa Previsto (Data de Vencimento)]]))</f>
        <v>2018</v>
      </c>
      <c r="O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4" spans="2:15" hidden="1" x14ac:dyDescent="0.25">
      <c r="B44" s="22">
        <v>43084.95442532179</v>
      </c>
      <c r="C44" s="25">
        <v>43073</v>
      </c>
      <c r="D44" s="25">
        <v>43084.95442532179</v>
      </c>
      <c r="E44" s="28" t="s">
        <v>23</v>
      </c>
      <c r="F44" s="28" t="s">
        <v>27</v>
      </c>
      <c r="G44" s="28" t="s">
        <v>99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5">
        <f>IF(TblRegistroEntradas[[#This Row],[Data do Caixa Previsto (Data de Vencimento)]] = "", 0, MONTH(TblRegistroEntradas[[#This Row],[Data do Caixa Previsto (Data de Vencimento)]]))</f>
        <v>12</v>
      </c>
      <c r="N44" s="65">
        <f>IF(TblRegistroEntradas[[#This Row],[Data do Caixa Previsto (Data de Vencimento)]] = "", 0, YEAR(TblRegistroEntradas[[#This Row],[Data do Caixa Previsto (Data de Vencimento)]]))</f>
        <v>2017</v>
      </c>
      <c r="O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5" spans="2:15" hidden="1" x14ac:dyDescent="0.25">
      <c r="B45" s="22">
        <v>43131.56407100569</v>
      </c>
      <c r="C45" s="25">
        <v>43080</v>
      </c>
      <c r="D45" s="25">
        <v>43131.56407100569</v>
      </c>
      <c r="E45" s="28" t="s">
        <v>23</v>
      </c>
      <c r="F45" s="28" t="s">
        <v>27</v>
      </c>
      <c r="G45" s="28" t="s">
        <v>100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5">
        <f>IF(TblRegistroEntradas[[#This Row],[Data do Caixa Previsto (Data de Vencimento)]] = "", 0, MONTH(TblRegistroEntradas[[#This Row],[Data do Caixa Previsto (Data de Vencimento)]]))</f>
        <v>1</v>
      </c>
      <c r="N45" s="65">
        <f>IF(TblRegistroEntradas[[#This Row],[Data do Caixa Previsto (Data de Vencimento)]] = "", 0, YEAR(TblRegistroEntradas[[#This Row],[Data do Caixa Previsto (Data de Vencimento)]]))</f>
        <v>2018</v>
      </c>
      <c r="O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6" spans="2:15" hidden="1" x14ac:dyDescent="0.25">
      <c r="B46" s="22">
        <v>43103.027346399656</v>
      </c>
      <c r="C46" s="25">
        <v>43082</v>
      </c>
      <c r="D46" s="25">
        <v>43103.027346399656</v>
      </c>
      <c r="E46" s="28" t="s">
        <v>23</v>
      </c>
      <c r="F46" s="28" t="s">
        <v>27</v>
      </c>
      <c r="G46" s="28" t="s">
        <v>101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5">
        <f>IF(TblRegistroEntradas[[#This Row],[Data do Caixa Previsto (Data de Vencimento)]] = "", 0, MONTH(TblRegistroEntradas[[#This Row],[Data do Caixa Previsto (Data de Vencimento)]]))</f>
        <v>1</v>
      </c>
      <c r="N46" s="65">
        <f>IF(TblRegistroEntradas[[#This Row],[Data do Caixa Previsto (Data de Vencimento)]] = "", 0, YEAR(TblRegistroEntradas[[#This Row],[Data do Caixa Previsto (Data de Vencimento)]]))</f>
        <v>2018</v>
      </c>
      <c r="O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7" spans="2:15" hidden="1" x14ac:dyDescent="0.25">
      <c r="B47" s="22">
        <v>43086.779201496618</v>
      </c>
      <c r="C47" s="25">
        <v>43083</v>
      </c>
      <c r="D47" s="25">
        <v>43086.779201496618</v>
      </c>
      <c r="E47" s="28" t="s">
        <v>23</v>
      </c>
      <c r="F47" s="28" t="s">
        <v>30</v>
      </c>
      <c r="G47" s="28" t="s">
        <v>102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5">
        <f>IF(TblRegistroEntradas[[#This Row],[Data do Caixa Previsto (Data de Vencimento)]] = "", 0, MONTH(TblRegistroEntradas[[#This Row],[Data do Caixa Previsto (Data de Vencimento)]]))</f>
        <v>12</v>
      </c>
      <c r="N47" s="65">
        <f>IF(TblRegistroEntradas[[#This Row],[Data do Caixa Previsto (Data de Vencimento)]] = "", 0, YEAR(TblRegistroEntradas[[#This Row],[Data do Caixa Previsto (Data de Vencimento)]]))</f>
        <v>2017</v>
      </c>
      <c r="O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8" spans="2:15" hidden="1" x14ac:dyDescent="0.25">
      <c r="B48" s="22">
        <v>43135.384353482346</v>
      </c>
      <c r="C48" s="25">
        <v>43085</v>
      </c>
      <c r="D48" s="25">
        <v>43122.788615114718</v>
      </c>
      <c r="E48" s="28" t="s">
        <v>23</v>
      </c>
      <c r="F48" s="28" t="s">
        <v>28</v>
      </c>
      <c r="G48" s="28" t="s">
        <v>103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5">
        <f>IF(TblRegistroEntradas[[#This Row],[Data do Caixa Previsto (Data de Vencimento)]] = "", 0, MONTH(TblRegistroEntradas[[#This Row],[Data do Caixa Previsto (Data de Vencimento)]]))</f>
        <v>1</v>
      </c>
      <c r="N48" s="65">
        <f>IF(TblRegistroEntradas[[#This Row],[Data do Caixa Previsto (Data de Vencimento)]] = "", 0, YEAR(TblRegistroEntradas[[#This Row],[Data do Caixa Previsto (Data de Vencimento)]]))</f>
        <v>2018</v>
      </c>
      <c r="O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9" spans="2:15" hidden="1" x14ac:dyDescent="0.25">
      <c r="B49" s="22">
        <v>43123.054998054176</v>
      </c>
      <c r="C49" s="25">
        <v>43086</v>
      </c>
      <c r="D49" s="25">
        <v>43123.054998054176</v>
      </c>
      <c r="E49" s="28" t="s">
        <v>23</v>
      </c>
      <c r="F49" s="28" t="s">
        <v>28</v>
      </c>
      <c r="G49" s="28" t="s">
        <v>104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5">
        <f>IF(TblRegistroEntradas[[#This Row],[Data do Caixa Previsto (Data de Vencimento)]] = "", 0, MONTH(TblRegistroEntradas[[#This Row],[Data do Caixa Previsto (Data de Vencimento)]]))</f>
        <v>1</v>
      </c>
      <c r="N49" s="65">
        <f>IF(TblRegistroEntradas[[#This Row],[Data do Caixa Previsto (Data de Vencimento)]] = "", 0, YEAR(TblRegistroEntradas[[#This Row],[Data do Caixa Previsto (Data de Vencimento)]]))</f>
        <v>2018</v>
      </c>
      <c r="O4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0" spans="2:15" hidden="1" x14ac:dyDescent="0.25">
      <c r="B50" s="22">
        <v>43125.461755740398</v>
      </c>
      <c r="C50" s="25">
        <v>43088</v>
      </c>
      <c r="D50" s="25">
        <v>43125.461755740398</v>
      </c>
      <c r="E50" s="28" t="s">
        <v>23</v>
      </c>
      <c r="F50" s="28" t="s">
        <v>30</v>
      </c>
      <c r="G50" s="28" t="s">
        <v>105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5">
        <f>IF(TblRegistroEntradas[[#This Row],[Data do Caixa Previsto (Data de Vencimento)]] = "", 0, MONTH(TblRegistroEntradas[[#This Row],[Data do Caixa Previsto (Data de Vencimento)]]))</f>
        <v>1</v>
      </c>
      <c r="N50" s="65">
        <f>IF(TblRegistroEntradas[[#This Row],[Data do Caixa Previsto (Data de Vencimento)]] = "", 0, YEAR(TblRegistroEntradas[[#This Row],[Data do Caixa Previsto (Data de Vencimento)]]))</f>
        <v>2018</v>
      </c>
      <c r="O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1" spans="2:15" hidden="1" x14ac:dyDescent="0.25">
      <c r="B51" s="22">
        <v>43117.265187618672</v>
      </c>
      <c r="C51" s="25">
        <v>43089</v>
      </c>
      <c r="D51" s="25">
        <v>43117.265187618672</v>
      </c>
      <c r="E51" s="28" t="s">
        <v>23</v>
      </c>
      <c r="F51" s="28" t="s">
        <v>31</v>
      </c>
      <c r="G51" s="28" t="s">
        <v>106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5">
        <f>IF(TblRegistroEntradas[[#This Row],[Data do Caixa Previsto (Data de Vencimento)]] = "", 0, MONTH(TblRegistroEntradas[[#This Row],[Data do Caixa Previsto (Data de Vencimento)]]))</f>
        <v>1</v>
      </c>
      <c r="N51" s="65">
        <f>IF(TblRegistroEntradas[[#This Row],[Data do Caixa Previsto (Data de Vencimento)]] = "", 0, YEAR(TblRegistroEntradas[[#This Row],[Data do Caixa Previsto (Data de Vencimento)]]))</f>
        <v>2018</v>
      </c>
      <c r="O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2" spans="2:15" hidden="1" x14ac:dyDescent="0.25">
      <c r="B52" s="22">
        <v>43222.826071389798</v>
      </c>
      <c r="C52" s="25">
        <v>43091</v>
      </c>
      <c r="D52" s="25">
        <v>43133.821281134544</v>
      </c>
      <c r="E52" s="28" t="s">
        <v>23</v>
      </c>
      <c r="F52" s="28" t="s">
        <v>28</v>
      </c>
      <c r="G52" s="28" t="s">
        <v>107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5">
        <f>IF(TblRegistroEntradas[[#This Row],[Data do Caixa Previsto (Data de Vencimento)]] = "", 0, MONTH(TblRegistroEntradas[[#This Row],[Data do Caixa Previsto (Data de Vencimento)]]))</f>
        <v>2</v>
      </c>
      <c r="N52" s="65">
        <f>IF(TblRegistroEntradas[[#This Row],[Data do Caixa Previsto (Data de Vencimento)]] = "", 0, YEAR(TblRegistroEntradas[[#This Row],[Data do Caixa Previsto (Data de Vencimento)]]))</f>
        <v>2018</v>
      </c>
      <c r="O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3" spans="2:15" hidden="1" x14ac:dyDescent="0.25">
      <c r="B53" s="22">
        <v>43171.526334246679</v>
      </c>
      <c r="C53" s="25">
        <v>43095</v>
      </c>
      <c r="D53" s="25">
        <v>43150.040142629892</v>
      </c>
      <c r="E53" s="28" t="s">
        <v>23</v>
      </c>
      <c r="F53" s="28" t="s">
        <v>30</v>
      </c>
      <c r="G53" s="28" t="s">
        <v>108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5">
        <f>IF(TblRegistroEntradas[[#This Row],[Data do Caixa Previsto (Data de Vencimento)]] = "", 0, MONTH(TblRegistroEntradas[[#This Row],[Data do Caixa Previsto (Data de Vencimento)]]))</f>
        <v>2</v>
      </c>
      <c r="N53" s="65">
        <f>IF(TblRegistroEntradas[[#This Row],[Data do Caixa Previsto (Data de Vencimento)]] = "", 0, YEAR(TblRegistroEntradas[[#This Row],[Data do Caixa Previsto (Data de Vencimento)]]))</f>
        <v>2018</v>
      </c>
      <c r="O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4" spans="2:15" hidden="1" x14ac:dyDescent="0.25">
      <c r="B54" s="22">
        <v>43101.6816504218</v>
      </c>
      <c r="C54" s="25">
        <v>43099</v>
      </c>
      <c r="D54" s="25">
        <v>43101.6816504218</v>
      </c>
      <c r="E54" s="28" t="s">
        <v>23</v>
      </c>
      <c r="F54" s="28" t="s">
        <v>30</v>
      </c>
      <c r="G54" s="28" t="s">
        <v>109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5">
        <f>IF(TblRegistroEntradas[[#This Row],[Data do Caixa Previsto (Data de Vencimento)]] = "", 0, MONTH(TblRegistroEntradas[[#This Row],[Data do Caixa Previsto (Data de Vencimento)]]))</f>
        <v>1</v>
      </c>
      <c r="N54" s="65">
        <f>IF(TblRegistroEntradas[[#This Row],[Data do Caixa Previsto (Data de Vencimento)]] = "", 0, YEAR(TblRegistroEntradas[[#This Row],[Data do Caixa Previsto (Data de Vencimento)]]))</f>
        <v>2018</v>
      </c>
      <c r="O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5" spans="2:15" hidden="1" x14ac:dyDescent="0.25">
      <c r="B55" s="22">
        <v>43144.070709460881</v>
      </c>
      <c r="C55" s="25">
        <v>43100</v>
      </c>
      <c r="D55" s="25">
        <v>43144.070709460881</v>
      </c>
      <c r="E55" s="28" t="s">
        <v>23</v>
      </c>
      <c r="F55" s="28" t="s">
        <v>31</v>
      </c>
      <c r="G55" s="28" t="s">
        <v>110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5">
        <f>IF(TblRegistroEntradas[[#This Row],[Data do Caixa Previsto (Data de Vencimento)]] = "", 0, MONTH(TblRegistroEntradas[[#This Row],[Data do Caixa Previsto (Data de Vencimento)]]))</f>
        <v>2</v>
      </c>
      <c r="N55" s="65">
        <f>IF(TblRegistroEntradas[[#This Row],[Data do Caixa Previsto (Data de Vencimento)]] = "", 0, YEAR(TblRegistroEntradas[[#This Row],[Data do Caixa Previsto (Data de Vencimento)]]))</f>
        <v>2018</v>
      </c>
      <c r="O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6" spans="2:15" hidden="1" x14ac:dyDescent="0.25">
      <c r="B56" s="22">
        <v>43159.768399969107</v>
      </c>
      <c r="C56" s="25">
        <v>43103</v>
      </c>
      <c r="D56" s="25">
        <v>43159.768399969107</v>
      </c>
      <c r="E56" s="28" t="s">
        <v>23</v>
      </c>
      <c r="F56" s="28" t="s">
        <v>30</v>
      </c>
      <c r="G56" s="28" t="s">
        <v>111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5">
        <f>IF(TblRegistroEntradas[[#This Row],[Data do Caixa Previsto (Data de Vencimento)]] = "", 0, MONTH(TblRegistroEntradas[[#This Row],[Data do Caixa Previsto (Data de Vencimento)]]))</f>
        <v>2</v>
      </c>
      <c r="N56" s="65">
        <f>IF(TblRegistroEntradas[[#This Row],[Data do Caixa Previsto (Data de Vencimento)]] = "", 0, YEAR(TblRegistroEntradas[[#This Row],[Data do Caixa Previsto (Data de Vencimento)]]))</f>
        <v>2018</v>
      </c>
      <c r="O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7" spans="2:15" hidden="1" x14ac:dyDescent="0.25">
      <c r="B57" s="22">
        <v>43113.535870555577</v>
      </c>
      <c r="C57" s="25">
        <v>43109</v>
      </c>
      <c r="D57" s="25">
        <v>43113.535870555577</v>
      </c>
      <c r="E57" s="28" t="s">
        <v>23</v>
      </c>
      <c r="F57" s="28" t="s">
        <v>30</v>
      </c>
      <c r="G57" s="28" t="s">
        <v>112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5">
        <f>IF(TblRegistroEntradas[[#This Row],[Data do Caixa Previsto (Data de Vencimento)]] = "", 0, MONTH(TblRegistroEntradas[[#This Row],[Data do Caixa Previsto (Data de Vencimento)]]))</f>
        <v>1</v>
      </c>
      <c r="N57" s="65">
        <f>IF(TblRegistroEntradas[[#This Row],[Data do Caixa Previsto (Data de Vencimento)]] = "", 0, YEAR(TblRegistroEntradas[[#This Row],[Data do Caixa Previsto (Data de Vencimento)]]))</f>
        <v>2018</v>
      </c>
      <c r="O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8" spans="2:15" hidden="1" x14ac:dyDescent="0.25">
      <c r="B58" s="22">
        <v>43147.636765206888</v>
      </c>
      <c r="C58" s="25">
        <v>43117</v>
      </c>
      <c r="D58" s="25">
        <v>43147.636765206888</v>
      </c>
      <c r="E58" s="28" t="s">
        <v>23</v>
      </c>
      <c r="F58" s="28" t="s">
        <v>30</v>
      </c>
      <c r="G58" s="28" t="s">
        <v>113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5">
        <f>IF(TblRegistroEntradas[[#This Row],[Data do Caixa Previsto (Data de Vencimento)]] = "", 0, MONTH(TblRegistroEntradas[[#This Row],[Data do Caixa Previsto (Data de Vencimento)]]))</f>
        <v>2</v>
      </c>
      <c r="N58" s="65">
        <f>IF(TblRegistroEntradas[[#This Row],[Data do Caixa Previsto (Data de Vencimento)]] = "", 0, YEAR(TblRegistroEntradas[[#This Row],[Data do Caixa Previsto (Data de Vencimento)]]))</f>
        <v>2018</v>
      </c>
      <c r="O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9" spans="2:15" hidden="1" x14ac:dyDescent="0.25">
      <c r="B59" s="22">
        <v>43166.506331380886</v>
      </c>
      <c r="C59" s="25">
        <v>43121</v>
      </c>
      <c r="D59" s="25">
        <v>43166.506331380886</v>
      </c>
      <c r="E59" s="28" t="s">
        <v>23</v>
      </c>
      <c r="F59" s="28" t="s">
        <v>31</v>
      </c>
      <c r="G59" s="28" t="s">
        <v>114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5">
        <f>IF(TblRegistroEntradas[[#This Row],[Data do Caixa Previsto (Data de Vencimento)]] = "", 0, MONTH(TblRegistroEntradas[[#This Row],[Data do Caixa Previsto (Data de Vencimento)]]))</f>
        <v>3</v>
      </c>
      <c r="N59" s="65">
        <f>IF(TblRegistroEntradas[[#This Row],[Data do Caixa Previsto (Data de Vencimento)]] = "", 0, YEAR(TblRegistroEntradas[[#This Row],[Data do Caixa Previsto (Data de Vencimento)]]))</f>
        <v>2018</v>
      </c>
      <c r="O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0" spans="2:15" hidden="1" x14ac:dyDescent="0.25">
      <c r="B60" s="22">
        <v>43164.402079160267</v>
      </c>
      <c r="C60" s="25">
        <v>43122</v>
      </c>
      <c r="D60" s="25">
        <v>43145.930248245008</v>
      </c>
      <c r="E60" s="28" t="s">
        <v>23</v>
      </c>
      <c r="F60" s="28" t="s">
        <v>31</v>
      </c>
      <c r="G60" s="28" t="s">
        <v>115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5">
        <f>IF(TblRegistroEntradas[[#This Row],[Data do Caixa Previsto (Data de Vencimento)]] = "", 0, MONTH(TblRegistroEntradas[[#This Row],[Data do Caixa Previsto (Data de Vencimento)]]))</f>
        <v>2</v>
      </c>
      <c r="N60" s="65">
        <f>IF(TblRegistroEntradas[[#This Row],[Data do Caixa Previsto (Data de Vencimento)]] = "", 0, YEAR(TblRegistroEntradas[[#This Row],[Data do Caixa Previsto (Data de Vencimento)]]))</f>
        <v>2018</v>
      </c>
      <c r="O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1" spans="2:15" hidden="1" x14ac:dyDescent="0.25">
      <c r="B61" s="22">
        <v>43142.713591319029</v>
      </c>
      <c r="C61" s="25">
        <v>43124</v>
      </c>
      <c r="D61" s="25">
        <v>43142.713591319029</v>
      </c>
      <c r="E61" s="28" t="s">
        <v>23</v>
      </c>
      <c r="F61" s="28" t="s">
        <v>28</v>
      </c>
      <c r="G61" s="28" t="s">
        <v>116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5">
        <f>IF(TblRegistroEntradas[[#This Row],[Data do Caixa Previsto (Data de Vencimento)]] = "", 0, MONTH(TblRegistroEntradas[[#This Row],[Data do Caixa Previsto (Data de Vencimento)]]))</f>
        <v>2</v>
      </c>
      <c r="N61" s="65">
        <f>IF(TblRegistroEntradas[[#This Row],[Data do Caixa Previsto (Data de Vencimento)]] = "", 0, YEAR(TblRegistroEntradas[[#This Row],[Data do Caixa Previsto (Data de Vencimento)]]))</f>
        <v>2018</v>
      </c>
      <c r="O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2" spans="2:15" hidden="1" x14ac:dyDescent="0.25">
      <c r="B62" s="22">
        <v>43183.516256023155</v>
      </c>
      <c r="C62" s="25">
        <v>43125</v>
      </c>
      <c r="D62" s="25">
        <v>43129.375302218272</v>
      </c>
      <c r="E62" s="28" t="s">
        <v>23</v>
      </c>
      <c r="F62" s="28" t="s">
        <v>27</v>
      </c>
      <c r="G62" s="28" t="s">
        <v>117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5">
        <f>IF(TblRegistroEntradas[[#This Row],[Data do Caixa Previsto (Data de Vencimento)]] = "", 0, MONTH(TblRegistroEntradas[[#This Row],[Data do Caixa Previsto (Data de Vencimento)]]))</f>
        <v>1</v>
      </c>
      <c r="N62" s="65">
        <f>IF(TblRegistroEntradas[[#This Row],[Data do Caixa Previsto (Data de Vencimento)]] = "", 0, YEAR(TblRegistroEntradas[[#This Row],[Data do Caixa Previsto (Data de Vencimento)]]))</f>
        <v>2018</v>
      </c>
      <c r="O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3" spans="2:15" hidden="1" x14ac:dyDescent="0.25">
      <c r="B63" s="22">
        <v>43181.942093945734</v>
      </c>
      <c r="C63" s="25">
        <v>43128</v>
      </c>
      <c r="D63" s="25">
        <v>43181.942093945734</v>
      </c>
      <c r="E63" s="28" t="s">
        <v>23</v>
      </c>
      <c r="F63" s="28" t="s">
        <v>30</v>
      </c>
      <c r="G63" s="28" t="s">
        <v>118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5">
        <f>IF(TblRegistroEntradas[[#This Row],[Data do Caixa Previsto (Data de Vencimento)]] = "", 0, MONTH(TblRegistroEntradas[[#This Row],[Data do Caixa Previsto (Data de Vencimento)]]))</f>
        <v>3</v>
      </c>
      <c r="N63" s="65">
        <f>IF(TblRegistroEntradas[[#This Row],[Data do Caixa Previsto (Data de Vencimento)]] = "", 0, YEAR(TblRegistroEntradas[[#This Row],[Data do Caixa Previsto (Data de Vencimento)]]))</f>
        <v>2018</v>
      </c>
      <c r="O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4" spans="2:15" hidden="1" x14ac:dyDescent="0.25">
      <c r="B64" s="22">
        <v>43161.227605046144</v>
      </c>
      <c r="C64" s="25">
        <v>43129</v>
      </c>
      <c r="D64" s="25">
        <v>43161.227605046144</v>
      </c>
      <c r="E64" s="28" t="s">
        <v>23</v>
      </c>
      <c r="F64" s="28" t="s">
        <v>30</v>
      </c>
      <c r="G64" s="28" t="s">
        <v>119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5">
        <f>IF(TblRegistroEntradas[[#This Row],[Data do Caixa Previsto (Data de Vencimento)]] = "", 0, MONTH(TblRegistroEntradas[[#This Row],[Data do Caixa Previsto (Data de Vencimento)]]))</f>
        <v>3</v>
      </c>
      <c r="N64" s="65">
        <f>IF(TblRegistroEntradas[[#This Row],[Data do Caixa Previsto (Data de Vencimento)]] = "", 0, YEAR(TblRegistroEntradas[[#This Row],[Data do Caixa Previsto (Data de Vencimento)]]))</f>
        <v>2018</v>
      </c>
      <c r="O6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5" spans="2:15" hidden="1" x14ac:dyDescent="0.25">
      <c r="B65" s="22">
        <v>43178.327075601032</v>
      </c>
      <c r="C65" s="25">
        <v>43130</v>
      </c>
      <c r="D65" s="25">
        <v>43178.327075601032</v>
      </c>
      <c r="E65" s="28" t="s">
        <v>23</v>
      </c>
      <c r="F65" s="28" t="s">
        <v>30</v>
      </c>
      <c r="G65" s="28" t="s">
        <v>120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5">
        <f>IF(TblRegistroEntradas[[#This Row],[Data do Caixa Previsto (Data de Vencimento)]] = "", 0, MONTH(TblRegistroEntradas[[#This Row],[Data do Caixa Previsto (Data de Vencimento)]]))</f>
        <v>3</v>
      </c>
      <c r="N65" s="65">
        <f>IF(TblRegistroEntradas[[#This Row],[Data do Caixa Previsto (Data de Vencimento)]] = "", 0, YEAR(TblRegistroEntradas[[#This Row],[Data do Caixa Previsto (Data de Vencimento)]]))</f>
        <v>2018</v>
      </c>
      <c r="O6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6" spans="2:15" hidden="1" x14ac:dyDescent="0.25">
      <c r="B66" s="22">
        <v>43138.085439585935</v>
      </c>
      <c r="C66" s="25">
        <v>43133</v>
      </c>
      <c r="D66" s="25">
        <v>43138.085439585935</v>
      </c>
      <c r="E66" s="28" t="s">
        <v>23</v>
      </c>
      <c r="F66" s="28" t="s">
        <v>29</v>
      </c>
      <c r="G66" s="28" t="s">
        <v>121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5">
        <f>IF(TblRegistroEntradas[[#This Row],[Data do Caixa Previsto (Data de Vencimento)]] = "", 0, MONTH(TblRegistroEntradas[[#This Row],[Data do Caixa Previsto (Data de Vencimento)]]))</f>
        <v>2</v>
      </c>
      <c r="N66" s="65">
        <f>IF(TblRegistroEntradas[[#This Row],[Data do Caixa Previsto (Data de Vencimento)]] = "", 0, YEAR(TblRegistroEntradas[[#This Row],[Data do Caixa Previsto (Data de Vencimento)]]))</f>
        <v>2018</v>
      </c>
      <c r="O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7" spans="2:15" hidden="1" x14ac:dyDescent="0.25">
      <c r="B67" s="22">
        <v>43190.17599100792</v>
      </c>
      <c r="C67" s="25">
        <v>43136</v>
      </c>
      <c r="D67" s="25">
        <v>43190.17599100792</v>
      </c>
      <c r="E67" s="28" t="s">
        <v>23</v>
      </c>
      <c r="F67" s="28" t="s">
        <v>31</v>
      </c>
      <c r="G67" s="28" t="s">
        <v>122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5">
        <f>IF(TblRegistroEntradas[[#This Row],[Data do Caixa Previsto (Data de Vencimento)]] = "", 0, MONTH(TblRegistroEntradas[[#This Row],[Data do Caixa Previsto (Data de Vencimento)]]))</f>
        <v>3</v>
      </c>
      <c r="N67" s="65">
        <f>IF(TblRegistroEntradas[[#This Row],[Data do Caixa Previsto (Data de Vencimento)]] = "", 0, YEAR(TblRegistroEntradas[[#This Row],[Data do Caixa Previsto (Data de Vencimento)]]))</f>
        <v>2018</v>
      </c>
      <c r="O6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8" spans="2:15" hidden="1" x14ac:dyDescent="0.25">
      <c r="B68" s="22">
        <v>43145.940969359632</v>
      </c>
      <c r="C68" s="25">
        <v>43140</v>
      </c>
      <c r="D68" s="25">
        <v>43145.940969359632</v>
      </c>
      <c r="E68" s="28" t="s">
        <v>23</v>
      </c>
      <c r="F68" s="28" t="s">
        <v>30</v>
      </c>
      <c r="G68" s="28" t="s">
        <v>123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5">
        <f>IF(TblRegistroEntradas[[#This Row],[Data do Caixa Previsto (Data de Vencimento)]] = "", 0, MONTH(TblRegistroEntradas[[#This Row],[Data do Caixa Previsto (Data de Vencimento)]]))</f>
        <v>2</v>
      </c>
      <c r="N68" s="65">
        <f>IF(TblRegistroEntradas[[#This Row],[Data do Caixa Previsto (Data de Vencimento)]] = "", 0, YEAR(TblRegistroEntradas[[#This Row],[Data do Caixa Previsto (Data de Vencimento)]]))</f>
        <v>2018</v>
      </c>
      <c r="O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9" spans="2:15" hidden="1" x14ac:dyDescent="0.25">
      <c r="B69" s="22">
        <v>43146.225751185812</v>
      </c>
      <c r="C69" s="25">
        <v>43142</v>
      </c>
      <c r="D69" s="25">
        <v>43146.225751185812</v>
      </c>
      <c r="E69" s="28" t="s">
        <v>23</v>
      </c>
      <c r="F69" s="28" t="s">
        <v>28</v>
      </c>
      <c r="G69" s="28" t="s">
        <v>124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5">
        <f>IF(TblRegistroEntradas[[#This Row],[Data do Caixa Previsto (Data de Vencimento)]] = "", 0, MONTH(TblRegistroEntradas[[#This Row],[Data do Caixa Previsto (Data de Vencimento)]]))</f>
        <v>2</v>
      </c>
      <c r="N69" s="65">
        <f>IF(TblRegistroEntradas[[#This Row],[Data do Caixa Previsto (Data de Vencimento)]] = "", 0, YEAR(TblRegistroEntradas[[#This Row],[Data do Caixa Previsto (Data de Vencimento)]]))</f>
        <v>2018</v>
      </c>
      <c r="O6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0" spans="2:15" hidden="1" x14ac:dyDescent="0.25">
      <c r="B70" s="22">
        <v>43193.467827275977</v>
      </c>
      <c r="C70" s="25">
        <v>43148</v>
      </c>
      <c r="D70" s="25">
        <v>43193.467827275977</v>
      </c>
      <c r="E70" s="28" t="s">
        <v>23</v>
      </c>
      <c r="F70" s="28" t="s">
        <v>29</v>
      </c>
      <c r="G70" s="28" t="s">
        <v>125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5">
        <f>IF(TblRegistroEntradas[[#This Row],[Data do Caixa Previsto (Data de Vencimento)]] = "", 0, MONTH(TblRegistroEntradas[[#This Row],[Data do Caixa Previsto (Data de Vencimento)]]))</f>
        <v>4</v>
      </c>
      <c r="N70" s="65">
        <f>IF(TblRegistroEntradas[[#This Row],[Data do Caixa Previsto (Data de Vencimento)]] = "", 0, YEAR(TblRegistroEntradas[[#This Row],[Data do Caixa Previsto (Data de Vencimento)]]))</f>
        <v>2018</v>
      </c>
      <c r="O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1" spans="2:15" hidden="1" x14ac:dyDescent="0.25">
      <c r="B71" s="22">
        <v>43193.409618971542</v>
      </c>
      <c r="C71" s="25">
        <v>43151</v>
      </c>
      <c r="D71" s="25">
        <v>43193.409618971542</v>
      </c>
      <c r="E71" s="28" t="s">
        <v>23</v>
      </c>
      <c r="F71" s="28" t="s">
        <v>29</v>
      </c>
      <c r="G71" s="28" t="s">
        <v>126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5">
        <f>IF(TblRegistroEntradas[[#This Row],[Data do Caixa Previsto (Data de Vencimento)]] = "", 0, MONTH(TblRegistroEntradas[[#This Row],[Data do Caixa Previsto (Data de Vencimento)]]))</f>
        <v>4</v>
      </c>
      <c r="N71" s="65">
        <f>IF(TblRegistroEntradas[[#This Row],[Data do Caixa Previsto (Data de Vencimento)]] = "", 0, YEAR(TblRegistroEntradas[[#This Row],[Data do Caixa Previsto (Data de Vencimento)]]))</f>
        <v>2018</v>
      </c>
      <c r="O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2" spans="2:15" hidden="1" x14ac:dyDescent="0.25">
      <c r="B72" s="22">
        <v>43261.17512133922</v>
      </c>
      <c r="C72" s="25">
        <v>43154</v>
      </c>
      <c r="D72" s="25">
        <v>43180.340377186512</v>
      </c>
      <c r="E72" s="28" t="s">
        <v>23</v>
      </c>
      <c r="F72" s="28" t="s">
        <v>30</v>
      </c>
      <c r="G72" s="28" t="s">
        <v>127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5">
        <f>IF(TblRegistroEntradas[[#This Row],[Data do Caixa Previsto (Data de Vencimento)]] = "", 0, MONTH(TblRegistroEntradas[[#This Row],[Data do Caixa Previsto (Data de Vencimento)]]))</f>
        <v>3</v>
      </c>
      <c r="N72" s="65">
        <f>IF(TblRegistroEntradas[[#This Row],[Data do Caixa Previsto (Data de Vencimento)]] = "", 0, YEAR(TblRegistroEntradas[[#This Row],[Data do Caixa Previsto (Data de Vencimento)]]))</f>
        <v>2018</v>
      </c>
      <c r="O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3" spans="2:15" hidden="1" x14ac:dyDescent="0.25">
      <c r="B73" s="22">
        <v>43253.722363167413</v>
      </c>
      <c r="C73" s="25">
        <v>43156</v>
      </c>
      <c r="D73" s="25">
        <v>43205.753397319932</v>
      </c>
      <c r="E73" s="28" t="s">
        <v>23</v>
      </c>
      <c r="F73" s="28" t="s">
        <v>28</v>
      </c>
      <c r="G73" s="28" t="s">
        <v>128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5">
        <f>IF(TblRegistroEntradas[[#This Row],[Data do Caixa Previsto (Data de Vencimento)]] = "", 0, MONTH(TblRegistroEntradas[[#This Row],[Data do Caixa Previsto (Data de Vencimento)]]))</f>
        <v>4</v>
      </c>
      <c r="N73" s="65">
        <f>IF(TblRegistroEntradas[[#This Row],[Data do Caixa Previsto (Data de Vencimento)]] = "", 0, YEAR(TblRegistroEntradas[[#This Row],[Data do Caixa Previsto (Data de Vencimento)]]))</f>
        <v>2018</v>
      </c>
      <c r="O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4" spans="2:15" hidden="1" x14ac:dyDescent="0.25">
      <c r="B74" s="22">
        <v>43268.070563511268</v>
      </c>
      <c r="C74" s="25">
        <v>43158</v>
      </c>
      <c r="D74" s="25">
        <v>43188.829564949629</v>
      </c>
      <c r="E74" s="28" t="s">
        <v>23</v>
      </c>
      <c r="F74" s="28" t="s">
        <v>28</v>
      </c>
      <c r="G74" s="28" t="s">
        <v>129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5">
        <f>IF(TblRegistroEntradas[[#This Row],[Data do Caixa Previsto (Data de Vencimento)]] = "", 0, MONTH(TblRegistroEntradas[[#This Row],[Data do Caixa Previsto (Data de Vencimento)]]))</f>
        <v>3</v>
      </c>
      <c r="N74" s="65">
        <f>IF(TblRegistroEntradas[[#This Row],[Data do Caixa Previsto (Data de Vencimento)]] = "", 0, YEAR(TblRegistroEntradas[[#This Row],[Data do Caixa Previsto (Data de Vencimento)]]))</f>
        <v>2018</v>
      </c>
      <c r="O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5" spans="2:15" hidden="1" x14ac:dyDescent="0.25">
      <c r="B75" s="22">
        <v>43169.443907551016</v>
      </c>
      <c r="C75" s="25">
        <v>43160</v>
      </c>
      <c r="D75" s="25">
        <v>43169.443907551016</v>
      </c>
      <c r="E75" s="28" t="s">
        <v>23</v>
      </c>
      <c r="F75" s="28" t="s">
        <v>29</v>
      </c>
      <c r="G75" s="28" t="s">
        <v>130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5">
        <f>IF(TblRegistroEntradas[[#This Row],[Data do Caixa Previsto (Data de Vencimento)]] = "", 0, MONTH(TblRegistroEntradas[[#This Row],[Data do Caixa Previsto (Data de Vencimento)]]))</f>
        <v>3</v>
      </c>
      <c r="N75" s="65">
        <f>IF(TblRegistroEntradas[[#This Row],[Data do Caixa Previsto (Data de Vencimento)]] = "", 0, YEAR(TblRegistroEntradas[[#This Row],[Data do Caixa Previsto (Data de Vencimento)]]))</f>
        <v>2018</v>
      </c>
      <c r="O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6" spans="2:15" hidden="1" x14ac:dyDescent="0.25">
      <c r="B76" s="22">
        <v>43202.812742183109</v>
      </c>
      <c r="C76" s="25">
        <v>43162</v>
      </c>
      <c r="D76" s="25">
        <v>43202.812742183109</v>
      </c>
      <c r="E76" s="28" t="s">
        <v>23</v>
      </c>
      <c r="F76" s="28" t="s">
        <v>31</v>
      </c>
      <c r="G76" s="28" t="s">
        <v>131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5">
        <f>IF(TblRegistroEntradas[[#This Row],[Data do Caixa Previsto (Data de Vencimento)]] = "", 0, MONTH(TblRegistroEntradas[[#This Row],[Data do Caixa Previsto (Data de Vencimento)]]))</f>
        <v>4</v>
      </c>
      <c r="N76" s="65">
        <f>IF(TblRegistroEntradas[[#This Row],[Data do Caixa Previsto (Data de Vencimento)]] = "", 0, YEAR(TblRegistroEntradas[[#This Row],[Data do Caixa Previsto (Data de Vencimento)]]))</f>
        <v>2018</v>
      </c>
      <c r="O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7" spans="2:15" hidden="1" x14ac:dyDescent="0.25">
      <c r="B77" s="22">
        <v>43277.69194849013</v>
      </c>
      <c r="C77" s="25">
        <v>43163</v>
      </c>
      <c r="D77" s="25">
        <v>43211.113627447019</v>
      </c>
      <c r="E77" s="28" t="s">
        <v>23</v>
      </c>
      <c r="F77" s="28" t="s">
        <v>29</v>
      </c>
      <c r="G77" s="28" t="s">
        <v>132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5">
        <f>IF(TblRegistroEntradas[[#This Row],[Data do Caixa Previsto (Data de Vencimento)]] = "", 0, MONTH(TblRegistroEntradas[[#This Row],[Data do Caixa Previsto (Data de Vencimento)]]))</f>
        <v>4</v>
      </c>
      <c r="N77" s="65">
        <f>IF(TblRegistroEntradas[[#This Row],[Data do Caixa Previsto (Data de Vencimento)]] = "", 0, YEAR(TblRegistroEntradas[[#This Row],[Data do Caixa Previsto (Data de Vencimento)]]))</f>
        <v>2018</v>
      </c>
      <c r="O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8" spans="2:15" hidden="1" x14ac:dyDescent="0.25">
      <c r="B78" s="22">
        <v>43283.817447549081</v>
      </c>
      <c r="C78" s="25">
        <v>43166</v>
      </c>
      <c r="D78" s="25">
        <v>43203.174471123319</v>
      </c>
      <c r="E78" s="28" t="s">
        <v>23</v>
      </c>
      <c r="F78" s="28" t="s">
        <v>27</v>
      </c>
      <c r="G78" s="28" t="s">
        <v>133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5">
        <f>IF(TblRegistroEntradas[[#This Row],[Data do Caixa Previsto (Data de Vencimento)]] = "", 0, MONTH(TblRegistroEntradas[[#This Row],[Data do Caixa Previsto (Data de Vencimento)]]))</f>
        <v>4</v>
      </c>
      <c r="N78" s="65">
        <f>IF(TblRegistroEntradas[[#This Row],[Data do Caixa Previsto (Data de Vencimento)]] = "", 0, YEAR(TblRegistroEntradas[[#This Row],[Data do Caixa Previsto (Data de Vencimento)]]))</f>
        <v>2018</v>
      </c>
      <c r="O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9" spans="2:15" hidden="1" x14ac:dyDescent="0.25">
      <c r="B79" s="22">
        <v>43184.083980960655</v>
      </c>
      <c r="C79" s="25">
        <v>43169</v>
      </c>
      <c r="D79" s="25">
        <v>43184.083980960655</v>
      </c>
      <c r="E79" s="28" t="s">
        <v>23</v>
      </c>
      <c r="F79" s="28" t="s">
        <v>27</v>
      </c>
      <c r="G79" s="28" t="s">
        <v>134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5">
        <f>IF(TblRegistroEntradas[[#This Row],[Data do Caixa Previsto (Data de Vencimento)]] = "", 0, MONTH(TblRegistroEntradas[[#This Row],[Data do Caixa Previsto (Data de Vencimento)]]))</f>
        <v>3</v>
      </c>
      <c r="N79" s="65">
        <f>IF(TblRegistroEntradas[[#This Row],[Data do Caixa Previsto (Data de Vencimento)]] = "", 0, YEAR(TblRegistroEntradas[[#This Row],[Data do Caixa Previsto (Data de Vencimento)]]))</f>
        <v>2018</v>
      </c>
      <c r="O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0" spans="2:15" hidden="1" x14ac:dyDescent="0.25">
      <c r="B80" s="22">
        <v>43200.147034627953</v>
      </c>
      <c r="C80" s="25">
        <v>43171</v>
      </c>
      <c r="D80" s="25">
        <v>43200.147034627953</v>
      </c>
      <c r="E80" s="28" t="s">
        <v>23</v>
      </c>
      <c r="F80" s="28" t="s">
        <v>30</v>
      </c>
      <c r="G80" s="28" t="s">
        <v>135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5">
        <f>IF(TblRegistroEntradas[[#This Row],[Data do Caixa Previsto (Data de Vencimento)]] = "", 0, MONTH(TblRegistroEntradas[[#This Row],[Data do Caixa Previsto (Data de Vencimento)]]))</f>
        <v>4</v>
      </c>
      <c r="N80" s="65">
        <f>IF(TblRegistroEntradas[[#This Row],[Data do Caixa Previsto (Data de Vencimento)]] = "", 0, YEAR(TblRegistroEntradas[[#This Row],[Data do Caixa Previsto (Data de Vencimento)]]))</f>
        <v>2018</v>
      </c>
      <c r="O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1" spans="2:15" hidden="1" x14ac:dyDescent="0.25">
      <c r="B81" s="22">
        <v>43207.818228031581</v>
      </c>
      <c r="C81" s="25">
        <v>43176</v>
      </c>
      <c r="D81" s="25">
        <v>43207.818228031581</v>
      </c>
      <c r="E81" s="28" t="s">
        <v>23</v>
      </c>
      <c r="F81" s="28" t="s">
        <v>31</v>
      </c>
      <c r="G81" s="28" t="s">
        <v>136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5">
        <f>IF(TblRegistroEntradas[[#This Row],[Data do Caixa Previsto (Data de Vencimento)]] = "", 0, MONTH(TblRegistroEntradas[[#This Row],[Data do Caixa Previsto (Data de Vencimento)]]))</f>
        <v>4</v>
      </c>
      <c r="N81" s="65">
        <f>IF(TblRegistroEntradas[[#This Row],[Data do Caixa Previsto (Data de Vencimento)]] = "", 0, YEAR(TblRegistroEntradas[[#This Row],[Data do Caixa Previsto (Data de Vencimento)]]))</f>
        <v>2018</v>
      </c>
      <c r="O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2" spans="2:15" hidden="1" x14ac:dyDescent="0.25">
      <c r="B82" s="22">
        <v>43234.457970610572</v>
      </c>
      <c r="C82" s="25">
        <v>43177</v>
      </c>
      <c r="D82" s="25">
        <v>43234.457970610572</v>
      </c>
      <c r="E82" s="28" t="s">
        <v>23</v>
      </c>
      <c r="F82" s="28" t="s">
        <v>30</v>
      </c>
      <c r="G82" s="28" t="s">
        <v>137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5">
        <f>IF(TblRegistroEntradas[[#This Row],[Data do Caixa Previsto (Data de Vencimento)]] = "", 0, MONTH(TblRegistroEntradas[[#This Row],[Data do Caixa Previsto (Data de Vencimento)]]))</f>
        <v>5</v>
      </c>
      <c r="N82" s="65">
        <f>IF(TblRegistroEntradas[[#This Row],[Data do Caixa Previsto (Data de Vencimento)]] = "", 0, YEAR(TblRegistroEntradas[[#This Row],[Data do Caixa Previsto (Data de Vencimento)]]))</f>
        <v>2018</v>
      </c>
      <c r="O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3" spans="2:15" hidden="1" x14ac:dyDescent="0.25">
      <c r="B83" s="22">
        <v>43220.822063654756</v>
      </c>
      <c r="C83" s="25">
        <v>43180</v>
      </c>
      <c r="D83" s="25">
        <v>43220.822063654756</v>
      </c>
      <c r="E83" s="28" t="s">
        <v>23</v>
      </c>
      <c r="F83" s="28" t="s">
        <v>30</v>
      </c>
      <c r="G83" s="28" t="s">
        <v>138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5">
        <f>IF(TblRegistroEntradas[[#This Row],[Data do Caixa Previsto (Data de Vencimento)]] = "", 0, MONTH(TblRegistroEntradas[[#This Row],[Data do Caixa Previsto (Data de Vencimento)]]))</f>
        <v>4</v>
      </c>
      <c r="N83" s="65">
        <f>IF(TblRegistroEntradas[[#This Row],[Data do Caixa Previsto (Data de Vencimento)]] = "", 0, YEAR(TblRegistroEntradas[[#This Row],[Data do Caixa Previsto (Data de Vencimento)]]))</f>
        <v>2018</v>
      </c>
      <c r="O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4" spans="2:15" hidden="1" x14ac:dyDescent="0.25">
      <c r="B84" s="22" t="s">
        <v>68</v>
      </c>
      <c r="C84" s="25">
        <v>43182</v>
      </c>
      <c r="D84" s="25">
        <v>43199.063059084292</v>
      </c>
      <c r="E84" s="28" t="s">
        <v>23</v>
      </c>
      <c r="F84" s="28" t="s">
        <v>28</v>
      </c>
      <c r="G84" s="28" t="s">
        <v>139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5">
        <f>IF(TblRegistroEntradas[[#This Row],[Data do Caixa Previsto (Data de Vencimento)]] = "", 0, MONTH(TblRegistroEntradas[[#This Row],[Data do Caixa Previsto (Data de Vencimento)]]))</f>
        <v>4</v>
      </c>
      <c r="N84" s="65">
        <f>IF(TblRegistroEntradas[[#This Row],[Data do Caixa Previsto (Data de Vencimento)]] = "", 0, YEAR(TblRegistroEntradas[[#This Row],[Data do Caixa Previsto (Data de Vencimento)]]))</f>
        <v>2018</v>
      </c>
      <c r="O8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85" spans="2:15" hidden="1" x14ac:dyDescent="0.25">
      <c r="B85" s="22">
        <v>43187.544050679455</v>
      </c>
      <c r="C85" s="25">
        <v>43184</v>
      </c>
      <c r="D85" s="25">
        <v>43187.544050679455</v>
      </c>
      <c r="E85" s="28" t="s">
        <v>23</v>
      </c>
      <c r="F85" s="28" t="s">
        <v>27</v>
      </c>
      <c r="G85" s="28" t="s">
        <v>140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5">
        <f>IF(TblRegistroEntradas[[#This Row],[Data do Caixa Previsto (Data de Vencimento)]] = "", 0, MONTH(TblRegistroEntradas[[#This Row],[Data do Caixa Previsto (Data de Vencimento)]]))</f>
        <v>3</v>
      </c>
      <c r="N85" s="65">
        <f>IF(TblRegistroEntradas[[#This Row],[Data do Caixa Previsto (Data de Vencimento)]] = "", 0, YEAR(TblRegistroEntradas[[#This Row],[Data do Caixa Previsto (Data de Vencimento)]]))</f>
        <v>2018</v>
      </c>
      <c r="O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6" spans="2:15" hidden="1" x14ac:dyDescent="0.25">
      <c r="B86" s="22">
        <v>43205.258677559352</v>
      </c>
      <c r="C86" s="25">
        <v>43187</v>
      </c>
      <c r="D86" s="25">
        <v>43205.258677559352</v>
      </c>
      <c r="E86" s="28" t="s">
        <v>23</v>
      </c>
      <c r="F86" s="28" t="s">
        <v>31</v>
      </c>
      <c r="G86" s="28" t="s">
        <v>141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5">
        <f>IF(TblRegistroEntradas[[#This Row],[Data do Caixa Previsto (Data de Vencimento)]] = "", 0, MONTH(TblRegistroEntradas[[#This Row],[Data do Caixa Previsto (Data de Vencimento)]]))</f>
        <v>4</v>
      </c>
      <c r="N86" s="65">
        <f>IF(TblRegistroEntradas[[#This Row],[Data do Caixa Previsto (Data de Vencimento)]] = "", 0, YEAR(TblRegistroEntradas[[#This Row],[Data do Caixa Previsto (Data de Vencimento)]]))</f>
        <v>2018</v>
      </c>
      <c r="O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7" spans="2:15" hidden="1" x14ac:dyDescent="0.25">
      <c r="B87" s="22">
        <v>43228.479640925485</v>
      </c>
      <c r="C87" s="25">
        <v>43189</v>
      </c>
      <c r="D87" s="25">
        <v>43228.479640925485</v>
      </c>
      <c r="E87" s="28" t="s">
        <v>23</v>
      </c>
      <c r="F87" s="28" t="s">
        <v>28</v>
      </c>
      <c r="G87" s="28" t="s">
        <v>142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5">
        <f>IF(TblRegistroEntradas[[#This Row],[Data do Caixa Previsto (Data de Vencimento)]] = "", 0, MONTH(TblRegistroEntradas[[#This Row],[Data do Caixa Previsto (Data de Vencimento)]]))</f>
        <v>5</v>
      </c>
      <c r="N87" s="65">
        <f>IF(TblRegistroEntradas[[#This Row],[Data do Caixa Previsto (Data de Vencimento)]] = "", 0, YEAR(TblRegistroEntradas[[#This Row],[Data do Caixa Previsto (Data de Vencimento)]]))</f>
        <v>2018</v>
      </c>
      <c r="O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8" spans="2:15" hidden="1" x14ac:dyDescent="0.25">
      <c r="B88" s="22">
        <v>43228.526498585612</v>
      </c>
      <c r="C88" s="25">
        <v>43190</v>
      </c>
      <c r="D88" s="25">
        <v>43228.526498585612</v>
      </c>
      <c r="E88" s="28" t="s">
        <v>23</v>
      </c>
      <c r="F88" s="28" t="s">
        <v>31</v>
      </c>
      <c r="G88" s="28" t="s">
        <v>143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5">
        <f>IF(TblRegistroEntradas[[#This Row],[Data do Caixa Previsto (Data de Vencimento)]] = "", 0, MONTH(TblRegistroEntradas[[#This Row],[Data do Caixa Previsto (Data de Vencimento)]]))</f>
        <v>5</v>
      </c>
      <c r="N88" s="65">
        <f>IF(TblRegistroEntradas[[#This Row],[Data do Caixa Previsto (Data de Vencimento)]] = "", 0, YEAR(TblRegistroEntradas[[#This Row],[Data do Caixa Previsto (Data de Vencimento)]]))</f>
        <v>2018</v>
      </c>
      <c r="O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9" spans="2:15" hidden="1" x14ac:dyDescent="0.25">
      <c r="B89" s="22">
        <v>43289.577504759094</v>
      </c>
      <c r="C89" s="25">
        <v>43193</v>
      </c>
      <c r="D89" s="25">
        <v>43251.952991180231</v>
      </c>
      <c r="E89" s="28" t="s">
        <v>23</v>
      </c>
      <c r="F89" s="28" t="s">
        <v>30</v>
      </c>
      <c r="G89" s="28" t="s">
        <v>144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5">
        <f>IF(TblRegistroEntradas[[#This Row],[Data do Caixa Previsto (Data de Vencimento)]] = "", 0, MONTH(TblRegistroEntradas[[#This Row],[Data do Caixa Previsto (Data de Vencimento)]]))</f>
        <v>5</v>
      </c>
      <c r="N89" s="65">
        <f>IF(TblRegistroEntradas[[#This Row],[Data do Caixa Previsto (Data de Vencimento)]] = "", 0, YEAR(TblRegistroEntradas[[#This Row],[Data do Caixa Previsto (Data de Vencimento)]]))</f>
        <v>2018</v>
      </c>
      <c r="O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0" spans="2:15" hidden="1" x14ac:dyDescent="0.25">
      <c r="B90" s="22">
        <v>43221.091190775791</v>
      </c>
      <c r="C90" s="25">
        <v>43196</v>
      </c>
      <c r="D90" s="25">
        <v>43221.091190775791</v>
      </c>
      <c r="E90" s="28" t="s">
        <v>23</v>
      </c>
      <c r="F90" s="28" t="s">
        <v>28</v>
      </c>
      <c r="G90" s="28" t="s">
        <v>145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5">
        <f>IF(TblRegistroEntradas[[#This Row],[Data do Caixa Previsto (Data de Vencimento)]] = "", 0, MONTH(TblRegistroEntradas[[#This Row],[Data do Caixa Previsto (Data de Vencimento)]]))</f>
        <v>5</v>
      </c>
      <c r="N90" s="65">
        <f>IF(TblRegistroEntradas[[#This Row],[Data do Caixa Previsto (Data de Vencimento)]] = "", 0, YEAR(TblRegistroEntradas[[#This Row],[Data do Caixa Previsto (Data de Vencimento)]]))</f>
        <v>2018</v>
      </c>
      <c r="O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1" spans="2:15" hidden="1" x14ac:dyDescent="0.25">
      <c r="B91" s="22">
        <v>43251.171133907985</v>
      </c>
      <c r="C91" s="25">
        <v>43199</v>
      </c>
      <c r="D91" s="25">
        <v>43251.171133907985</v>
      </c>
      <c r="E91" s="28" t="s">
        <v>23</v>
      </c>
      <c r="F91" s="28" t="s">
        <v>30</v>
      </c>
      <c r="G91" s="28" t="s">
        <v>146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5">
        <f>IF(TblRegistroEntradas[[#This Row],[Data do Caixa Previsto (Data de Vencimento)]] = "", 0, MONTH(TblRegistroEntradas[[#This Row],[Data do Caixa Previsto (Data de Vencimento)]]))</f>
        <v>5</v>
      </c>
      <c r="N91" s="65">
        <f>IF(TblRegistroEntradas[[#This Row],[Data do Caixa Previsto (Data de Vencimento)]] = "", 0, YEAR(TblRegistroEntradas[[#This Row],[Data do Caixa Previsto (Data de Vencimento)]]))</f>
        <v>2018</v>
      </c>
      <c r="O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2" spans="2:15" hidden="1" x14ac:dyDescent="0.25">
      <c r="B92" s="22">
        <v>43264.89293629631</v>
      </c>
      <c r="C92" s="25">
        <v>43201</v>
      </c>
      <c r="D92" s="25">
        <v>43260.535750034454</v>
      </c>
      <c r="E92" s="28" t="s">
        <v>23</v>
      </c>
      <c r="F92" s="28" t="s">
        <v>30</v>
      </c>
      <c r="G92" s="28" t="s">
        <v>147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5">
        <f>IF(TblRegistroEntradas[[#This Row],[Data do Caixa Previsto (Data de Vencimento)]] = "", 0, MONTH(TblRegistroEntradas[[#This Row],[Data do Caixa Previsto (Data de Vencimento)]]))</f>
        <v>6</v>
      </c>
      <c r="N92" s="65">
        <f>IF(TblRegistroEntradas[[#This Row],[Data do Caixa Previsto (Data de Vencimento)]] = "", 0, YEAR(TblRegistroEntradas[[#This Row],[Data do Caixa Previsto (Data de Vencimento)]]))</f>
        <v>2018</v>
      </c>
      <c r="O9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3" spans="2:15" hidden="1" x14ac:dyDescent="0.25">
      <c r="B93" s="22">
        <v>43224.851474146271</v>
      </c>
      <c r="C93" s="25">
        <v>43204</v>
      </c>
      <c r="D93" s="25">
        <v>43224.851474146271</v>
      </c>
      <c r="E93" s="28" t="s">
        <v>23</v>
      </c>
      <c r="F93" s="28" t="s">
        <v>30</v>
      </c>
      <c r="G93" s="28" t="s">
        <v>148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5">
        <f>IF(TblRegistroEntradas[[#This Row],[Data do Caixa Previsto (Data de Vencimento)]] = "", 0, MONTH(TblRegistroEntradas[[#This Row],[Data do Caixa Previsto (Data de Vencimento)]]))</f>
        <v>5</v>
      </c>
      <c r="N93" s="65">
        <f>IF(TblRegistroEntradas[[#This Row],[Data do Caixa Previsto (Data de Vencimento)]] = "", 0, YEAR(TblRegistroEntradas[[#This Row],[Data do Caixa Previsto (Data de Vencimento)]]))</f>
        <v>2018</v>
      </c>
      <c r="O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4" spans="2:15" hidden="1" x14ac:dyDescent="0.25">
      <c r="B94" s="22" t="s">
        <v>68</v>
      </c>
      <c r="C94" s="25">
        <v>43209</v>
      </c>
      <c r="D94" s="25">
        <v>43266.340119269124</v>
      </c>
      <c r="E94" s="28" t="s">
        <v>23</v>
      </c>
      <c r="F94" s="28" t="s">
        <v>30</v>
      </c>
      <c r="G94" s="28" t="s">
        <v>149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5">
        <f>IF(TblRegistroEntradas[[#This Row],[Data do Caixa Previsto (Data de Vencimento)]] = "", 0, MONTH(TblRegistroEntradas[[#This Row],[Data do Caixa Previsto (Data de Vencimento)]]))</f>
        <v>6</v>
      </c>
      <c r="N94" s="65">
        <f>IF(TblRegistroEntradas[[#This Row],[Data do Caixa Previsto (Data de Vencimento)]] = "", 0, YEAR(TblRegistroEntradas[[#This Row],[Data do Caixa Previsto (Data de Vencimento)]]))</f>
        <v>2018</v>
      </c>
      <c r="O9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95" spans="2:15" hidden="1" x14ac:dyDescent="0.25">
      <c r="B95" s="22">
        <v>43302.517348540277</v>
      </c>
      <c r="C95" s="25">
        <v>43213</v>
      </c>
      <c r="D95" s="25">
        <v>43234.087727619473</v>
      </c>
      <c r="E95" s="28" t="s">
        <v>23</v>
      </c>
      <c r="F95" s="28" t="s">
        <v>30</v>
      </c>
      <c r="G95" s="28" t="s">
        <v>150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5">
        <f>IF(TblRegistroEntradas[[#This Row],[Data do Caixa Previsto (Data de Vencimento)]] = "", 0, MONTH(TblRegistroEntradas[[#This Row],[Data do Caixa Previsto (Data de Vencimento)]]))</f>
        <v>5</v>
      </c>
      <c r="N95" s="65">
        <f>IF(TblRegistroEntradas[[#This Row],[Data do Caixa Previsto (Data de Vencimento)]] = "", 0, YEAR(TblRegistroEntradas[[#This Row],[Data do Caixa Previsto (Data de Vencimento)]]))</f>
        <v>2018</v>
      </c>
      <c r="O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6" spans="2:15" hidden="1" x14ac:dyDescent="0.25">
      <c r="B96" s="22">
        <v>43299.933065152305</v>
      </c>
      <c r="C96" s="25">
        <v>43216</v>
      </c>
      <c r="D96" s="25">
        <v>43265.015379904566</v>
      </c>
      <c r="E96" s="28" t="s">
        <v>23</v>
      </c>
      <c r="F96" s="28" t="s">
        <v>29</v>
      </c>
      <c r="G96" s="28" t="s">
        <v>151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5">
        <f>IF(TblRegistroEntradas[[#This Row],[Data do Caixa Previsto (Data de Vencimento)]] = "", 0, MONTH(TblRegistroEntradas[[#This Row],[Data do Caixa Previsto (Data de Vencimento)]]))</f>
        <v>6</v>
      </c>
      <c r="N96" s="65">
        <f>IF(TblRegistroEntradas[[#This Row],[Data do Caixa Previsto (Data de Vencimento)]] = "", 0, YEAR(TblRegistroEntradas[[#This Row],[Data do Caixa Previsto (Data de Vencimento)]]))</f>
        <v>2018</v>
      </c>
      <c r="O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7" spans="2:15" hidden="1" x14ac:dyDescent="0.25">
      <c r="B97" s="22">
        <v>43265.565544078599</v>
      </c>
      <c r="C97" s="25">
        <v>43220</v>
      </c>
      <c r="D97" s="25">
        <v>43265.565544078599</v>
      </c>
      <c r="E97" s="28" t="s">
        <v>23</v>
      </c>
      <c r="F97" s="28" t="s">
        <v>30</v>
      </c>
      <c r="G97" s="28" t="s">
        <v>152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5">
        <f>IF(TblRegistroEntradas[[#This Row],[Data do Caixa Previsto (Data de Vencimento)]] = "", 0, MONTH(TblRegistroEntradas[[#This Row],[Data do Caixa Previsto (Data de Vencimento)]]))</f>
        <v>6</v>
      </c>
      <c r="N97" s="65">
        <f>IF(TblRegistroEntradas[[#This Row],[Data do Caixa Previsto (Data de Vencimento)]] = "", 0, YEAR(TblRegistroEntradas[[#This Row],[Data do Caixa Previsto (Data de Vencimento)]]))</f>
        <v>2018</v>
      </c>
      <c r="O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8" spans="2:15" hidden="1" x14ac:dyDescent="0.25">
      <c r="B98" s="22">
        <v>43330.643378541507</v>
      </c>
      <c r="C98" s="25">
        <v>43228</v>
      </c>
      <c r="D98" s="25">
        <v>43283.921086983224</v>
      </c>
      <c r="E98" s="28" t="s">
        <v>23</v>
      </c>
      <c r="F98" s="28" t="s">
        <v>31</v>
      </c>
      <c r="G98" s="28" t="s">
        <v>153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5">
        <f>IF(TblRegistroEntradas[[#This Row],[Data do Caixa Previsto (Data de Vencimento)]] = "", 0, MONTH(TblRegistroEntradas[[#This Row],[Data do Caixa Previsto (Data de Vencimento)]]))</f>
        <v>7</v>
      </c>
      <c r="N98" s="65">
        <f>IF(TblRegistroEntradas[[#This Row],[Data do Caixa Previsto (Data de Vencimento)]] = "", 0, YEAR(TblRegistroEntradas[[#This Row],[Data do Caixa Previsto (Data de Vencimento)]]))</f>
        <v>2018</v>
      </c>
      <c r="O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9" spans="2:15" hidden="1" x14ac:dyDescent="0.25">
      <c r="B99" s="22">
        <v>43279.381017407846</v>
      </c>
      <c r="C99" s="25">
        <v>43231</v>
      </c>
      <c r="D99" s="25">
        <v>43279.381017407846</v>
      </c>
      <c r="E99" s="28" t="s">
        <v>23</v>
      </c>
      <c r="F99" s="28" t="s">
        <v>29</v>
      </c>
      <c r="G99" s="28" t="s">
        <v>154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5">
        <f>IF(TblRegistroEntradas[[#This Row],[Data do Caixa Previsto (Data de Vencimento)]] = "", 0, MONTH(TblRegistroEntradas[[#This Row],[Data do Caixa Previsto (Data de Vencimento)]]))</f>
        <v>6</v>
      </c>
      <c r="N99" s="65">
        <f>IF(TblRegistroEntradas[[#This Row],[Data do Caixa Previsto (Data de Vencimento)]] = "", 0, YEAR(TblRegistroEntradas[[#This Row],[Data do Caixa Previsto (Data de Vencimento)]]))</f>
        <v>2018</v>
      </c>
      <c r="O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0" spans="2:15" hidden="1" x14ac:dyDescent="0.25">
      <c r="B100" s="22">
        <v>43285.463133098099</v>
      </c>
      <c r="C100" s="25">
        <v>43233</v>
      </c>
      <c r="D100" s="25">
        <v>43285.463133098099</v>
      </c>
      <c r="E100" s="28" t="s">
        <v>23</v>
      </c>
      <c r="F100" s="28" t="s">
        <v>27</v>
      </c>
      <c r="G100" s="28" t="s">
        <v>155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5">
        <f>IF(TblRegistroEntradas[[#This Row],[Data do Caixa Previsto (Data de Vencimento)]] = "", 0, MONTH(TblRegistroEntradas[[#This Row],[Data do Caixa Previsto (Data de Vencimento)]]))</f>
        <v>7</v>
      </c>
      <c r="N100" s="65">
        <f>IF(TblRegistroEntradas[[#This Row],[Data do Caixa Previsto (Data de Vencimento)]] = "", 0, YEAR(TblRegistroEntradas[[#This Row],[Data do Caixa Previsto (Data de Vencimento)]]))</f>
        <v>2018</v>
      </c>
      <c r="O1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1" spans="2:15" hidden="1" x14ac:dyDescent="0.25">
      <c r="B101" s="22">
        <v>43252.121501784946</v>
      </c>
      <c r="C101" s="25">
        <v>43241</v>
      </c>
      <c r="D101" s="25">
        <v>43252.121501784946</v>
      </c>
      <c r="E101" s="28" t="s">
        <v>23</v>
      </c>
      <c r="F101" s="28" t="s">
        <v>30</v>
      </c>
      <c r="G101" s="28" t="s">
        <v>156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5">
        <f>IF(TblRegistroEntradas[[#This Row],[Data do Caixa Previsto (Data de Vencimento)]] = "", 0, MONTH(TblRegistroEntradas[[#This Row],[Data do Caixa Previsto (Data de Vencimento)]]))</f>
        <v>6</v>
      </c>
      <c r="N101" s="65">
        <f>IF(TblRegistroEntradas[[#This Row],[Data do Caixa Previsto (Data de Vencimento)]] = "", 0, YEAR(TblRegistroEntradas[[#This Row],[Data do Caixa Previsto (Data de Vencimento)]]))</f>
        <v>2018</v>
      </c>
      <c r="O1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2" spans="2:15" hidden="1" x14ac:dyDescent="0.25">
      <c r="B102" s="22" t="s">
        <v>68</v>
      </c>
      <c r="C102" s="25">
        <v>43244</v>
      </c>
      <c r="D102" s="25">
        <v>43275.457463184524</v>
      </c>
      <c r="E102" s="28" t="s">
        <v>23</v>
      </c>
      <c r="F102" s="28" t="s">
        <v>27</v>
      </c>
      <c r="G102" s="28" t="s">
        <v>95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5">
        <f>IF(TblRegistroEntradas[[#This Row],[Data do Caixa Previsto (Data de Vencimento)]] = "", 0, MONTH(TblRegistroEntradas[[#This Row],[Data do Caixa Previsto (Data de Vencimento)]]))</f>
        <v>6</v>
      </c>
      <c r="N102" s="65">
        <f>IF(TblRegistroEntradas[[#This Row],[Data do Caixa Previsto (Data de Vencimento)]] = "", 0, YEAR(TblRegistroEntradas[[#This Row],[Data do Caixa Previsto (Data de Vencimento)]]))</f>
        <v>2018</v>
      </c>
      <c r="O10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03" spans="2:15" hidden="1" x14ac:dyDescent="0.25">
      <c r="B103" s="22">
        <v>43275.663970819842</v>
      </c>
      <c r="C103" s="25">
        <v>43249</v>
      </c>
      <c r="D103" s="25">
        <v>43275.663970819842</v>
      </c>
      <c r="E103" s="28" t="s">
        <v>23</v>
      </c>
      <c r="F103" s="28" t="s">
        <v>27</v>
      </c>
      <c r="G103" s="28" t="s">
        <v>157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5">
        <f>IF(TblRegistroEntradas[[#This Row],[Data do Caixa Previsto (Data de Vencimento)]] = "", 0, MONTH(TblRegistroEntradas[[#This Row],[Data do Caixa Previsto (Data de Vencimento)]]))</f>
        <v>6</v>
      </c>
      <c r="N103" s="65">
        <f>IF(TblRegistroEntradas[[#This Row],[Data do Caixa Previsto (Data de Vencimento)]] = "", 0, YEAR(TblRegistroEntradas[[#This Row],[Data do Caixa Previsto (Data de Vencimento)]]))</f>
        <v>2018</v>
      </c>
      <c r="O1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4" spans="2:15" hidden="1" x14ac:dyDescent="0.25">
      <c r="B104" s="22">
        <v>43265.40932974538</v>
      </c>
      <c r="C104" s="25">
        <v>43250</v>
      </c>
      <c r="D104" s="25">
        <v>43265.40932974538</v>
      </c>
      <c r="E104" s="28" t="s">
        <v>23</v>
      </c>
      <c r="F104" s="28" t="s">
        <v>31</v>
      </c>
      <c r="G104" s="28" t="s">
        <v>158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5">
        <f>IF(TblRegistroEntradas[[#This Row],[Data do Caixa Previsto (Data de Vencimento)]] = "", 0, MONTH(TblRegistroEntradas[[#This Row],[Data do Caixa Previsto (Data de Vencimento)]]))</f>
        <v>6</v>
      </c>
      <c r="N104" s="65">
        <f>IF(TblRegistroEntradas[[#This Row],[Data do Caixa Previsto (Data de Vencimento)]] = "", 0, YEAR(TblRegistroEntradas[[#This Row],[Data do Caixa Previsto (Data de Vencimento)]]))</f>
        <v>2018</v>
      </c>
      <c r="O10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5" spans="2:15" hidden="1" x14ac:dyDescent="0.25">
      <c r="B105" s="22">
        <v>43313.778330733978</v>
      </c>
      <c r="C105" s="25">
        <v>43254</v>
      </c>
      <c r="D105" s="25">
        <v>43313.778330733978</v>
      </c>
      <c r="E105" s="28" t="s">
        <v>23</v>
      </c>
      <c r="F105" s="28" t="s">
        <v>29</v>
      </c>
      <c r="G105" s="28" t="s">
        <v>159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5">
        <f>IF(TblRegistroEntradas[[#This Row],[Data do Caixa Previsto (Data de Vencimento)]] = "", 0, MONTH(TblRegistroEntradas[[#This Row],[Data do Caixa Previsto (Data de Vencimento)]]))</f>
        <v>8</v>
      </c>
      <c r="N105" s="65">
        <f>IF(TblRegistroEntradas[[#This Row],[Data do Caixa Previsto (Data de Vencimento)]] = "", 0, YEAR(TblRegistroEntradas[[#This Row],[Data do Caixa Previsto (Data de Vencimento)]]))</f>
        <v>2018</v>
      </c>
      <c r="O1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6" spans="2:15" hidden="1" x14ac:dyDescent="0.25">
      <c r="B106" s="22">
        <v>43309.034479812522</v>
      </c>
      <c r="C106" s="25">
        <v>43255</v>
      </c>
      <c r="D106" s="25">
        <v>43309.034479812522</v>
      </c>
      <c r="E106" s="28" t="s">
        <v>23</v>
      </c>
      <c r="F106" s="28" t="s">
        <v>29</v>
      </c>
      <c r="G106" s="28" t="s">
        <v>160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5">
        <f>IF(TblRegistroEntradas[[#This Row],[Data do Caixa Previsto (Data de Vencimento)]] = "", 0, MONTH(TblRegistroEntradas[[#This Row],[Data do Caixa Previsto (Data de Vencimento)]]))</f>
        <v>7</v>
      </c>
      <c r="N106" s="65">
        <f>IF(TblRegistroEntradas[[#This Row],[Data do Caixa Previsto (Data de Vencimento)]] = "", 0, YEAR(TblRegistroEntradas[[#This Row],[Data do Caixa Previsto (Data de Vencimento)]]))</f>
        <v>2018</v>
      </c>
      <c r="O1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7" spans="2:15" hidden="1" x14ac:dyDescent="0.25">
      <c r="B107" s="22">
        <v>43267.639792395334</v>
      </c>
      <c r="C107" s="25">
        <v>43256</v>
      </c>
      <c r="D107" s="25">
        <v>43267.639792395334</v>
      </c>
      <c r="E107" s="28" t="s">
        <v>23</v>
      </c>
      <c r="F107" s="28" t="s">
        <v>27</v>
      </c>
      <c r="G107" s="28" t="s">
        <v>161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5">
        <f>IF(TblRegistroEntradas[[#This Row],[Data do Caixa Previsto (Data de Vencimento)]] = "", 0, MONTH(TblRegistroEntradas[[#This Row],[Data do Caixa Previsto (Data de Vencimento)]]))</f>
        <v>6</v>
      </c>
      <c r="N107" s="65">
        <f>IF(TblRegistroEntradas[[#This Row],[Data do Caixa Previsto (Data de Vencimento)]] = "", 0, YEAR(TblRegistroEntradas[[#This Row],[Data do Caixa Previsto (Data de Vencimento)]]))</f>
        <v>2018</v>
      </c>
      <c r="O1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8" spans="2:15" hidden="1" x14ac:dyDescent="0.25">
      <c r="B108" s="22">
        <v>43295.992726264638</v>
      </c>
      <c r="C108" s="25">
        <v>43259</v>
      </c>
      <c r="D108" s="25">
        <v>43295.992726264638</v>
      </c>
      <c r="E108" s="28" t="s">
        <v>23</v>
      </c>
      <c r="F108" s="28" t="s">
        <v>30</v>
      </c>
      <c r="G108" s="28" t="s">
        <v>162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5">
        <f>IF(TblRegistroEntradas[[#This Row],[Data do Caixa Previsto (Data de Vencimento)]] = "", 0, MONTH(TblRegistroEntradas[[#This Row],[Data do Caixa Previsto (Data de Vencimento)]]))</f>
        <v>7</v>
      </c>
      <c r="N108" s="65">
        <f>IF(TblRegistroEntradas[[#This Row],[Data do Caixa Previsto (Data de Vencimento)]] = "", 0, YEAR(TblRegistroEntradas[[#This Row],[Data do Caixa Previsto (Data de Vencimento)]]))</f>
        <v>2018</v>
      </c>
      <c r="O1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9" spans="2:15" hidden="1" x14ac:dyDescent="0.25">
      <c r="B109" s="22">
        <v>43276.511490365912</v>
      </c>
      <c r="C109" s="25">
        <v>43261</v>
      </c>
      <c r="D109" s="25">
        <v>43276.511490365912</v>
      </c>
      <c r="E109" s="28" t="s">
        <v>23</v>
      </c>
      <c r="F109" s="28" t="s">
        <v>28</v>
      </c>
      <c r="G109" s="28" t="s">
        <v>163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5">
        <f>IF(TblRegistroEntradas[[#This Row],[Data do Caixa Previsto (Data de Vencimento)]] = "", 0, MONTH(TblRegistroEntradas[[#This Row],[Data do Caixa Previsto (Data de Vencimento)]]))</f>
        <v>6</v>
      </c>
      <c r="N109" s="65">
        <f>IF(TblRegistroEntradas[[#This Row],[Data do Caixa Previsto (Data de Vencimento)]] = "", 0, YEAR(TblRegistroEntradas[[#This Row],[Data do Caixa Previsto (Data de Vencimento)]]))</f>
        <v>2018</v>
      </c>
      <c r="O1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0" spans="2:15" hidden="1" x14ac:dyDescent="0.25">
      <c r="B110" s="22">
        <v>43320.151513939236</v>
      </c>
      <c r="C110" s="25">
        <v>43264</v>
      </c>
      <c r="D110" s="25">
        <v>43320.151513939236</v>
      </c>
      <c r="E110" s="28" t="s">
        <v>23</v>
      </c>
      <c r="F110" s="28" t="s">
        <v>27</v>
      </c>
      <c r="G110" s="28" t="s">
        <v>164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5">
        <f>IF(TblRegistroEntradas[[#This Row],[Data do Caixa Previsto (Data de Vencimento)]] = "", 0, MONTH(TblRegistroEntradas[[#This Row],[Data do Caixa Previsto (Data de Vencimento)]]))</f>
        <v>8</v>
      </c>
      <c r="N110" s="65">
        <f>IF(TblRegistroEntradas[[#This Row],[Data do Caixa Previsto (Data de Vencimento)]] = "", 0, YEAR(TblRegistroEntradas[[#This Row],[Data do Caixa Previsto (Data de Vencimento)]]))</f>
        <v>2018</v>
      </c>
      <c r="O1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1" spans="2:15" hidden="1" x14ac:dyDescent="0.25">
      <c r="B111" s="22">
        <v>43303.335943391627</v>
      </c>
      <c r="C111" s="25">
        <v>43265</v>
      </c>
      <c r="D111" s="25">
        <v>43303.335943391627</v>
      </c>
      <c r="E111" s="28" t="s">
        <v>23</v>
      </c>
      <c r="F111" s="28" t="s">
        <v>30</v>
      </c>
      <c r="G111" s="28" t="s">
        <v>165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5">
        <f>IF(TblRegistroEntradas[[#This Row],[Data do Caixa Previsto (Data de Vencimento)]] = "", 0, MONTH(TblRegistroEntradas[[#This Row],[Data do Caixa Previsto (Data de Vencimento)]]))</f>
        <v>7</v>
      </c>
      <c r="N111" s="65">
        <f>IF(TblRegistroEntradas[[#This Row],[Data do Caixa Previsto (Data de Vencimento)]] = "", 0, YEAR(TblRegistroEntradas[[#This Row],[Data do Caixa Previsto (Data de Vencimento)]]))</f>
        <v>2018</v>
      </c>
      <c r="O1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2" spans="2:15" hidden="1" x14ac:dyDescent="0.25">
      <c r="B112" s="22">
        <v>43293.385542692129</v>
      </c>
      <c r="C112" s="25">
        <v>43266</v>
      </c>
      <c r="D112" s="25">
        <v>43293.385542692129</v>
      </c>
      <c r="E112" s="28" t="s">
        <v>23</v>
      </c>
      <c r="F112" s="28" t="s">
        <v>30</v>
      </c>
      <c r="G112" s="28" t="s">
        <v>166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5">
        <f>IF(TblRegistroEntradas[[#This Row],[Data do Caixa Previsto (Data de Vencimento)]] = "", 0, MONTH(TblRegistroEntradas[[#This Row],[Data do Caixa Previsto (Data de Vencimento)]]))</f>
        <v>7</v>
      </c>
      <c r="N112" s="65">
        <f>IF(TblRegistroEntradas[[#This Row],[Data do Caixa Previsto (Data de Vencimento)]] = "", 0, YEAR(TblRegistroEntradas[[#This Row],[Data do Caixa Previsto (Data de Vencimento)]]))</f>
        <v>2018</v>
      </c>
      <c r="O1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3" spans="2:15" hidden="1" x14ac:dyDescent="0.25">
      <c r="B113" s="22">
        <v>43347.784698126074</v>
      </c>
      <c r="C113" s="25">
        <v>43268</v>
      </c>
      <c r="D113" s="25">
        <v>43310.26005003383</v>
      </c>
      <c r="E113" s="28" t="s">
        <v>23</v>
      </c>
      <c r="F113" s="28" t="s">
        <v>31</v>
      </c>
      <c r="G113" s="28" t="s">
        <v>167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5">
        <f>IF(TblRegistroEntradas[[#This Row],[Data do Caixa Previsto (Data de Vencimento)]] = "", 0, MONTH(TblRegistroEntradas[[#This Row],[Data do Caixa Previsto (Data de Vencimento)]]))</f>
        <v>7</v>
      </c>
      <c r="N113" s="65">
        <f>IF(TblRegistroEntradas[[#This Row],[Data do Caixa Previsto (Data de Vencimento)]] = "", 0, YEAR(TblRegistroEntradas[[#This Row],[Data do Caixa Previsto (Data de Vencimento)]]))</f>
        <v>2018</v>
      </c>
      <c r="O1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4" spans="2:15" hidden="1" x14ac:dyDescent="0.25">
      <c r="B114" s="22">
        <v>43328.142631140596</v>
      </c>
      <c r="C114" s="25">
        <v>43272</v>
      </c>
      <c r="D114" s="25">
        <v>43309.393451525575</v>
      </c>
      <c r="E114" s="28" t="s">
        <v>23</v>
      </c>
      <c r="F114" s="28" t="s">
        <v>31</v>
      </c>
      <c r="G114" s="28" t="s">
        <v>168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5">
        <f>IF(TblRegistroEntradas[[#This Row],[Data do Caixa Previsto (Data de Vencimento)]] = "", 0, MONTH(TblRegistroEntradas[[#This Row],[Data do Caixa Previsto (Data de Vencimento)]]))</f>
        <v>7</v>
      </c>
      <c r="N114" s="65">
        <f>IF(TblRegistroEntradas[[#This Row],[Data do Caixa Previsto (Data de Vencimento)]] = "", 0, YEAR(TblRegistroEntradas[[#This Row],[Data do Caixa Previsto (Data de Vencimento)]]))</f>
        <v>2018</v>
      </c>
      <c r="O1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5" spans="2:15" hidden="1" x14ac:dyDescent="0.25">
      <c r="B115" s="22" t="s">
        <v>68</v>
      </c>
      <c r="C115" s="25">
        <v>43275</v>
      </c>
      <c r="D115" s="25">
        <v>43313.637699425337</v>
      </c>
      <c r="E115" s="28" t="s">
        <v>23</v>
      </c>
      <c r="F115" s="28" t="s">
        <v>31</v>
      </c>
      <c r="G115" s="28" t="s">
        <v>169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5">
        <f>IF(TblRegistroEntradas[[#This Row],[Data do Caixa Previsto (Data de Vencimento)]] = "", 0, MONTH(TblRegistroEntradas[[#This Row],[Data do Caixa Previsto (Data de Vencimento)]]))</f>
        <v>8</v>
      </c>
      <c r="N115" s="65">
        <f>IF(TblRegistroEntradas[[#This Row],[Data do Caixa Previsto (Data de Vencimento)]] = "", 0, YEAR(TblRegistroEntradas[[#This Row],[Data do Caixa Previsto (Data de Vencimento)]]))</f>
        <v>2018</v>
      </c>
      <c r="O11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16" spans="2:15" hidden="1" x14ac:dyDescent="0.25">
      <c r="B116" s="22">
        <v>43321.066181249873</v>
      </c>
      <c r="C116" s="25">
        <v>43276</v>
      </c>
      <c r="D116" s="25">
        <v>43317.738042183715</v>
      </c>
      <c r="E116" s="28" t="s">
        <v>23</v>
      </c>
      <c r="F116" s="28" t="s">
        <v>30</v>
      </c>
      <c r="G116" s="28" t="s">
        <v>170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5">
        <f>IF(TblRegistroEntradas[[#This Row],[Data do Caixa Previsto (Data de Vencimento)]] = "", 0, MONTH(TblRegistroEntradas[[#This Row],[Data do Caixa Previsto (Data de Vencimento)]]))</f>
        <v>8</v>
      </c>
      <c r="N116" s="65">
        <f>IF(TblRegistroEntradas[[#This Row],[Data do Caixa Previsto (Data de Vencimento)]] = "", 0, YEAR(TblRegistroEntradas[[#This Row],[Data do Caixa Previsto (Data de Vencimento)]]))</f>
        <v>2018</v>
      </c>
      <c r="O1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7" spans="2:15" hidden="1" x14ac:dyDescent="0.25">
      <c r="B117" s="22">
        <v>43328.896220051167</v>
      </c>
      <c r="C117" s="25">
        <v>43280</v>
      </c>
      <c r="D117" s="25">
        <v>43328.896220051167</v>
      </c>
      <c r="E117" s="28" t="s">
        <v>23</v>
      </c>
      <c r="F117" s="28" t="s">
        <v>30</v>
      </c>
      <c r="G117" s="28" t="s">
        <v>171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5">
        <f>IF(TblRegistroEntradas[[#This Row],[Data do Caixa Previsto (Data de Vencimento)]] = "", 0, MONTH(TblRegistroEntradas[[#This Row],[Data do Caixa Previsto (Data de Vencimento)]]))</f>
        <v>8</v>
      </c>
      <c r="N117" s="65">
        <f>IF(TblRegistroEntradas[[#This Row],[Data do Caixa Previsto (Data de Vencimento)]] = "", 0, YEAR(TblRegistroEntradas[[#This Row],[Data do Caixa Previsto (Data de Vencimento)]]))</f>
        <v>2018</v>
      </c>
      <c r="O1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8" spans="2:15" hidden="1" x14ac:dyDescent="0.25">
      <c r="B118" s="22">
        <v>43310.362560784597</v>
      </c>
      <c r="C118" s="25">
        <v>43284</v>
      </c>
      <c r="D118" s="25">
        <v>43310.362560784597</v>
      </c>
      <c r="E118" s="28" t="s">
        <v>23</v>
      </c>
      <c r="F118" s="28" t="s">
        <v>30</v>
      </c>
      <c r="G118" s="28" t="s">
        <v>172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5">
        <f>IF(TblRegistroEntradas[[#This Row],[Data do Caixa Previsto (Data de Vencimento)]] = "", 0, MONTH(TblRegistroEntradas[[#This Row],[Data do Caixa Previsto (Data de Vencimento)]]))</f>
        <v>7</v>
      </c>
      <c r="N118" s="65">
        <f>IF(TblRegistroEntradas[[#This Row],[Data do Caixa Previsto (Data de Vencimento)]] = "", 0, YEAR(TblRegistroEntradas[[#This Row],[Data do Caixa Previsto (Data de Vencimento)]]))</f>
        <v>2018</v>
      </c>
      <c r="O1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9" spans="2:15" hidden="1" x14ac:dyDescent="0.25">
      <c r="B119" s="22">
        <v>43343.848263098727</v>
      </c>
      <c r="C119" s="25">
        <v>43285</v>
      </c>
      <c r="D119" s="25">
        <v>43343.848263098727</v>
      </c>
      <c r="E119" s="28" t="s">
        <v>23</v>
      </c>
      <c r="F119" s="28" t="s">
        <v>30</v>
      </c>
      <c r="G119" s="28" t="s">
        <v>173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5">
        <f>IF(TblRegistroEntradas[[#This Row],[Data do Caixa Previsto (Data de Vencimento)]] = "", 0, MONTH(TblRegistroEntradas[[#This Row],[Data do Caixa Previsto (Data de Vencimento)]]))</f>
        <v>8</v>
      </c>
      <c r="N119" s="65">
        <f>IF(TblRegistroEntradas[[#This Row],[Data do Caixa Previsto (Data de Vencimento)]] = "", 0, YEAR(TblRegistroEntradas[[#This Row],[Data do Caixa Previsto (Data de Vencimento)]]))</f>
        <v>2018</v>
      </c>
      <c r="O1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0" spans="2:15" hidden="1" x14ac:dyDescent="0.25">
      <c r="B120" s="22">
        <v>43316.086897207155</v>
      </c>
      <c r="C120" s="25">
        <v>43286</v>
      </c>
      <c r="D120" s="25">
        <v>43316.086897207155</v>
      </c>
      <c r="E120" s="28" t="s">
        <v>23</v>
      </c>
      <c r="F120" s="28" t="s">
        <v>29</v>
      </c>
      <c r="G120" s="28" t="s">
        <v>174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5">
        <f>IF(TblRegistroEntradas[[#This Row],[Data do Caixa Previsto (Data de Vencimento)]] = "", 0, MONTH(TblRegistroEntradas[[#This Row],[Data do Caixa Previsto (Data de Vencimento)]]))</f>
        <v>8</v>
      </c>
      <c r="N120" s="65">
        <f>IF(TblRegistroEntradas[[#This Row],[Data do Caixa Previsto (Data de Vencimento)]] = "", 0, YEAR(TblRegistroEntradas[[#This Row],[Data do Caixa Previsto (Data de Vencimento)]]))</f>
        <v>2018</v>
      </c>
      <c r="O1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1" spans="2:15" hidden="1" x14ac:dyDescent="0.25">
      <c r="B121" s="22">
        <v>43336.184362990563</v>
      </c>
      <c r="C121" s="25">
        <v>43288</v>
      </c>
      <c r="D121" s="25">
        <v>43336.184362990563</v>
      </c>
      <c r="E121" s="28" t="s">
        <v>23</v>
      </c>
      <c r="F121" s="28" t="s">
        <v>28</v>
      </c>
      <c r="G121" s="28" t="s">
        <v>175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5">
        <f>IF(TblRegistroEntradas[[#This Row],[Data do Caixa Previsto (Data de Vencimento)]] = "", 0, MONTH(TblRegistroEntradas[[#This Row],[Data do Caixa Previsto (Data de Vencimento)]]))</f>
        <v>8</v>
      </c>
      <c r="N121" s="65">
        <f>IF(TblRegistroEntradas[[#This Row],[Data do Caixa Previsto (Data de Vencimento)]] = "", 0, YEAR(TblRegistroEntradas[[#This Row],[Data do Caixa Previsto (Data de Vencimento)]]))</f>
        <v>2018</v>
      </c>
      <c r="O1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2" spans="2:15" hidden="1" x14ac:dyDescent="0.25">
      <c r="B122" s="22">
        <v>43367.055849144577</v>
      </c>
      <c r="C122" s="25">
        <v>43292</v>
      </c>
      <c r="D122" s="25">
        <v>43323.658986192779</v>
      </c>
      <c r="E122" s="28" t="s">
        <v>23</v>
      </c>
      <c r="F122" s="28" t="s">
        <v>31</v>
      </c>
      <c r="G122" s="28" t="s">
        <v>176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5">
        <f>IF(TblRegistroEntradas[[#This Row],[Data do Caixa Previsto (Data de Vencimento)]] = "", 0, MONTH(TblRegistroEntradas[[#This Row],[Data do Caixa Previsto (Data de Vencimento)]]))</f>
        <v>8</v>
      </c>
      <c r="N122" s="65">
        <f>IF(TblRegistroEntradas[[#This Row],[Data do Caixa Previsto (Data de Vencimento)]] = "", 0, YEAR(TblRegistroEntradas[[#This Row],[Data do Caixa Previsto (Data de Vencimento)]]))</f>
        <v>2018</v>
      </c>
      <c r="O1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3" spans="2:15" hidden="1" x14ac:dyDescent="0.25">
      <c r="B123" s="22">
        <v>43311.051743268465</v>
      </c>
      <c r="C123" s="25">
        <v>43293</v>
      </c>
      <c r="D123" s="25">
        <v>43311.051743268465</v>
      </c>
      <c r="E123" s="28" t="s">
        <v>23</v>
      </c>
      <c r="F123" s="28" t="s">
        <v>27</v>
      </c>
      <c r="G123" s="28" t="s">
        <v>177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5">
        <f>IF(TblRegistroEntradas[[#This Row],[Data do Caixa Previsto (Data de Vencimento)]] = "", 0, MONTH(TblRegistroEntradas[[#This Row],[Data do Caixa Previsto (Data de Vencimento)]]))</f>
        <v>7</v>
      </c>
      <c r="N123" s="65">
        <f>IF(TblRegistroEntradas[[#This Row],[Data do Caixa Previsto (Data de Vencimento)]] = "", 0, YEAR(TblRegistroEntradas[[#This Row],[Data do Caixa Previsto (Data de Vencimento)]]))</f>
        <v>2018</v>
      </c>
      <c r="O1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4" spans="2:15" hidden="1" x14ac:dyDescent="0.25">
      <c r="B124" s="22">
        <v>43302.671415134202</v>
      </c>
      <c r="C124" s="25">
        <v>43297</v>
      </c>
      <c r="D124" s="25">
        <v>43302.671415134202</v>
      </c>
      <c r="E124" s="28" t="s">
        <v>23</v>
      </c>
      <c r="F124" s="28" t="s">
        <v>30</v>
      </c>
      <c r="G124" s="28" t="s">
        <v>178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5">
        <f>IF(TblRegistroEntradas[[#This Row],[Data do Caixa Previsto (Data de Vencimento)]] = "", 0, MONTH(TblRegistroEntradas[[#This Row],[Data do Caixa Previsto (Data de Vencimento)]]))</f>
        <v>7</v>
      </c>
      <c r="N124" s="65">
        <f>IF(TblRegistroEntradas[[#This Row],[Data do Caixa Previsto (Data de Vencimento)]] = "", 0, YEAR(TblRegistroEntradas[[#This Row],[Data do Caixa Previsto (Data de Vencimento)]]))</f>
        <v>2018</v>
      </c>
      <c r="O1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5" spans="2:15" hidden="1" x14ac:dyDescent="0.25">
      <c r="B125" s="22">
        <v>43346.313143570049</v>
      </c>
      <c r="C125" s="25">
        <v>43299</v>
      </c>
      <c r="D125" s="25">
        <v>43346.313143570049</v>
      </c>
      <c r="E125" s="28" t="s">
        <v>23</v>
      </c>
      <c r="F125" s="28" t="s">
        <v>30</v>
      </c>
      <c r="G125" s="28" t="s">
        <v>179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5">
        <f>IF(TblRegistroEntradas[[#This Row],[Data do Caixa Previsto (Data de Vencimento)]] = "", 0, MONTH(TblRegistroEntradas[[#This Row],[Data do Caixa Previsto (Data de Vencimento)]]))</f>
        <v>9</v>
      </c>
      <c r="N125" s="65">
        <f>IF(TblRegistroEntradas[[#This Row],[Data do Caixa Previsto (Data de Vencimento)]] = "", 0, YEAR(TblRegistroEntradas[[#This Row],[Data do Caixa Previsto (Data de Vencimento)]]))</f>
        <v>2018</v>
      </c>
      <c r="O1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6" spans="2:15" hidden="1" x14ac:dyDescent="0.25">
      <c r="B126" s="22">
        <v>43333.777244922574</v>
      </c>
      <c r="C126" s="25">
        <v>43304</v>
      </c>
      <c r="D126" s="25">
        <v>43333.777244922574</v>
      </c>
      <c r="E126" s="28" t="s">
        <v>23</v>
      </c>
      <c r="F126" s="28" t="s">
        <v>31</v>
      </c>
      <c r="G126" s="28" t="s">
        <v>180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5">
        <f>IF(TblRegistroEntradas[[#This Row],[Data do Caixa Previsto (Data de Vencimento)]] = "", 0, MONTH(TblRegistroEntradas[[#This Row],[Data do Caixa Previsto (Data de Vencimento)]]))</f>
        <v>8</v>
      </c>
      <c r="N126" s="65">
        <f>IF(TblRegistroEntradas[[#This Row],[Data do Caixa Previsto (Data de Vencimento)]] = "", 0, YEAR(TblRegistroEntradas[[#This Row],[Data do Caixa Previsto (Data de Vencimento)]]))</f>
        <v>2018</v>
      </c>
      <c r="O1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7" spans="2:15" hidden="1" x14ac:dyDescent="0.25">
      <c r="B127" s="22">
        <v>43428.73128891184</v>
      </c>
      <c r="C127" s="25">
        <v>43306</v>
      </c>
      <c r="D127" s="25">
        <v>43350.178253053913</v>
      </c>
      <c r="E127" s="28" t="s">
        <v>23</v>
      </c>
      <c r="F127" s="28" t="s">
        <v>28</v>
      </c>
      <c r="G127" s="28" t="s">
        <v>181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5">
        <f>IF(TblRegistroEntradas[[#This Row],[Data do Caixa Previsto (Data de Vencimento)]] = "", 0, MONTH(TblRegistroEntradas[[#This Row],[Data do Caixa Previsto (Data de Vencimento)]]))</f>
        <v>9</v>
      </c>
      <c r="N127" s="65">
        <f>IF(TblRegistroEntradas[[#This Row],[Data do Caixa Previsto (Data de Vencimento)]] = "", 0, YEAR(TblRegistroEntradas[[#This Row],[Data do Caixa Previsto (Data de Vencimento)]]))</f>
        <v>2018</v>
      </c>
      <c r="O1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8" spans="2:15" hidden="1" x14ac:dyDescent="0.25">
      <c r="B128" s="22">
        <v>43352.69621488743</v>
      </c>
      <c r="C128" s="25">
        <v>43310</v>
      </c>
      <c r="D128" s="25">
        <v>43352.69621488743</v>
      </c>
      <c r="E128" s="28" t="s">
        <v>23</v>
      </c>
      <c r="F128" s="28" t="s">
        <v>30</v>
      </c>
      <c r="G128" s="28" t="s">
        <v>182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5">
        <f>IF(TblRegistroEntradas[[#This Row],[Data do Caixa Previsto (Data de Vencimento)]] = "", 0, MONTH(TblRegistroEntradas[[#This Row],[Data do Caixa Previsto (Data de Vencimento)]]))</f>
        <v>9</v>
      </c>
      <c r="N128" s="65">
        <f>IF(TblRegistroEntradas[[#This Row],[Data do Caixa Previsto (Data de Vencimento)]] = "", 0, YEAR(TblRegistroEntradas[[#This Row],[Data do Caixa Previsto (Data de Vencimento)]]))</f>
        <v>2018</v>
      </c>
      <c r="O1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9" spans="2:15" hidden="1" x14ac:dyDescent="0.25">
      <c r="B129" s="22">
        <v>43357.5698549507</v>
      </c>
      <c r="C129" s="25">
        <v>43315</v>
      </c>
      <c r="D129" s="25">
        <v>43357.5698549507</v>
      </c>
      <c r="E129" s="28" t="s">
        <v>23</v>
      </c>
      <c r="F129" s="28" t="s">
        <v>30</v>
      </c>
      <c r="G129" s="28" t="s">
        <v>183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5">
        <f>IF(TblRegistroEntradas[[#This Row],[Data do Caixa Previsto (Data de Vencimento)]] = "", 0, MONTH(TblRegistroEntradas[[#This Row],[Data do Caixa Previsto (Data de Vencimento)]]))</f>
        <v>9</v>
      </c>
      <c r="N129" s="65">
        <f>IF(TblRegistroEntradas[[#This Row],[Data do Caixa Previsto (Data de Vencimento)]] = "", 0, YEAR(TblRegistroEntradas[[#This Row],[Data do Caixa Previsto (Data de Vencimento)]]))</f>
        <v>2018</v>
      </c>
      <c r="O1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0" spans="2:15" hidden="1" x14ac:dyDescent="0.25">
      <c r="B130" s="22">
        <v>43321.343775306508</v>
      </c>
      <c r="C130" s="25">
        <v>43318</v>
      </c>
      <c r="D130" s="25">
        <v>43321.343775306508</v>
      </c>
      <c r="E130" s="28" t="s">
        <v>23</v>
      </c>
      <c r="F130" s="28" t="s">
        <v>30</v>
      </c>
      <c r="G130" s="28" t="s">
        <v>184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5">
        <f>IF(TblRegistroEntradas[[#This Row],[Data do Caixa Previsto (Data de Vencimento)]] = "", 0, MONTH(TblRegistroEntradas[[#This Row],[Data do Caixa Previsto (Data de Vencimento)]]))</f>
        <v>8</v>
      </c>
      <c r="N130" s="65">
        <f>IF(TblRegistroEntradas[[#This Row],[Data do Caixa Previsto (Data de Vencimento)]] = "", 0, YEAR(TblRegistroEntradas[[#This Row],[Data do Caixa Previsto (Data de Vencimento)]]))</f>
        <v>2018</v>
      </c>
      <c r="O1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1" spans="2:15" hidden="1" x14ac:dyDescent="0.25">
      <c r="B131" s="22">
        <v>43341.446775987133</v>
      </c>
      <c r="C131" s="25">
        <v>43321</v>
      </c>
      <c r="D131" s="25">
        <v>43341.446775987133</v>
      </c>
      <c r="E131" s="28" t="s">
        <v>23</v>
      </c>
      <c r="F131" s="28" t="s">
        <v>28</v>
      </c>
      <c r="G131" s="28" t="s">
        <v>185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5">
        <f>IF(TblRegistroEntradas[[#This Row],[Data do Caixa Previsto (Data de Vencimento)]] = "", 0, MONTH(TblRegistroEntradas[[#This Row],[Data do Caixa Previsto (Data de Vencimento)]]))</f>
        <v>8</v>
      </c>
      <c r="N131" s="65">
        <f>IF(TblRegistroEntradas[[#This Row],[Data do Caixa Previsto (Data de Vencimento)]] = "", 0, YEAR(TblRegistroEntradas[[#This Row],[Data do Caixa Previsto (Data de Vencimento)]]))</f>
        <v>2018</v>
      </c>
      <c r="O1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2" spans="2:15" hidden="1" x14ac:dyDescent="0.25">
      <c r="B132" s="22">
        <v>43343.77071694022</v>
      </c>
      <c r="C132" s="25">
        <v>43323</v>
      </c>
      <c r="D132" s="25">
        <v>43343.77071694022</v>
      </c>
      <c r="E132" s="28" t="s">
        <v>23</v>
      </c>
      <c r="F132" s="28" t="s">
        <v>28</v>
      </c>
      <c r="G132" s="28" t="s">
        <v>186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5">
        <f>IF(TblRegistroEntradas[[#This Row],[Data do Caixa Previsto (Data de Vencimento)]] = "", 0, MONTH(TblRegistroEntradas[[#This Row],[Data do Caixa Previsto (Data de Vencimento)]]))</f>
        <v>8</v>
      </c>
      <c r="N132" s="65">
        <f>IF(TblRegistroEntradas[[#This Row],[Data do Caixa Previsto (Data de Vencimento)]] = "", 0, YEAR(TblRegistroEntradas[[#This Row],[Data do Caixa Previsto (Data de Vencimento)]]))</f>
        <v>2018</v>
      </c>
      <c r="O1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3" spans="2:15" hidden="1" x14ac:dyDescent="0.25">
      <c r="B133" s="22">
        <v>43360.32999077069</v>
      </c>
      <c r="C133" s="25">
        <v>43326</v>
      </c>
      <c r="D133" s="25">
        <v>43360.32999077069</v>
      </c>
      <c r="E133" s="28" t="s">
        <v>23</v>
      </c>
      <c r="F133" s="28" t="s">
        <v>27</v>
      </c>
      <c r="G133" s="28" t="s">
        <v>152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5">
        <f>IF(TblRegistroEntradas[[#This Row],[Data do Caixa Previsto (Data de Vencimento)]] = "", 0, MONTH(TblRegistroEntradas[[#This Row],[Data do Caixa Previsto (Data de Vencimento)]]))</f>
        <v>9</v>
      </c>
      <c r="N133" s="65">
        <f>IF(TblRegistroEntradas[[#This Row],[Data do Caixa Previsto (Data de Vencimento)]] = "", 0, YEAR(TblRegistroEntradas[[#This Row],[Data do Caixa Previsto (Data de Vencimento)]]))</f>
        <v>2018</v>
      </c>
      <c r="O1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4" spans="2:15" hidden="1" x14ac:dyDescent="0.25">
      <c r="B134" s="22">
        <v>43329.315214521994</v>
      </c>
      <c r="C134" s="25">
        <v>43329</v>
      </c>
      <c r="D134" s="25">
        <v>43329.315214521994</v>
      </c>
      <c r="E134" s="28" t="s">
        <v>23</v>
      </c>
      <c r="F134" s="28" t="s">
        <v>30</v>
      </c>
      <c r="G134" s="28" t="s">
        <v>187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5">
        <f>IF(TblRegistroEntradas[[#This Row],[Data do Caixa Previsto (Data de Vencimento)]] = "", 0, MONTH(TblRegistroEntradas[[#This Row],[Data do Caixa Previsto (Data de Vencimento)]]))</f>
        <v>8</v>
      </c>
      <c r="N134" s="65">
        <f>IF(TblRegistroEntradas[[#This Row],[Data do Caixa Previsto (Data de Vencimento)]] = "", 0, YEAR(TblRegistroEntradas[[#This Row],[Data do Caixa Previsto (Data de Vencimento)]]))</f>
        <v>2018</v>
      </c>
      <c r="O1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5" spans="2:15" hidden="1" x14ac:dyDescent="0.25">
      <c r="B135" s="22">
        <v>43388.49957155843</v>
      </c>
      <c r="C135" s="25">
        <v>43336</v>
      </c>
      <c r="D135" s="25">
        <v>43388.49957155843</v>
      </c>
      <c r="E135" s="28" t="s">
        <v>23</v>
      </c>
      <c r="F135" s="28" t="s">
        <v>31</v>
      </c>
      <c r="G135" s="28" t="s">
        <v>188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5">
        <f>IF(TblRegistroEntradas[[#This Row],[Data do Caixa Previsto (Data de Vencimento)]] = "", 0, MONTH(TblRegistroEntradas[[#This Row],[Data do Caixa Previsto (Data de Vencimento)]]))</f>
        <v>10</v>
      </c>
      <c r="N135" s="65">
        <f>IF(TblRegistroEntradas[[#This Row],[Data do Caixa Previsto (Data de Vencimento)]] = "", 0, YEAR(TblRegistroEntradas[[#This Row],[Data do Caixa Previsto (Data de Vencimento)]]))</f>
        <v>2018</v>
      </c>
      <c r="O1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6" spans="2:15" hidden="1" x14ac:dyDescent="0.25">
      <c r="B136" s="22">
        <v>43395.898810917068</v>
      </c>
      <c r="C136" s="25">
        <v>43338</v>
      </c>
      <c r="D136" s="25">
        <v>43395.898810917068</v>
      </c>
      <c r="E136" s="28" t="s">
        <v>23</v>
      </c>
      <c r="F136" s="28" t="s">
        <v>31</v>
      </c>
      <c r="G136" s="28" t="s">
        <v>189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5">
        <f>IF(TblRegistroEntradas[[#This Row],[Data do Caixa Previsto (Data de Vencimento)]] = "", 0, MONTH(TblRegistroEntradas[[#This Row],[Data do Caixa Previsto (Data de Vencimento)]]))</f>
        <v>10</v>
      </c>
      <c r="N136" s="65">
        <f>IF(TblRegistroEntradas[[#This Row],[Data do Caixa Previsto (Data de Vencimento)]] = "", 0, YEAR(TblRegistroEntradas[[#This Row],[Data do Caixa Previsto (Data de Vencimento)]]))</f>
        <v>2018</v>
      </c>
      <c r="O1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7" spans="2:15" hidden="1" x14ac:dyDescent="0.25">
      <c r="B137" s="22">
        <v>43393.910050358987</v>
      </c>
      <c r="C137" s="25">
        <v>43342</v>
      </c>
      <c r="D137" s="25">
        <v>43393.910050358987</v>
      </c>
      <c r="E137" s="28" t="s">
        <v>23</v>
      </c>
      <c r="F137" s="28" t="s">
        <v>30</v>
      </c>
      <c r="G137" s="28" t="s">
        <v>190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5">
        <f>IF(TblRegistroEntradas[[#This Row],[Data do Caixa Previsto (Data de Vencimento)]] = "", 0, MONTH(TblRegistroEntradas[[#This Row],[Data do Caixa Previsto (Data de Vencimento)]]))</f>
        <v>10</v>
      </c>
      <c r="N137" s="65">
        <f>IF(TblRegistroEntradas[[#This Row],[Data do Caixa Previsto (Data de Vencimento)]] = "", 0, YEAR(TblRegistroEntradas[[#This Row],[Data do Caixa Previsto (Data de Vencimento)]]))</f>
        <v>2018</v>
      </c>
      <c r="O1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8" spans="2:15" hidden="1" x14ac:dyDescent="0.25">
      <c r="B138" s="22">
        <v>43354.387651420941</v>
      </c>
      <c r="C138" s="25">
        <v>43343</v>
      </c>
      <c r="D138" s="25">
        <v>43354.387651420941</v>
      </c>
      <c r="E138" s="28" t="s">
        <v>23</v>
      </c>
      <c r="F138" s="28" t="s">
        <v>28</v>
      </c>
      <c r="G138" s="28" t="s">
        <v>191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5">
        <f>IF(TblRegistroEntradas[[#This Row],[Data do Caixa Previsto (Data de Vencimento)]] = "", 0, MONTH(TblRegistroEntradas[[#This Row],[Data do Caixa Previsto (Data de Vencimento)]]))</f>
        <v>9</v>
      </c>
      <c r="N138" s="65">
        <f>IF(TblRegistroEntradas[[#This Row],[Data do Caixa Previsto (Data de Vencimento)]] = "", 0, YEAR(TblRegistroEntradas[[#This Row],[Data do Caixa Previsto (Data de Vencimento)]]))</f>
        <v>2018</v>
      </c>
      <c r="O1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9" spans="2:15" hidden="1" x14ac:dyDescent="0.25">
      <c r="B139" s="22" t="s">
        <v>68</v>
      </c>
      <c r="C139" s="25">
        <v>43344</v>
      </c>
      <c r="D139" s="25">
        <v>43370.663792328756</v>
      </c>
      <c r="E139" s="28" t="s">
        <v>23</v>
      </c>
      <c r="F139" s="28" t="s">
        <v>30</v>
      </c>
      <c r="G139" s="28" t="s">
        <v>192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5">
        <f>IF(TblRegistroEntradas[[#This Row],[Data do Caixa Previsto (Data de Vencimento)]] = "", 0, MONTH(TblRegistroEntradas[[#This Row],[Data do Caixa Previsto (Data de Vencimento)]]))</f>
        <v>9</v>
      </c>
      <c r="N139" s="65">
        <f>IF(TblRegistroEntradas[[#This Row],[Data do Caixa Previsto (Data de Vencimento)]] = "", 0, YEAR(TblRegistroEntradas[[#This Row],[Data do Caixa Previsto (Data de Vencimento)]]))</f>
        <v>2018</v>
      </c>
      <c r="O13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40" spans="2:15" hidden="1" x14ac:dyDescent="0.25">
      <c r="B140" s="22">
        <v>43357.782262904322</v>
      </c>
      <c r="C140" s="25">
        <v>43350</v>
      </c>
      <c r="D140" s="25">
        <v>43357.782262904322</v>
      </c>
      <c r="E140" s="28" t="s">
        <v>23</v>
      </c>
      <c r="F140" s="28" t="s">
        <v>31</v>
      </c>
      <c r="G140" s="28" t="s">
        <v>193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5">
        <f>IF(TblRegistroEntradas[[#This Row],[Data do Caixa Previsto (Data de Vencimento)]] = "", 0, MONTH(TblRegistroEntradas[[#This Row],[Data do Caixa Previsto (Data de Vencimento)]]))</f>
        <v>9</v>
      </c>
      <c r="N140" s="65">
        <f>IF(TblRegistroEntradas[[#This Row],[Data do Caixa Previsto (Data de Vencimento)]] = "", 0, YEAR(TblRegistroEntradas[[#This Row],[Data do Caixa Previsto (Data de Vencimento)]]))</f>
        <v>2018</v>
      </c>
      <c r="O1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1" spans="2:15" hidden="1" x14ac:dyDescent="0.25">
      <c r="B141" s="22">
        <v>43370.746792358121</v>
      </c>
      <c r="C141" s="25">
        <v>43352</v>
      </c>
      <c r="D141" s="25">
        <v>43365.799147030826</v>
      </c>
      <c r="E141" s="28" t="s">
        <v>23</v>
      </c>
      <c r="F141" s="28" t="s">
        <v>30</v>
      </c>
      <c r="G141" s="28" t="s">
        <v>194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5">
        <f>IF(TblRegistroEntradas[[#This Row],[Data do Caixa Previsto (Data de Vencimento)]] = "", 0, MONTH(TblRegistroEntradas[[#This Row],[Data do Caixa Previsto (Data de Vencimento)]]))</f>
        <v>9</v>
      </c>
      <c r="N141" s="65">
        <f>IF(TblRegistroEntradas[[#This Row],[Data do Caixa Previsto (Data de Vencimento)]] = "", 0, YEAR(TblRegistroEntradas[[#This Row],[Data do Caixa Previsto (Data de Vencimento)]]))</f>
        <v>2018</v>
      </c>
      <c r="O1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2" spans="2:15" hidden="1" x14ac:dyDescent="0.25">
      <c r="B142" s="22">
        <v>43452.502445224149</v>
      </c>
      <c r="C142" s="25">
        <v>43355</v>
      </c>
      <c r="D142" s="25">
        <v>43383.231108677093</v>
      </c>
      <c r="E142" s="28" t="s">
        <v>23</v>
      </c>
      <c r="F142" s="28" t="s">
        <v>30</v>
      </c>
      <c r="G142" s="28" t="s">
        <v>195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5">
        <f>IF(TblRegistroEntradas[[#This Row],[Data do Caixa Previsto (Data de Vencimento)]] = "", 0, MONTH(TblRegistroEntradas[[#This Row],[Data do Caixa Previsto (Data de Vencimento)]]))</f>
        <v>10</v>
      </c>
      <c r="N142" s="65">
        <f>IF(TblRegistroEntradas[[#This Row],[Data do Caixa Previsto (Data de Vencimento)]] = "", 0, YEAR(TblRegistroEntradas[[#This Row],[Data do Caixa Previsto (Data de Vencimento)]]))</f>
        <v>2018</v>
      </c>
      <c r="O14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3" spans="2:15" hidden="1" x14ac:dyDescent="0.25">
      <c r="B143" s="22">
        <v>43412.045933493078</v>
      </c>
      <c r="C143" s="25">
        <v>43361</v>
      </c>
      <c r="D143" s="25">
        <v>43412.045933493078</v>
      </c>
      <c r="E143" s="28" t="s">
        <v>23</v>
      </c>
      <c r="F143" s="28" t="s">
        <v>28</v>
      </c>
      <c r="G143" s="28" t="s">
        <v>196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5">
        <f>IF(TblRegistroEntradas[[#This Row],[Data do Caixa Previsto (Data de Vencimento)]] = "", 0, MONTH(TblRegistroEntradas[[#This Row],[Data do Caixa Previsto (Data de Vencimento)]]))</f>
        <v>11</v>
      </c>
      <c r="N143" s="65">
        <f>IF(TblRegistroEntradas[[#This Row],[Data do Caixa Previsto (Data de Vencimento)]] = "", 0, YEAR(TblRegistroEntradas[[#This Row],[Data do Caixa Previsto (Data de Vencimento)]]))</f>
        <v>2018</v>
      </c>
      <c r="O1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4" spans="2:15" hidden="1" x14ac:dyDescent="0.25">
      <c r="B144" s="22">
        <v>43374.505096957248</v>
      </c>
      <c r="C144" s="25">
        <v>43363</v>
      </c>
      <c r="D144" s="25">
        <v>43374.505096957248</v>
      </c>
      <c r="E144" s="28" t="s">
        <v>23</v>
      </c>
      <c r="F144" s="28" t="s">
        <v>29</v>
      </c>
      <c r="G144" s="28" t="s">
        <v>197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5">
        <f>IF(TblRegistroEntradas[[#This Row],[Data do Caixa Previsto (Data de Vencimento)]] = "", 0, MONTH(TblRegistroEntradas[[#This Row],[Data do Caixa Previsto (Data de Vencimento)]]))</f>
        <v>10</v>
      </c>
      <c r="N144" s="65">
        <f>IF(TblRegistroEntradas[[#This Row],[Data do Caixa Previsto (Data de Vencimento)]] = "", 0, YEAR(TblRegistroEntradas[[#This Row],[Data do Caixa Previsto (Data de Vencimento)]]))</f>
        <v>2018</v>
      </c>
      <c r="O1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5" spans="2:15" hidden="1" x14ac:dyDescent="0.25">
      <c r="B145" s="22">
        <v>43388.790596442639</v>
      </c>
      <c r="C145" s="25">
        <v>43364</v>
      </c>
      <c r="D145" s="25">
        <v>43377.195562585111</v>
      </c>
      <c r="E145" s="28" t="s">
        <v>23</v>
      </c>
      <c r="F145" s="28" t="s">
        <v>30</v>
      </c>
      <c r="G145" s="28" t="s">
        <v>198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5">
        <f>IF(TblRegistroEntradas[[#This Row],[Data do Caixa Previsto (Data de Vencimento)]] = "", 0, MONTH(TblRegistroEntradas[[#This Row],[Data do Caixa Previsto (Data de Vencimento)]]))</f>
        <v>10</v>
      </c>
      <c r="N145" s="65">
        <f>IF(TblRegistroEntradas[[#This Row],[Data do Caixa Previsto (Data de Vencimento)]] = "", 0, YEAR(TblRegistroEntradas[[#This Row],[Data do Caixa Previsto (Data de Vencimento)]]))</f>
        <v>2018</v>
      </c>
      <c r="O1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6" spans="2:15" hidden="1" x14ac:dyDescent="0.25">
      <c r="B146" s="22">
        <v>43405.698265794999</v>
      </c>
      <c r="C146" s="25">
        <v>43366</v>
      </c>
      <c r="D146" s="25">
        <v>43405.698265794999</v>
      </c>
      <c r="E146" s="28" t="s">
        <v>23</v>
      </c>
      <c r="F146" s="28" t="s">
        <v>29</v>
      </c>
      <c r="G146" s="28" t="s">
        <v>199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5">
        <f>IF(TblRegistroEntradas[[#This Row],[Data do Caixa Previsto (Data de Vencimento)]] = "", 0, MONTH(TblRegistroEntradas[[#This Row],[Data do Caixa Previsto (Data de Vencimento)]]))</f>
        <v>11</v>
      </c>
      <c r="N146" s="65">
        <f>IF(TblRegistroEntradas[[#This Row],[Data do Caixa Previsto (Data de Vencimento)]] = "", 0, YEAR(TblRegistroEntradas[[#This Row],[Data do Caixa Previsto (Data de Vencimento)]]))</f>
        <v>2018</v>
      </c>
      <c r="O1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7" spans="2:15" hidden="1" x14ac:dyDescent="0.25">
      <c r="B147" s="22">
        <v>43395.635115246572</v>
      </c>
      <c r="C147" s="25">
        <v>43369</v>
      </c>
      <c r="D147" s="25">
        <v>43395.635115246572</v>
      </c>
      <c r="E147" s="28" t="s">
        <v>23</v>
      </c>
      <c r="F147" s="28" t="s">
        <v>28</v>
      </c>
      <c r="G147" s="28" t="s">
        <v>200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5">
        <f>IF(TblRegistroEntradas[[#This Row],[Data do Caixa Previsto (Data de Vencimento)]] = "", 0, MONTH(TblRegistroEntradas[[#This Row],[Data do Caixa Previsto (Data de Vencimento)]]))</f>
        <v>10</v>
      </c>
      <c r="N147" s="65">
        <f>IF(TblRegistroEntradas[[#This Row],[Data do Caixa Previsto (Data de Vencimento)]] = "", 0, YEAR(TblRegistroEntradas[[#This Row],[Data do Caixa Previsto (Data de Vencimento)]]))</f>
        <v>2018</v>
      </c>
      <c r="O1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8" spans="2:15" hidden="1" x14ac:dyDescent="0.25">
      <c r="B148" s="22">
        <v>43392.294011107704</v>
      </c>
      <c r="C148" s="25">
        <v>43374</v>
      </c>
      <c r="D148" s="25">
        <v>43392.294011107704</v>
      </c>
      <c r="E148" s="28" t="s">
        <v>23</v>
      </c>
      <c r="F148" s="28" t="s">
        <v>30</v>
      </c>
      <c r="G148" s="28" t="s">
        <v>201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5">
        <f>IF(TblRegistroEntradas[[#This Row],[Data do Caixa Previsto (Data de Vencimento)]] = "", 0, MONTH(TblRegistroEntradas[[#This Row],[Data do Caixa Previsto (Data de Vencimento)]]))</f>
        <v>10</v>
      </c>
      <c r="N148" s="65">
        <f>IF(TblRegistroEntradas[[#This Row],[Data do Caixa Previsto (Data de Vencimento)]] = "", 0, YEAR(TblRegistroEntradas[[#This Row],[Data do Caixa Previsto (Data de Vencimento)]]))</f>
        <v>2018</v>
      </c>
      <c r="O1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9" spans="2:15" hidden="1" x14ac:dyDescent="0.25">
      <c r="B149" s="22" t="s">
        <v>68</v>
      </c>
      <c r="C149" s="25">
        <v>43378</v>
      </c>
      <c r="D149" s="25">
        <v>43399.816257310325</v>
      </c>
      <c r="E149" s="28" t="s">
        <v>23</v>
      </c>
      <c r="F149" s="28" t="s">
        <v>27</v>
      </c>
      <c r="G149" s="28" t="s">
        <v>202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5">
        <f>IF(TblRegistroEntradas[[#This Row],[Data do Caixa Previsto (Data de Vencimento)]] = "", 0, MONTH(TblRegistroEntradas[[#This Row],[Data do Caixa Previsto (Data de Vencimento)]]))</f>
        <v>10</v>
      </c>
      <c r="N149" s="65">
        <f>IF(TblRegistroEntradas[[#This Row],[Data do Caixa Previsto (Data de Vencimento)]] = "", 0, YEAR(TblRegistroEntradas[[#This Row],[Data do Caixa Previsto (Data de Vencimento)]]))</f>
        <v>2018</v>
      </c>
      <c r="O14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0" spans="2:15" hidden="1" x14ac:dyDescent="0.25">
      <c r="B150" s="22">
        <v>43491.255960910879</v>
      </c>
      <c r="C150" s="25">
        <v>43382</v>
      </c>
      <c r="D150" s="25">
        <v>43432.893680650159</v>
      </c>
      <c r="E150" s="28" t="s">
        <v>23</v>
      </c>
      <c r="F150" s="28" t="s">
        <v>31</v>
      </c>
      <c r="G150" s="28" t="s">
        <v>203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5">
        <f>IF(TblRegistroEntradas[[#This Row],[Data do Caixa Previsto (Data de Vencimento)]] = "", 0, MONTH(TblRegistroEntradas[[#This Row],[Data do Caixa Previsto (Data de Vencimento)]]))</f>
        <v>11</v>
      </c>
      <c r="N150" s="65">
        <f>IF(TblRegistroEntradas[[#This Row],[Data do Caixa Previsto (Data de Vencimento)]] = "", 0, YEAR(TblRegistroEntradas[[#This Row],[Data do Caixa Previsto (Data de Vencimento)]]))</f>
        <v>2018</v>
      </c>
      <c r="O1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1" spans="2:15" hidden="1" x14ac:dyDescent="0.25">
      <c r="B151" s="22">
        <v>43442.77456497735</v>
      </c>
      <c r="C151" s="25">
        <v>43382</v>
      </c>
      <c r="D151" s="25">
        <v>43423.510226289633</v>
      </c>
      <c r="E151" s="28" t="s">
        <v>23</v>
      </c>
      <c r="F151" s="28" t="s">
        <v>31</v>
      </c>
      <c r="G151" s="28" t="s">
        <v>204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5">
        <f>IF(TblRegistroEntradas[[#This Row],[Data do Caixa Previsto (Data de Vencimento)]] = "", 0, MONTH(TblRegistroEntradas[[#This Row],[Data do Caixa Previsto (Data de Vencimento)]]))</f>
        <v>11</v>
      </c>
      <c r="N151" s="65">
        <f>IF(TblRegistroEntradas[[#This Row],[Data do Caixa Previsto (Data de Vencimento)]] = "", 0, YEAR(TblRegistroEntradas[[#This Row],[Data do Caixa Previsto (Data de Vencimento)]]))</f>
        <v>2018</v>
      </c>
      <c r="O1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2" spans="2:15" hidden="1" x14ac:dyDescent="0.25">
      <c r="B152" s="22">
        <v>43400.871146361249</v>
      </c>
      <c r="C152" s="25">
        <v>43387</v>
      </c>
      <c r="D152" s="25">
        <v>43400.871146361249</v>
      </c>
      <c r="E152" s="28" t="s">
        <v>23</v>
      </c>
      <c r="F152" s="28" t="s">
        <v>30</v>
      </c>
      <c r="G152" s="28" t="s">
        <v>205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5">
        <f>IF(TblRegistroEntradas[[#This Row],[Data do Caixa Previsto (Data de Vencimento)]] = "", 0, MONTH(TblRegistroEntradas[[#This Row],[Data do Caixa Previsto (Data de Vencimento)]]))</f>
        <v>10</v>
      </c>
      <c r="N152" s="65">
        <f>IF(TblRegistroEntradas[[#This Row],[Data do Caixa Previsto (Data de Vencimento)]] = "", 0, YEAR(TblRegistroEntradas[[#This Row],[Data do Caixa Previsto (Data de Vencimento)]]))</f>
        <v>2018</v>
      </c>
      <c r="O1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3" spans="2:15" hidden="1" x14ac:dyDescent="0.25">
      <c r="B153" s="22">
        <v>43438.136766228803</v>
      </c>
      <c r="C153" s="25">
        <v>43389</v>
      </c>
      <c r="D153" s="25">
        <v>43438.136766228803</v>
      </c>
      <c r="E153" s="28" t="s">
        <v>23</v>
      </c>
      <c r="F153" s="28" t="s">
        <v>31</v>
      </c>
      <c r="G153" s="28" t="s">
        <v>206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5">
        <f>IF(TblRegistroEntradas[[#This Row],[Data do Caixa Previsto (Data de Vencimento)]] = "", 0, MONTH(TblRegistroEntradas[[#This Row],[Data do Caixa Previsto (Data de Vencimento)]]))</f>
        <v>12</v>
      </c>
      <c r="N153" s="65">
        <f>IF(TblRegistroEntradas[[#This Row],[Data do Caixa Previsto (Data de Vencimento)]] = "", 0, YEAR(TblRegistroEntradas[[#This Row],[Data do Caixa Previsto (Data de Vencimento)]]))</f>
        <v>2018</v>
      </c>
      <c r="O1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4" spans="2:15" hidden="1" x14ac:dyDescent="0.25">
      <c r="B154" s="22">
        <v>43493.104436604881</v>
      </c>
      <c r="C154" s="25">
        <v>43394</v>
      </c>
      <c r="D154" s="25">
        <v>43435.81232629544</v>
      </c>
      <c r="E154" s="28" t="s">
        <v>23</v>
      </c>
      <c r="F154" s="28" t="s">
        <v>28</v>
      </c>
      <c r="G154" s="28" t="s">
        <v>207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5">
        <f>IF(TblRegistroEntradas[[#This Row],[Data do Caixa Previsto (Data de Vencimento)]] = "", 0, MONTH(TblRegistroEntradas[[#This Row],[Data do Caixa Previsto (Data de Vencimento)]]))</f>
        <v>12</v>
      </c>
      <c r="N154" s="65">
        <f>IF(TblRegistroEntradas[[#This Row],[Data do Caixa Previsto (Data de Vencimento)]] = "", 0, YEAR(TblRegistroEntradas[[#This Row],[Data do Caixa Previsto (Data de Vencimento)]]))</f>
        <v>2018</v>
      </c>
      <c r="O1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5" spans="2:15" hidden="1" x14ac:dyDescent="0.25">
      <c r="B155" s="22">
        <v>43419.609240604143</v>
      </c>
      <c r="C155" s="25">
        <v>43398</v>
      </c>
      <c r="D155" s="25">
        <v>43419.609240604143</v>
      </c>
      <c r="E155" s="28" t="s">
        <v>23</v>
      </c>
      <c r="F155" s="28" t="s">
        <v>30</v>
      </c>
      <c r="G155" s="28" t="s">
        <v>208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5">
        <f>IF(TblRegistroEntradas[[#This Row],[Data do Caixa Previsto (Data de Vencimento)]] = "", 0, MONTH(TblRegistroEntradas[[#This Row],[Data do Caixa Previsto (Data de Vencimento)]]))</f>
        <v>11</v>
      </c>
      <c r="N155" s="65">
        <f>IF(TblRegistroEntradas[[#This Row],[Data do Caixa Previsto (Data de Vencimento)]] = "", 0, YEAR(TblRegistroEntradas[[#This Row],[Data do Caixa Previsto (Data de Vencimento)]]))</f>
        <v>2018</v>
      </c>
      <c r="O1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6" spans="2:15" hidden="1" x14ac:dyDescent="0.25">
      <c r="B156" s="22">
        <v>43457.427069040656</v>
      </c>
      <c r="C156" s="25">
        <v>43398</v>
      </c>
      <c r="D156" s="25">
        <v>43457.427069040656</v>
      </c>
      <c r="E156" s="28" t="s">
        <v>23</v>
      </c>
      <c r="F156" s="28" t="s">
        <v>28</v>
      </c>
      <c r="G156" s="28" t="s">
        <v>209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5">
        <f>IF(TblRegistroEntradas[[#This Row],[Data do Caixa Previsto (Data de Vencimento)]] = "", 0, MONTH(TblRegistroEntradas[[#This Row],[Data do Caixa Previsto (Data de Vencimento)]]))</f>
        <v>12</v>
      </c>
      <c r="N156" s="65">
        <f>IF(TblRegistroEntradas[[#This Row],[Data do Caixa Previsto (Data de Vencimento)]] = "", 0, YEAR(TblRegistroEntradas[[#This Row],[Data do Caixa Previsto (Data de Vencimento)]]))</f>
        <v>2018</v>
      </c>
      <c r="O1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7" spans="2:15" hidden="1" x14ac:dyDescent="0.25">
      <c r="B157" s="22">
        <v>43416.791420716982</v>
      </c>
      <c r="C157" s="25">
        <v>43403</v>
      </c>
      <c r="D157" s="25">
        <v>43416.791420716982</v>
      </c>
      <c r="E157" s="28" t="s">
        <v>23</v>
      </c>
      <c r="F157" s="28" t="s">
        <v>30</v>
      </c>
      <c r="G157" s="28" t="s">
        <v>210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5">
        <f>IF(TblRegistroEntradas[[#This Row],[Data do Caixa Previsto (Data de Vencimento)]] = "", 0, MONTH(TblRegistroEntradas[[#This Row],[Data do Caixa Previsto (Data de Vencimento)]]))</f>
        <v>11</v>
      </c>
      <c r="N157" s="65">
        <f>IF(TblRegistroEntradas[[#This Row],[Data do Caixa Previsto (Data de Vencimento)]] = "", 0, YEAR(TblRegistroEntradas[[#This Row],[Data do Caixa Previsto (Data de Vencimento)]]))</f>
        <v>2018</v>
      </c>
      <c r="O1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8" spans="2:15" hidden="1" x14ac:dyDescent="0.25">
      <c r="B158" s="22">
        <v>43503.017030074843</v>
      </c>
      <c r="C158" s="25">
        <v>43408</v>
      </c>
      <c r="D158" s="25">
        <v>43442.90009272196</v>
      </c>
      <c r="E158" s="28" t="s">
        <v>23</v>
      </c>
      <c r="F158" s="28" t="s">
        <v>29</v>
      </c>
      <c r="G158" s="28" t="s">
        <v>211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5">
        <f>IF(TblRegistroEntradas[[#This Row],[Data do Caixa Previsto (Data de Vencimento)]] = "", 0, MONTH(TblRegistroEntradas[[#This Row],[Data do Caixa Previsto (Data de Vencimento)]]))</f>
        <v>12</v>
      </c>
      <c r="N158" s="65">
        <f>IF(TblRegistroEntradas[[#This Row],[Data do Caixa Previsto (Data de Vencimento)]] = "", 0, YEAR(TblRegistroEntradas[[#This Row],[Data do Caixa Previsto (Data de Vencimento)]]))</f>
        <v>2018</v>
      </c>
      <c r="O1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9" spans="2:15" hidden="1" x14ac:dyDescent="0.25">
      <c r="B159" s="22">
        <v>43431.589825007759</v>
      </c>
      <c r="C159" s="25">
        <v>43412</v>
      </c>
      <c r="D159" s="25">
        <v>43431.589825007759</v>
      </c>
      <c r="E159" s="28" t="s">
        <v>23</v>
      </c>
      <c r="F159" s="28" t="s">
        <v>30</v>
      </c>
      <c r="G159" s="28" t="s">
        <v>212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5">
        <f>IF(TblRegistroEntradas[[#This Row],[Data do Caixa Previsto (Data de Vencimento)]] = "", 0, MONTH(TblRegistroEntradas[[#This Row],[Data do Caixa Previsto (Data de Vencimento)]]))</f>
        <v>11</v>
      </c>
      <c r="N159" s="65">
        <f>IF(TblRegistroEntradas[[#This Row],[Data do Caixa Previsto (Data de Vencimento)]] = "", 0, YEAR(TblRegistroEntradas[[#This Row],[Data do Caixa Previsto (Data de Vencimento)]]))</f>
        <v>2018</v>
      </c>
      <c r="O1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0" spans="2:15" hidden="1" x14ac:dyDescent="0.25">
      <c r="B160" s="22">
        <v>43467.343545956064</v>
      </c>
      <c r="C160" s="25">
        <v>43415</v>
      </c>
      <c r="D160" s="25">
        <v>43421.091967250024</v>
      </c>
      <c r="E160" s="28" t="s">
        <v>23</v>
      </c>
      <c r="F160" s="28" t="s">
        <v>30</v>
      </c>
      <c r="G160" s="28" t="s">
        <v>213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5">
        <f>IF(TblRegistroEntradas[[#This Row],[Data do Caixa Previsto (Data de Vencimento)]] = "", 0, MONTH(TblRegistroEntradas[[#This Row],[Data do Caixa Previsto (Data de Vencimento)]]))</f>
        <v>11</v>
      </c>
      <c r="N160" s="65">
        <f>IF(TblRegistroEntradas[[#This Row],[Data do Caixa Previsto (Data de Vencimento)]] = "", 0, YEAR(TblRegistroEntradas[[#This Row],[Data do Caixa Previsto (Data de Vencimento)]]))</f>
        <v>2018</v>
      </c>
      <c r="O1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1" spans="2:15" hidden="1" x14ac:dyDescent="0.25">
      <c r="B161" s="22">
        <v>43523.081285354827</v>
      </c>
      <c r="C161" s="25">
        <v>43418</v>
      </c>
      <c r="D161" s="25">
        <v>43441.738773120276</v>
      </c>
      <c r="E161" s="28" t="s">
        <v>23</v>
      </c>
      <c r="F161" s="28" t="s">
        <v>30</v>
      </c>
      <c r="G161" s="28" t="s">
        <v>214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5">
        <f>IF(TblRegistroEntradas[[#This Row],[Data do Caixa Previsto (Data de Vencimento)]] = "", 0, MONTH(TblRegistroEntradas[[#This Row],[Data do Caixa Previsto (Data de Vencimento)]]))</f>
        <v>12</v>
      </c>
      <c r="N161" s="65">
        <f>IF(TblRegistroEntradas[[#This Row],[Data do Caixa Previsto (Data de Vencimento)]] = "", 0, YEAR(TblRegistroEntradas[[#This Row],[Data do Caixa Previsto (Data de Vencimento)]]))</f>
        <v>2018</v>
      </c>
      <c r="O1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2" spans="2:15" hidden="1" x14ac:dyDescent="0.25">
      <c r="B162" s="22">
        <v>43464.748499618698</v>
      </c>
      <c r="C162" s="25">
        <v>43421</v>
      </c>
      <c r="D162" s="25">
        <v>43464.748499618698</v>
      </c>
      <c r="E162" s="28" t="s">
        <v>23</v>
      </c>
      <c r="F162" s="28" t="s">
        <v>28</v>
      </c>
      <c r="G162" s="28" t="s">
        <v>215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5">
        <f>IF(TblRegistroEntradas[[#This Row],[Data do Caixa Previsto (Data de Vencimento)]] = "", 0, MONTH(TblRegistroEntradas[[#This Row],[Data do Caixa Previsto (Data de Vencimento)]]))</f>
        <v>12</v>
      </c>
      <c r="N162" s="65">
        <f>IF(TblRegistroEntradas[[#This Row],[Data do Caixa Previsto (Data de Vencimento)]] = "", 0, YEAR(TblRegistroEntradas[[#This Row],[Data do Caixa Previsto (Data de Vencimento)]]))</f>
        <v>2018</v>
      </c>
      <c r="O1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3" spans="2:15" hidden="1" x14ac:dyDescent="0.25">
      <c r="B163" s="22">
        <v>43455.375597423525</v>
      </c>
      <c r="C163" s="25">
        <v>43425</v>
      </c>
      <c r="D163" s="25">
        <v>43455.375597423525</v>
      </c>
      <c r="E163" s="28" t="s">
        <v>23</v>
      </c>
      <c r="F163" s="28" t="s">
        <v>30</v>
      </c>
      <c r="G163" s="28" t="s">
        <v>216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5">
        <f>IF(TblRegistroEntradas[[#This Row],[Data do Caixa Previsto (Data de Vencimento)]] = "", 0, MONTH(TblRegistroEntradas[[#This Row],[Data do Caixa Previsto (Data de Vencimento)]]))</f>
        <v>12</v>
      </c>
      <c r="N163" s="65">
        <f>IF(TblRegistroEntradas[[#This Row],[Data do Caixa Previsto (Data de Vencimento)]] = "", 0, YEAR(TblRegistroEntradas[[#This Row],[Data do Caixa Previsto (Data de Vencimento)]]))</f>
        <v>2018</v>
      </c>
      <c r="O1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4" spans="2:15" hidden="1" x14ac:dyDescent="0.25">
      <c r="B164" s="22" t="s">
        <v>68</v>
      </c>
      <c r="C164" s="25">
        <v>43427</v>
      </c>
      <c r="D164" s="25">
        <v>43465.063381850647</v>
      </c>
      <c r="E164" s="28" t="s">
        <v>23</v>
      </c>
      <c r="F164" s="28" t="s">
        <v>30</v>
      </c>
      <c r="G164" s="28" t="s">
        <v>217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5">
        <f>IF(TblRegistroEntradas[[#This Row],[Data do Caixa Previsto (Data de Vencimento)]] = "", 0, MONTH(TblRegistroEntradas[[#This Row],[Data do Caixa Previsto (Data de Vencimento)]]))</f>
        <v>12</v>
      </c>
      <c r="N164" s="65">
        <f>IF(TblRegistroEntradas[[#This Row],[Data do Caixa Previsto (Data de Vencimento)]] = "", 0, YEAR(TblRegistroEntradas[[#This Row],[Data do Caixa Previsto (Data de Vencimento)]]))</f>
        <v>2018</v>
      </c>
      <c r="O16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5" spans="2:15" hidden="1" x14ac:dyDescent="0.25">
      <c r="B165" s="22" t="s">
        <v>68</v>
      </c>
      <c r="C165" s="25">
        <v>43430</v>
      </c>
      <c r="D165" s="25">
        <v>43447.889924144794</v>
      </c>
      <c r="E165" s="28" t="s">
        <v>23</v>
      </c>
      <c r="F165" s="28" t="s">
        <v>27</v>
      </c>
      <c r="G165" s="28" t="s">
        <v>218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5">
        <f>IF(TblRegistroEntradas[[#This Row],[Data do Caixa Previsto (Data de Vencimento)]] = "", 0, MONTH(TblRegistroEntradas[[#This Row],[Data do Caixa Previsto (Data de Vencimento)]]))</f>
        <v>12</v>
      </c>
      <c r="N165" s="65">
        <f>IF(TblRegistroEntradas[[#This Row],[Data do Caixa Previsto (Data de Vencimento)]] = "", 0, YEAR(TblRegistroEntradas[[#This Row],[Data do Caixa Previsto (Data de Vencimento)]]))</f>
        <v>2018</v>
      </c>
      <c r="O16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6" spans="2:15" hidden="1" x14ac:dyDescent="0.25">
      <c r="B166" s="22">
        <v>43477.965813489587</v>
      </c>
      <c r="C166" s="25">
        <v>43431</v>
      </c>
      <c r="D166" s="25">
        <v>43477.965813489587</v>
      </c>
      <c r="E166" s="28" t="s">
        <v>23</v>
      </c>
      <c r="F166" s="28" t="s">
        <v>30</v>
      </c>
      <c r="G166" s="28" t="s">
        <v>219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5">
        <f>IF(TblRegistroEntradas[[#This Row],[Data do Caixa Previsto (Data de Vencimento)]] = "", 0, MONTH(TblRegistroEntradas[[#This Row],[Data do Caixa Previsto (Data de Vencimento)]]))</f>
        <v>1</v>
      </c>
      <c r="N166" s="65">
        <f>IF(TblRegistroEntradas[[#This Row],[Data do Caixa Previsto (Data de Vencimento)]] = "", 0, YEAR(TblRegistroEntradas[[#This Row],[Data do Caixa Previsto (Data de Vencimento)]]))</f>
        <v>2019</v>
      </c>
      <c r="O1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7" spans="2:15" hidden="1" x14ac:dyDescent="0.25">
      <c r="B167" s="22" t="s">
        <v>68</v>
      </c>
      <c r="C167" s="25">
        <v>43434</v>
      </c>
      <c r="D167" s="25">
        <v>43455.267564406917</v>
      </c>
      <c r="E167" s="28" t="s">
        <v>23</v>
      </c>
      <c r="F167" s="28" t="s">
        <v>31</v>
      </c>
      <c r="G167" s="28" t="s">
        <v>220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5">
        <f>IF(TblRegistroEntradas[[#This Row],[Data do Caixa Previsto (Data de Vencimento)]] = "", 0, MONTH(TblRegistroEntradas[[#This Row],[Data do Caixa Previsto (Data de Vencimento)]]))</f>
        <v>12</v>
      </c>
      <c r="N167" s="65">
        <f>IF(TblRegistroEntradas[[#This Row],[Data do Caixa Previsto (Data de Vencimento)]] = "", 0, YEAR(TblRegistroEntradas[[#This Row],[Data do Caixa Previsto (Data de Vencimento)]]))</f>
        <v>2018</v>
      </c>
      <c r="O167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8" spans="2:15" hidden="1" x14ac:dyDescent="0.25">
      <c r="B168" s="22">
        <v>43544.142248909535</v>
      </c>
      <c r="C168" s="25">
        <v>43440</v>
      </c>
      <c r="D168" s="25">
        <v>43487.390614414791</v>
      </c>
      <c r="E168" s="28" t="s">
        <v>23</v>
      </c>
      <c r="F168" s="28" t="s">
        <v>30</v>
      </c>
      <c r="G168" s="28" t="s">
        <v>221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5">
        <f>IF(TblRegistroEntradas[[#This Row],[Data do Caixa Previsto (Data de Vencimento)]] = "", 0, MONTH(TblRegistroEntradas[[#This Row],[Data do Caixa Previsto (Data de Vencimento)]]))</f>
        <v>1</v>
      </c>
      <c r="N168" s="65">
        <f>IF(TblRegistroEntradas[[#This Row],[Data do Caixa Previsto (Data de Vencimento)]] = "", 0, YEAR(TblRegistroEntradas[[#This Row],[Data do Caixa Previsto (Data de Vencimento)]]))</f>
        <v>2019</v>
      </c>
      <c r="O1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9" spans="2:15" hidden="1" x14ac:dyDescent="0.25">
      <c r="B169" s="22" t="s">
        <v>68</v>
      </c>
      <c r="C169" s="25">
        <v>43444</v>
      </c>
      <c r="D169" s="25">
        <v>43477.170204498791</v>
      </c>
      <c r="E169" s="28" t="s">
        <v>23</v>
      </c>
      <c r="F169" s="28" t="s">
        <v>31</v>
      </c>
      <c r="G169" s="28" t="s">
        <v>222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5">
        <f>IF(TblRegistroEntradas[[#This Row],[Data do Caixa Previsto (Data de Vencimento)]] = "", 0, MONTH(TblRegistroEntradas[[#This Row],[Data do Caixa Previsto (Data de Vencimento)]]))</f>
        <v>1</v>
      </c>
      <c r="N169" s="65">
        <f>IF(TblRegistroEntradas[[#This Row],[Data do Caixa Previsto (Data de Vencimento)]] = "", 0, YEAR(TblRegistroEntradas[[#This Row],[Data do Caixa Previsto (Data de Vencimento)]]))</f>
        <v>2019</v>
      </c>
      <c r="O16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70" spans="2:15" hidden="1" x14ac:dyDescent="0.25">
      <c r="B170" s="22">
        <v>43469.404646888193</v>
      </c>
      <c r="C170" s="25">
        <v>43451</v>
      </c>
      <c r="D170" s="25">
        <v>43469.404646888193</v>
      </c>
      <c r="E170" s="28" t="s">
        <v>23</v>
      </c>
      <c r="F170" s="28" t="s">
        <v>30</v>
      </c>
      <c r="G170" s="28" t="s">
        <v>223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5">
        <f>IF(TblRegistroEntradas[[#This Row],[Data do Caixa Previsto (Data de Vencimento)]] = "", 0, MONTH(TblRegistroEntradas[[#This Row],[Data do Caixa Previsto (Data de Vencimento)]]))</f>
        <v>1</v>
      </c>
      <c r="N170" s="65">
        <f>IF(TblRegistroEntradas[[#This Row],[Data do Caixa Previsto (Data de Vencimento)]] = "", 0, YEAR(TblRegistroEntradas[[#This Row],[Data do Caixa Previsto (Data de Vencimento)]]))</f>
        <v>2019</v>
      </c>
      <c r="O1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1" spans="2:15" hidden="1" x14ac:dyDescent="0.25">
      <c r="B171" s="22">
        <v>43459.694209767709</v>
      </c>
      <c r="C171" s="25">
        <v>43454</v>
      </c>
      <c r="D171" s="25">
        <v>43459.694209767709</v>
      </c>
      <c r="E171" s="28" t="s">
        <v>23</v>
      </c>
      <c r="F171" s="28" t="s">
        <v>28</v>
      </c>
      <c r="G171" s="28" t="s">
        <v>224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5">
        <f>IF(TblRegistroEntradas[[#This Row],[Data do Caixa Previsto (Data de Vencimento)]] = "", 0, MONTH(TblRegistroEntradas[[#This Row],[Data do Caixa Previsto (Data de Vencimento)]]))</f>
        <v>12</v>
      </c>
      <c r="N171" s="65">
        <f>IF(TblRegistroEntradas[[#This Row],[Data do Caixa Previsto (Data de Vencimento)]] = "", 0, YEAR(TblRegistroEntradas[[#This Row],[Data do Caixa Previsto (Data de Vencimento)]]))</f>
        <v>2018</v>
      </c>
      <c r="O1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2" spans="2:15" hidden="1" x14ac:dyDescent="0.25">
      <c r="B172" s="22">
        <v>43497.817197182514</v>
      </c>
      <c r="C172" s="25">
        <v>43455</v>
      </c>
      <c r="D172" s="25">
        <v>43497.817197182514</v>
      </c>
      <c r="E172" s="28" t="s">
        <v>23</v>
      </c>
      <c r="F172" s="28" t="s">
        <v>31</v>
      </c>
      <c r="G172" s="28" t="s">
        <v>225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5">
        <f>IF(TblRegistroEntradas[[#This Row],[Data do Caixa Previsto (Data de Vencimento)]] = "", 0, MONTH(TblRegistroEntradas[[#This Row],[Data do Caixa Previsto (Data de Vencimento)]]))</f>
        <v>2</v>
      </c>
      <c r="N172" s="65">
        <f>IF(TblRegistroEntradas[[#This Row],[Data do Caixa Previsto (Data de Vencimento)]] = "", 0, YEAR(TblRegistroEntradas[[#This Row],[Data do Caixa Previsto (Data de Vencimento)]]))</f>
        <v>2019</v>
      </c>
      <c r="O1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3" spans="2:15" hidden="1" x14ac:dyDescent="0.25">
      <c r="B173" s="22">
        <v>43550.908167683869</v>
      </c>
      <c r="C173" s="25">
        <v>43457</v>
      </c>
      <c r="D173" s="25">
        <v>43493.892299226922</v>
      </c>
      <c r="E173" s="28" t="s">
        <v>23</v>
      </c>
      <c r="F173" s="28" t="s">
        <v>31</v>
      </c>
      <c r="G173" s="28" t="s">
        <v>226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5">
        <f>IF(TblRegistroEntradas[[#This Row],[Data do Caixa Previsto (Data de Vencimento)]] = "", 0, MONTH(TblRegistroEntradas[[#This Row],[Data do Caixa Previsto (Data de Vencimento)]]))</f>
        <v>1</v>
      </c>
      <c r="N173" s="65">
        <f>IF(TblRegistroEntradas[[#This Row],[Data do Caixa Previsto (Data de Vencimento)]] = "", 0, YEAR(TblRegistroEntradas[[#This Row],[Data do Caixa Previsto (Data de Vencimento)]]))</f>
        <v>2019</v>
      </c>
      <c r="O1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4" spans="2:15" hidden="1" x14ac:dyDescent="0.25">
      <c r="B174" s="22">
        <v>43519.692753371986</v>
      </c>
      <c r="C174" s="25">
        <v>43462</v>
      </c>
      <c r="D174" s="25">
        <v>43519.692753371986</v>
      </c>
      <c r="E174" s="28" t="s">
        <v>23</v>
      </c>
      <c r="F174" s="28" t="s">
        <v>30</v>
      </c>
      <c r="G174" s="28" t="s">
        <v>227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5">
        <f>IF(TblRegistroEntradas[[#This Row],[Data do Caixa Previsto (Data de Vencimento)]] = "", 0, MONTH(TblRegistroEntradas[[#This Row],[Data do Caixa Previsto (Data de Vencimento)]]))</f>
        <v>2</v>
      </c>
      <c r="N174" s="65">
        <f>IF(TblRegistroEntradas[[#This Row],[Data do Caixa Previsto (Data de Vencimento)]] = "", 0, YEAR(TblRegistroEntradas[[#This Row],[Data do Caixa Previsto (Data de Vencimento)]]))</f>
        <v>2019</v>
      </c>
      <c r="O1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5" spans="2:15" hidden="1" x14ac:dyDescent="0.25">
      <c r="B175" s="22">
        <v>43484.08707667359</v>
      </c>
      <c r="C175" s="25">
        <v>43465</v>
      </c>
      <c r="D175" s="25">
        <v>43483.090606344922</v>
      </c>
      <c r="E175" s="28" t="s">
        <v>23</v>
      </c>
      <c r="F175" s="28" t="s">
        <v>30</v>
      </c>
      <c r="G175" s="28" t="s">
        <v>228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5">
        <f>IF(TblRegistroEntradas[[#This Row],[Data do Caixa Previsto (Data de Vencimento)]] = "", 0, MONTH(TblRegistroEntradas[[#This Row],[Data do Caixa Previsto (Data de Vencimento)]]))</f>
        <v>1</v>
      </c>
      <c r="N175" s="65">
        <f>IF(TblRegistroEntradas[[#This Row],[Data do Caixa Previsto (Data de Vencimento)]] = "", 0, YEAR(TblRegistroEntradas[[#This Row],[Data do Caixa Previsto (Data de Vencimento)]]))</f>
        <v>2019</v>
      </c>
      <c r="O1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6" spans="2:15" hidden="1" x14ac:dyDescent="0.25">
      <c r="B176" s="22">
        <v>43511.69240968494</v>
      </c>
      <c r="C176" s="25">
        <v>43469</v>
      </c>
      <c r="D176" s="25">
        <v>43511.69240968494</v>
      </c>
      <c r="E176" s="28" t="s">
        <v>23</v>
      </c>
      <c r="F176" s="28" t="s">
        <v>29</v>
      </c>
      <c r="G176" s="28" t="s">
        <v>229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5">
        <f>IF(TblRegistroEntradas[[#This Row],[Data do Caixa Previsto (Data de Vencimento)]] = "", 0, MONTH(TblRegistroEntradas[[#This Row],[Data do Caixa Previsto (Data de Vencimento)]]))</f>
        <v>2</v>
      </c>
      <c r="N176" s="65">
        <f>IF(TblRegistroEntradas[[#This Row],[Data do Caixa Previsto (Data de Vencimento)]] = "", 0, YEAR(TblRegistroEntradas[[#This Row],[Data do Caixa Previsto (Data de Vencimento)]]))</f>
        <v>2019</v>
      </c>
      <c r="O1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7" spans="2:15" hidden="1" x14ac:dyDescent="0.25">
      <c r="B177" s="22">
        <v>43511.114471984198</v>
      </c>
      <c r="C177" s="25">
        <v>43473</v>
      </c>
      <c r="D177" s="25">
        <v>43511.114471984198</v>
      </c>
      <c r="E177" s="28" t="s">
        <v>23</v>
      </c>
      <c r="F177" s="28" t="s">
        <v>31</v>
      </c>
      <c r="G177" s="28" t="s">
        <v>230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5">
        <f>IF(TblRegistroEntradas[[#This Row],[Data do Caixa Previsto (Data de Vencimento)]] = "", 0, MONTH(TblRegistroEntradas[[#This Row],[Data do Caixa Previsto (Data de Vencimento)]]))</f>
        <v>2</v>
      </c>
      <c r="N177" s="65">
        <f>IF(TblRegistroEntradas[[#This Row],[Data do Caixa Previsto (Data de Vencimento)]] = "", 0, YEAR(TblRegistroEntradas[[#This Row],[Data do Caixa Previsto (Data de Vencimento)]]))</f>
        <v>2019</v>
      </c>
      <c r="O1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8" spans="2:15" hidden="1" x14ac:dyDescent="0.25">
      <c r="B178" s="22">
        <v>43509.221158562403</v>
      </c>
      <c r="C178" s="25">
        <v>43478</v>
      </c>
      <c r="D178" s="25">
        <v>43509.221158562403</v>
      </c>
      <c r="E178" s="28" t="s">
        <v>23</v>
      </c>
      <c r="F178" s="28" t="s">
        <v>30</v>
      </c>
      <c r="G178" s="28" t="s">
        <v>231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5">
        <f>IF(TblRegistroEntradas[[#This Row],[Data do Caixa Previsto (Data de Vencimento)]] = "", 0, MONTH(TblRegistroEntradas[[#This Row],[Data do Caixa Previsto (Data de Vencimento)]]))</f>
        <v>2</v>
      </c>
      <c r="N178" s="65">
        <f>IF(TblRegistroEntradas[[#This Row],[Data do Caixa Previsto (Data de Vencimento)]] = "", 0, YEAR(TblRegistroEntradas[[#This Row],[Data do Caixa Previsto (Data de Vencimento)]]))</f>
        <v>2019</v>
      </c>
      <c r="O1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9" spans="2:15" hidden="1" x14ac:dyDescent="0.25">
      <c r="B179" s="22">
        <v>43601.782099050732</v>
      </c>
      <c r="C179" s="25">
        <v>43482</v>
      </c>
      <c r="D179" s="25">
        <v>43538.543475375038</v>
      </c>
      <c r="E179" s="28" t="s">
        <v>23</v>
      </c>
      <c r="F179" s="28" t="s">
        <v>27</v>
      </c>
      <c r="G179" s="28" t="s">
        <v>232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5">
        <f>IF(TblRegistroEntradas[[#This Row],[Data do Caixa Previsto (Data de Vencimento)]] = "", 0, MONTH(TblRegistroEntradas[[#This Row],[Data do Caixa Previsto (Data de Vencimento)]]))</f>
        <v>3</v>
      </c>
      <c r="N179" s="65">
        <f>IF(TblRegistroEntradas[[#This Row],[Data do Caixa Previsto (Data de Vencimento)]] = "", 0, YEAR(TblRegistroEntradas[[#This Row],[Data do Caixa Previsto (Data de Vencimento)]]))</f>
        <v>2019</v>
      </c>
      <c r="O1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0" spans="2:15" hidden="1" x14ac:dyDescent="0.25">
      <c r="B180" s="22">
        <v>43485.955494346097</v>
      </c>
      <c r="C180" s="25">
        <v>43485</v>
      </c>
      <c r="D180" s="25">
        <v>43485.955494346097</v>
      </c>
      <c r="E180" s="28" t="s">
        <v>23</v>
      </c>
      <c r="F180" s="28" t="s">
        <v>31</v>
      </c>
      <c r="G180" s="28" t="s">
        <v>233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5">
        <f>IF(TblRegistroEntradas[[#This Row],[Data do Caixa Previsto (Data de Vencimento)]] = "", 0, MONTH(TblRegistroEntradas[[#This Row],[Data do Caixa Previsto (Data de Vencimento)]]))</f>
        <v>1</v>
      </c>
      <c r="N180" s="65">
        <f>IF(TblRegistroEntradas[[#This Row],[Data do Caixa Previsto (Data de Vencimento)]] = "", 0, YEAR(TblRegistroEntradas[[#This Row],[Data do Caixa Previsto (Data de Vencimento)]]))</f>
        <v>2019</v>
      </c>
      <c r="O1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1" spans="2:15" hidden="1" x14ac:dyDescent="0.25">
      <c r="B181" s="22">
        <v>43522.615238592094</v>
      </c>
      <c r="C181" s="25">
        <v>43486</v>
      </c>
      <c r="D181" s="25">
        <v>43522.615238592094</v>
      </c>
      <c r="E181" s="28" t="s">
        <v>23</v>
      </c>
      <c r="F181" s="28" t="s">
        <v>30</v>
      </c>
      <c r="G181" s="28" t="s">
        <v>234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5">
        <f>IF(TblRegistroEntradas[[#This Row],[Data do Caixa Previsto (Data de Vencimento)]] = "", 0, MONTH(TblRegistroEntradas[[#This Row],[Data do Caixa Previsto (Data de Vencimento)]]))</f>
        <v>2</v>
      </c>
      <c r="N181" s="65">
        <f>IF(TblRegistroEntradas[[#This Row],[Data do Caixa Previsto (Data de Vencimento)]] = "", 0, YEAR(TblRegistroEntradas[[#This Row],[Data do Caixa Previsto (Data de Vencimento)]]))</f>
        <v>2019</v>
      </c>
      <c r="O1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2" spans="2:15" hidden="1" x14ac:dyDescent="0.25">
      <c r="B182" s="22">
        <v>43505.043861470636</v>
      </c>
      <c r="C182" s="25">
        <v>43488</v>
      </c>
      <c r="D182" s="25">
        <v>43505.043861470636</v>
      </c>
      <c r="E182" s="28" t="s">
        <v>23</v>
      </c>
      <c r="F182" s="28" t="s">
        <v>29</v>
      </c>
      <c r="G182" s="28" t="s">
        <v>235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5">
        <f>IF(TblRegistroEntradas[[#This Row],[Data do Caixa Previsto (Data de Vencimento)]] = "", 0, MONTH(TblRegistroEntradas[[#This Row],[Data do Caixa Previsto (Data de Vencimento)]]))</f>
        <v>2</v>
      </c>
      <c r="N182" s="65">
        <f>IF(TblRegistroEntradas[[#This Row],[Data do Caixa Previsto (Data de Vencimento)]] = "", 0, YEAR(TblRegistroEntradas[[#This Row],[Data do Caixa Previsto (Data de Vencimento)]]))</f>
        <v>2019</v>
      </c>
      <c r="O1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3" spans="2:15" hidden="1" x14ac:dyDescent="0.25">
      <c r="B183" s="22">
        <v>43513.423178401492</v>
      </c>
      <c r="C183" s="25">
        <v>43492</v>
      </c>
      <c r="D183" s="25">
        <v>43513.423178401492</v>
      </c>
      <c r="E183" s="28" t="s">
        <v>23</v>
      </c>
      <c r="F183" s="28" t="s">
        <v>30</v>
      </c>
      <c r="G183" s="28" t="s">
        <v>236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5">
        <f>IF(TblRegistroEntradas[[#This Row],[Data do Caixa Previsto (Data de Vencimento)]] = "", 0, MONTH(TblRegistroEntradas[[#This Row],[Data do Caixa Previsto (Data de Vencimento)]]))</f>
        <v>2</v>
      </c>
      <c r="N183" s="65">
        <f>IF(TblRegistroEntradas[[#This Row],[Data do Caixa Previsto (Data de Vencimento)]] = "", 0, YEAR(TblRegistroEntradas[[#This Row],[Data do Caixa Previsto (Data de Vencimento)]]))</f>
        <v>2019</v>
      </c>
      <c r="O1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4" spans="2:15" hidden="1" x14ac:dyDescent="0.25">
      <c r="B184" s="22">
        <v>43513.404065853094</v>
      </c>
      <c r="C184" s="25">
        <v>43494</v>
      </c>
      <c r="D184" s="25">
        <v>43513.404065853094</v>
      </c>
      <c r="E184" s="28" t="s">
        <v>23</v>
      </c>
      <c r="F184" s="28" t="s">
        <v>30</v>
      </c>
      <c r="G184" s="28" t="s">
        <v>237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5">
        <f>IF(TblRegistroEntradas[[#This Row],[Data do Caixa Previsto (Data de Vencimento)]] = "", 0, MONTH(TblRegistroEntradas[[#This Row],[Data do Caixa Previsto (Data de Vencimento)]]))</f>
        <v>2</v>
      </c>
      <c r="N184" s="65">
        <f>IF(TblRegistroEntradas[[#This Row],[Data do Caixa Previsto (Data de Vencimento)]] = "", 0, YEAR(TblRegistroEntradas[[#This Row],[Data do Caixa Previsto (Data de Vencimento)]]))</f>
        <v>2019</v>
      </c>
      <c r="O18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5" spans="2:15" hidden="1" x14ac:dyDescent="0.25">
      <c r="B185" s="22">
        <v>43534.989762344601</v>
      </c>
      <c r="C185" s="25">
        <v>43498</v>
      </c>
      <c r="D185" s="25">
        <v>43534.989762344601</v>
      </c>
      <c r="E185" s="28" t="s">
        <v>23</v>
      </c>
      <c r="F185" s="28" t="s">
        <v>29</v>
      </c>
      <c r="G185" s="28" t="s">
        <v>238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5">
        <f>IF(TblRegistroEntradas[[#This Row],[Data do Caixa Previsto (Data de Vencimento)]] = "", 0, MONTH(TblRegistroEntradas[[#This Row],[Data do Caixa Previsto (Data de Vencimento)]]))</f>
        <v>3</v>
      </c>
      <c r="N185" s="65">
        <f>IF(TblRegistroEntradas[[#This Row],[Data do Caixa Previsto (Data de Vencimento)]] = "", 0, YEAR(TblRegistroEntradas[[#This Row],[Data do Caixa Previsto (Data de Vencimento)]]))</f>
        <v>2019</v>
      </c>
      <c r="O1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6" spans="2:15" hidden="1" x14ac:dyDescent="0.25">
      <c r="B186" s="22">
        <v>43512.886043755854</v>
      </c>
      <c r="C186" s="25">
        <v>43501</v>
      </c>
      <c r="D186" s="25">
        <v>43512.886043755854</v>
      </c>
      <c r="E186" s="28" t="s">
        <v>23</v>
      </c>
      <c r="F186" s="28" t="s">
        <v>29</v>
      </c>
      <c r="G186" s="28" t="s">
        <v>239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5">
        <f>IF(TblRegistroEntradas[[#This Row],[Data do Caixa Previsto (Data de Vencimento)]] = "", 0, MONTH(TblRegistroEntradas[[#This Row],[Data do Caixa Previsto (Data de Vencimento)]]))</f>
        <v>2</v>
      </c>
      <c r="N186" s="65">
        <f>IF(TblRegistroEntradas[[#This Row],[Data do Caixa Previsto (Data de Vencimento)]] = "", 0, YEAR(TblRegistroEntradas[[#This Row],[Data do Caixa Previsto (Data de Vencimento)]]))</f>
        <v>2019</v>
      </c>
      <c r="O1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7" spans="2:15" x14ac:dyDescent="0.25">
      <c r="B187" s="22">
        <v>43532.824988934779</v>
      </c>
      <c r="C187" s="25">
        <v>43502</v>
      </c>
      <c r="D187" s="25">
        <v>43532.824988934779</v>
      </c>
      <c r="E187" s="28" t="s">
        <v>23</v>
      </c>
      <c r="F187" s="28" t="s">
        <v>28</v>
      </c>
      <c r="G187" s="28" t="s">
        <v>240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5">
        <f>IF(TblRegistroEntradas[[#This Row],[Data do Caixa Previsto (Data de Vencimento)]] = "", 0, MONTH(TblRegistroEntradas[[#This Row],[Data do Caixa Previsto (Data de Vencimento)]]))</f>
        <v>3</v>
      </c>
      <c r="N187" s="65">
        <f>IF(TblRegistroEntradas[[#This Row],[Data do Caixa Previsto (Data de Vencimento)]] = "", 0, YEAR(TblRegistroEntradas[[#This Row],[Data do Caixa Previsto (Data de Vencimento)]]))</f>
        <v>2019</v>
      </c>
      <c r="O1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8" spans="2:15" hidden="1" x14ac:dyDescent="0.25">
      <c r="B188" s="22">
        <v>43540.311131757786</v>
      </c>
      <c r="C188" s="25">
        <v>43505</v>
      </c>
      <c r="D188" s="25">
        <v>43540.311131757786</v>
      </c>
      <c r="E188" s="28" t="s">
        <v>23</v>
      </c>
      <c r="F188" s="28" t="s">
        <v>31</v>
      </c>
      <c r="G188" s="28" t="s">
        <v>241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5">
        <f>IF(TblRegistroEntradas[[#This Row],[Data do Caixa Previsto (Data de Vencimento)]] = "", 0, MONTH(TblRegistroEntradas[[#This Row],[Data do Caixa Previsto (Data de Vencimento)]]))</f>
        <v>3</v>
      </c>
      <c r="N188" s="65">
        <f>IF(TblRegistroEntradas[[#This Row],[Data do Caixa Previsto (Data de Vencimento)]] = "", 0, YEAR(TblRegistroEntradas[[#This Row],[Data do Caixa Previsto (Data de Vencimento)]]))</f>
        <v>2019</v>
      </c>
      <c r="O1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9" spans="2:15" hidden="1" x14ac:dyDescent="0.25">
      <c r="B189" s="22">
        <v>43541.652544038297</v>
      </c>
      <c r="C189" s="25">
        <v>43506</v>
      </c>
      <c r="D189" s="25">
        <v>43541.652544038297</v>
      </c>
      <c r="E189" s="28" t="s">
        <v>23</v>
      </c>
      <c r="F189" s="28" t="s">
        <v>27</v>
      </c>
      <c r="G189" s="28" t="s">
        <v>242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5">
        <f>IF(TblRegistroEntradas[[#This Row],[Data do Caixa Previsto (Data de Vencimento)]] = "", 0, MONTH(TblRegistroEntradas[[#This Row],[Data do Caixa Previsto (Data de Vencimento)]]))</f>
        <v>3</v>
      </c>
      <c r="N189" s="65">
        <f>IF(TblRegistroEntradas[[#This Row],[Data do Caixa Previsto (Data de Vencimento)]] = "", 0, YEAR(TblRegistroEntradas[[#This Row],[Data do Caixa Previsto (Data de Vencimento)]]))</f>
        <v>2019</v>
      </c>
      <c r="O1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0" spans="2:15" hidden="1" x14ac:dyDescent="0.25">
      <c r="B190" s="22">
        <v>43560.051672837129</v>
      </c>
      <c r="C190" s="25">
        <v>43508</v>
      </c>
      <c r="D190" s="25">
        <v>43554.09538121894</v>
      </c>
      <c r="E190" s="28" t="s">
        <v>23</v>
      </c>
      <c r="F190" s="28" t="s">
        <v>30</v>
      </c>
      <c r="G190" s="28" t="s">
        <v>243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5">
        <f>IF(TblRegistroEntradas[[#This Row],[Data do Caixa Previsto (Data de Vencimento)]] = "", 0, MONTH(TblRegistroEntradas[[#This Row],[Data do Caixa Previsto (Data de Vencimento)]]))</f>
        <v>3</v>
      </c>
      <c r="N190" s="65">
        <f>IF(TblRegistroEntradas[[#This Row],[Data do Caixa Previsto (Data de Vencimento)]] = "", 0, YEAR(TblRegistroEntradas[[#This Row],[Data do Caixa Previsto (Data de Vencimento)]]))</f>
        <v>2019</v>
      </c>
      <c r="O1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1" spans="2:15" hidden="1" x14ac:dyDescent="0.25">
      <c r="B191" s="22">
        <v>43512.426649972214</v>
      </c>
      <c r="C191" s="25">
        <v>43509</v>
      </c>
      <c r="D191" s="25">
        <v>43512.426649972214</v>
      </c>
      <c r="E191" s="28" t="s">
        <v>23</v>
      </c>
      <c r="F191" s="28" t="s">
        <v>31</v>
      </c>
      <c r="G191" s="28" t="s">
        <v>244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5">
        <f>IF(TblRegistroEntradas[[#This Row],[Data do Caixa Previsto (Data de Vencimento)]] = "", 0, MONTH(TblRegistroEntradas[[#This Row],[Data do Caixa Previsto (Data de Vencimento)]]))</f>
        <v>2</v>
      </c>
      <c r="N191" s="65">
        <f>IF(TblRegistroEntradas[[#This Row],[Data do Caixa Previsto (Data de Vencimento)]] = "", 0, YEAR(TblRegistroEntradas[[#This Row],[Data do Caixa Previsto (Data de Vencimento)]]))</f>
        <v>2019</v>
      </c>
      <c r="O1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2" spans="2:15" hidden="1" x14ac:dyDescent="0.25">
      <c r="B192" s="22" t="s">
        <v>68</v>
      </c>
      <c r="C192" s="25">
        <v>43512</v>
      </c>
      <c r="D192" s="25">
        <v>43570.205876707638</v>
      </c>
      <c r="E192" s="28" t="s">
        <v>23</v>
      </c>
      <c r="F192" s="28" t="s">
        <v>30</v>
      </c>
      <c r="G192" s="28" t="s">
        <v>245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5">
        <f>IF(TblRegistroEntradas[[#This Row],[Data do Caixa Previsto (Data de Vencimento)]] = "", 0, MONTH(TblRegistroEntradas[[#This Row],[Data do Caixa Previsto (Data de Vencimento)]]))</f>
        <v>4</v>
      </c>
      <c r="N192" s="65">
        <f>IF(TblRegistroEntradas[[#This Row],[Data do Caixa Previsto (Data de Vencimento)]] = "", 0, YEAR(TblRegistroEntradas[[#This Row],[Data do Caixa Previsto (Data de Vencimento)]]))</f>
        <v>2019</v>
      </c>
      <c r="O19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93" spans="2:15" hidden="1" x14ac:dyDescent="0.25">
      <c r="B193" s="22">
        <v>43560.066685649028</v>
      </c>
      <c r="C193" s="25">
        <v>43513</v>
      </c>
      <c r="D193" s="25">
        <v>43560.066685649028</v>
      </c>
      <c r="E193" s="28" t="s">
        <v>23</v>
      </c>
      <c r="F193" s="28" t="s">
        <v>30</v>
      </c>
      <c r="G193" s="28" t="s">
        <v>246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5">
        <f>IF(TblRegistroEntradas[[#This Row],[Data do Caixa Previsto (Data de Vencimento)]] = "", 0, MONTH(TblRegistroEntradas[[#This Row],[Data do Caixa Previsto (Data de Vencimento)]]))</f>
        <v>4</v>
      </c>
      <c r="N193" s="65">
        <f>IF(TblRegistroEntradas[[#This Row],[Data do Caixa Previsto (Data de Vencimento)]] = "", 0, YEAR(TblRegistroEntradas[[#This Row],[Data do Caixa Previsto (Data de Vencimento)]]))</f>
        <v>2019</v>
      </c>
      <c r="O1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4" spans="2:15" hidden="1" x14ac:dyDescent="0.25">
      <c r="B194" s="22">
        <v>43540.820705056554</v>
      </c>
      <c r="C194" s="25">
        <v>43514</v>
      </c>
      <c r="D194" s="25">
        <v>43540.820705056554</v>
      </c>
      <c r="E194" s="28" t="s">
        <v>23</v>
      </c>
      <c r="F194" s="28" t="s">
        <v>31</v>
      </c>
      <c r="G194" s="28" t="s">
        <v>247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5">
        <f>IF(TblRegistroEntradas[[#This Row],[Data do Caixa Previsto (Data de Vencimento)]] = "", 0, MONTH(TblRegistroEntradas[[#This Row],[Data do Caixa Previsto (Data de Vencimento)]]))</f>
        <v>3</v>
      </c>
      <c r="N194" s="65">
        <f>IF(TblRegistroEntradas[[#This Row],[Data do Caixa Previsto (Data de Vencimento)]] = "", 0, YEAR(TblRegistroEntradas[[#This Row],[Data do Caixa Previsto (Data de Vencimento)]]))</f>
        <v>2019</v>
      </c>
      <c r="O19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5" spans="2:15" hidden="1" x14ac:dyDescent="0.25">
      <c r="B195" s="22">
        <v>43548.222942782464</v>
      </c>
      <c r="C195" s="25">
        <v>43517</v>
      </c>
      <c r="D195" s="25">
        <v>43548.222942782464</v>
      </c>
      <c r="E195" s="28" t="s">
        <v>23</v>
      </c>
      <c r="F195" s="28" t="s">
        <v>31</v>
      </c>
      <c r="G195" s="28" t="s">
        <v>248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5">
        <f>IF(TblRegistroEntradas[[#This Row],[Data do Caixa Previsto (Data de Vencimento)]] = "", 0, MONTH(TblRegistroEntradas[[#This Row],[Data do Caixa Previsto (Data de Vencimento)]]))</f>
        <v>3</v>
      </c>
      <c r="N195" s="65">
        <f>IF(TblRegistroEntradas[[#This Row],[Data do Caixa Previsto (Data de Vencimento)]] = "", 0, YEAR(TblRegistroEntradas[[#This Row],[Data do Caixa Previsto (Data de Vencimento)]]))</f>
        <v>2019</v>
      </c>
      <c r="O1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6" spans="2:15" hidden="1" x14ac:dyDescent="0.25">
      <c r="B196" s="22">
        <v>43625.080024605937</v>
      </c>
      <c r="C196" s="25">
        <v>43522</v>
      </c>
      <c r="D196" s="25">
        <v>43563.814201596448</v>
      </c>
      <c r="E196" s="28" t="s">
        <v>23</v>
      </c>
      <c r="F196" s="28" t="s">
        <v>30</v>
      </c>
      <c r="G196" s="28" t="s">
        <v>249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5">
        <f>IF(TblRegistroEntradas[[#This Row],[Data do Caixa Previsto (Data de Vencimento)]] = "", 0, MONTH(TblRegistroEntradas[[#This Row],[Data do Caixa Previsto (Data de Vencimento)]]))</f>
        <v>4</v>
      </c>
      <c r="N196" s="65">
        <f>IF(TblRegistroEntradas[[#This Row],[Data do Caixa Previsto (Data de Vencimento)]] = "", 0, YEAR(TblRegistroEntradas[[#This Row],[Data do Caixa Previsto (Data de Vencimento)]]))</f>
        <v>2019</v>
      </c>
      <c r="O1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7" spans="2:15" x14ac:dyDescent="0.25">
      <c r="B197" s="22">
        <v>43571.459066587013</v>
      </c>
      <c r="C197" s="25">
        <v>43525</v>
      </c>
      <c r="D197" s="25">
        <v>43571.459066587013</v>
      </c>
      <c r="E197" s="28" t="s">
        <v>23</v>
      </c>
      <c r="F197" s="28" t="s">
        <v>28</v>
      </c>
      <c r="G197" s="28" t="s">
        <v>250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5">
        <f>IF(TblRegistroEntradas[[#This Row],[Data do Caixa Previsto (Data de Vencimento)]] = "", 0, MONTH(TblRegistroEntradas[[#This Row],[Data do Caixa Previsto (Data de Vencimento)]]))</f>
        <v>4</v>
      </c>
      <c r="N197" s="65">
        <f>IF(TblRegistroEntradas[[#This Row],[Data do Caixa Previsto (Data de Vencimento)]] = "", 0, YEAR(TblRegistroEntradas[[#This Row],[Data do Caixa Previsto (Data de Vencimento)]]))</f>
        <v>2019</v>
      </c>
      <c r="O1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8" spans="2:15" x14ac:dyDescent="0.25">
      <c r="B198" s="22">
        <v>43590.006789576961</v>
      </c>
      <c r="C198" s="25">
        <v>43527</v>
      </c>
      <c r="D198" s="25">
        <v>43568.716482543525</v>
      </c>
      <c r="E198" s="28" t="s">
        <v>23</v>
      </c>
      <c r="F198" s="28" t="s">
        <v>28</v>
      </c>
      <c r="G198" s="28" t="s">
        <v>251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5">
        <f>IF(TblRegistroEntradas[[#This Row],[Data do Caixa Previsto (Data de Vencimento)]] = "", 0, MONTH(TblRegistroEntradas[[#This Row],[Data do Caixa Previsto (Data de Vencimento)]]))</f>
        <v>4</v>
      </c>
      <c r="N198" s="65">
        <f>IF(TblRegistroEntradas[[#This Row],[Data do Caixa Previsto (Data de Vencimento)]] = "", 0, YEAR(TblRegistroEntradas[[#This Row],[Data do Caixa Previsto (Data de Vencimento)]]))</f>
        <v>2019</v>
      </c>
      <c r="O1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9" spans="2:15" x14ac:dyDescent="0.25">
      <c r="B199" s="22">
        <v>43563.221434488092</v>
      </c>
      <c r="C199" s="25">
        <v>43534</v>
      </c>
      <c r="D199" s="25">
        <v>43563.221434488092</v>
      </c>
      <c r="E199" s="28" t="s">
        <v>23</v>
      </c>
      <c r="F199" s="28" t="s">
        <v>28</v>
      </c>
      <c r="G199" s="28" t="s">
        <v>252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5">
        <f>IF(TblRegistroEntradas[[#This Row],[Data do Caixa Previsto (Data de Vencimento)]] = "", 0, MONTH(TblRegistroEntradas[[#This Row],[Data do Caixa Previsto (Data de Vencimento)]]))</f>
        <v>4</v>
      </c>
      <c r="N199" s="65">
        <f>IF(TblRegistroEntradas[[#This Row],[Data do Caixa Previsto (Data de Vencimento)]] = "", 0, YEAR(TblRegistroEntradas[[#This Row],[Data do Caixa Previsto (Data de Vencimento)]]))</f>
        <v>2019</v>
      </c>
      <c r="O1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0" spans="2:15" hidden="1" x14ac:dyDescent="0.25">
      <c r="B200" s="22">
        <v>43578.576921560554</v>
      </c>
      <c r="C200" s="25">
        <v>43537</v>
      </c>
      <c r="D200" s="25">
        <v>43578.576921560554</v>
      </c>
      <c r="E200" s="28" t="s">
        <v>23</v>
      </c>
      <c r="F200" s="28" t="s">
        <v>30</v>
      </c>
      <c r="G200" s="28" t="s">
        <v>253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5">
        <f>IF(TblRegistroEntradas[[#This Row],[Data do Caixa Previsto (Data de Vencimento)]] = "", 0, MONTH(TblRegistroEntradas[[#This Row],[Data do Caixa Previsto (Data de Vencimento)]]))</f>
        <v>4</v>
      </c>
      <c r="N200" s="65">
        <f>IF(TblRegistroEntradas[[#This Row],[Data do Caixa Previsto (Data de Vencimento)]] = "", 0, YEAR(TblRegistroEntradas[[#This Row],[Data do Caixa Previsto (Data de Vencimento)]]))</f>
        <v>2019</v>
      </c>
      <c r="O2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1" spans="2:15" hidden="1" x14ac:dyDescent="0.25">
      <c r="B201" s="22">
        <v>43555.68421267363</v>
      </c>
      <c r="C201" s="25">
        <v>43543</v>
      </c>
      <c r="D201" s="25">
        <v>43555.68421267363</v>
      </c>
      <c r="E201" s="28" t="s">
        <v>23</v>
      </c>
      <c r="F201" s="28" t="s">
        <v>29</v>
      </c>
      <c r="G201" s="28" t="s">
        <v>254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5">
        <f>IF(TblRegistroEntradas[[#This Row],[Data do Caixa Previsto (Data de Vencimento)]] = "", 0, MONTH(TblRegistroEntradas[[#This Row],[Data do Caixa Previsto (Data de Vencimento)]]))</f>
        <v>3</v>
      </c>
      <c r="N201" s="65">
        <f>IF(TblRegistroEntradas[[#This Row],[Data do Caixa Previsto (Data de Vencimento)]] = "", 0, YEAR(TblRegistroEntradas[[#This Row],[Data do Caixa Previsto (Data de Vencimento)]]))</f>
        <v>2019</v>
      </c>
      <c r="O2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2" spans="2:15" hidden="1" x14ac:dyDescent="0.25">
      <c r="B202" s="22">
        <v>43614.347330751698</v>
      </c>
      <c r="C202" s="25">
        <v>43545</v>
      </c>
      <c r="D202" s="25">
        <v>43559.473956858106</v>
      </c>
      <c r="E202" s="28" t="s">
        <v>23</v>
      </c>
      <c r="F202" s="28" t="s">
        <v>29</v>
      </c>
      <c r="G202" s="28" t="s">
        <v>255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5">
        <f>IF(TblRegistroEntradas[[#This Row],[Data do Caixa Previsto (Data de Vencimento)]] = "", 0, MONTH(TblRegistroEntradas[[#This Row],[Data do Caixa Previsto (Data de Vencimento)]]))</f>
        <v>4</v>
      </c>
      <c r="N202" s="65">
        <f>IF(TblRegistroEntradas[[#This Row],[Data do Caixa Previsto (Data de Vencimento)]] = "", 0, YEAR(TblRegistroEntradas[[#This Row],[Data do Caixa Previsto (Data de Vencimento)]]))</f>
        <v>2019</v>
      </c>
      <c r="O20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3" spans="2:15" hidden="1" x14ac:dyDescent="0.25">
      <c r="B203" s="22">
        <v>43622.661194715285</v>
      </c>
      <c r="C203" s="25">
        <v>43551</v>
      </c>
      <c r="D203" s="25">
        <v>43586.046958916726</v>
      </c>
      <c r="E203" s="28" t="s">
        <v>23</v>
      </c>
      <c r="F203" s="28" t="s">
        <v>31</v>
      </c>
      <c r="G203" s="28" t="s">
        <v>256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5">
        <f>IF(TblRegistroEntradas[[#This Row],[Data do Caixa Previsto (Data de Vencimento)]] = "", 0, MONTH(TblRegistroEntradas[[#This Row],[Data do Caixa Previsto (Data de Vencimento)]]))</f>
        <v>5</v>
      </c>
      <c r="N203" s="65">
        <f>IF(TblRegistroEntradas[[#This Row],[Data do Caixa Previsto (Data de Vencimento)]] = "", 0, YEAR(TblRegistroEntradas[[#This Row],[Data do Caixa Previsto (Data de Vencimento)]]))</f>
        <v>2019</v>
      </c>
      <c r="O2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4" spans="2:15" hidden="1" x14ac:dyDescent="0.25">
      <c r="B204" s="22" t="s">
        <v>68</v>
      </c>
      <c r="C204" s="25">
        <v>43552</v>
      </c>
      <c r="D204" s="25">
        <v>43586.891175257784</v>
      </c>
      <c r="E204" s="28" t="s">
        <v>23</v>
      </c>
      <c r="F204" s="28" t="s">
        <v>31</v>
      </c>
      <c r="G204" s="28" t="s">
        <v>257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5">
        <f>IF(TblRegistroEntradas[[#This Row],[Data do Caixa Previsto (Data de Vencimento)]] = "", 0, MONTH(TblRegistroEntradas[[#This Row],[Data do Caixa Previsto (Data de Vencimento)]]))</f>
        <v>5</v>
      </c>
      <c r="N204" s="65">
        <f>IF(TblRegistroEntradas[[#This Row],[Data do Caixa Previsto (Data de Vencimento)]] = "", 0, YEAR(TblRegistroEntradas[[#This Row],[Data do Caixa Previsto (Data de Vencimento)]]))</f>
        <v>2019</v>
      </c>
      <c r="O20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05" spans="2:15" hidden="1" x14ac:dyDescent="0.25">
      <c r="B205" s="22">
        <v>43579.560843489548</v>
      </c>
      <c r="C205" s="25">
        <v>43558</v>
      </c>
      <c r="D205" s="25">
        <v>43579.560843489548</v>
      </c>
      <c r="E205" s="28" t="s">
        <v>23</v>
      </c>
      <c r="F205" s="28" t="s">
        <v>30</v>
      </c>
      <c r="G205" s="28" t="s">
        <v>258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5">
        <f>IF(TblRegistroEntradas[[#This Row],[Data do Caixa Previsto (Data de Vencimento)]] = "", 0, MONTH(TblRegistroEntradas[[#This Row],[Data do Caixa Previsto (Data de Vencimento)]]))</f>
        <v>4</v>
      </c>
      <c r="N205" s="65">
        <f>IF(TblRegistroEntradas[[#This Row],[Data do Caixa Previsto (Data de Vencimento)]] = "", 0, YEAR(TblRegistroEntradas[[#This Row],[Data do Caixa Previsto (Data de Vencimento)]]))</f>
        <v>2019</v>
      </c>
      <c r="O2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6" spans="2:15" hidden="1" x14ac:dyDescent="0.25">
      <c r="B206" s="22">
        <v>43616.927767605004</v>
      </c>
      <c r="C206" s="25">
        <v>43561</v>
      </c>
      <c r="D206" s="25">
        <v>43616.927767605004</v>
      </c>
      <c r="E206" s="28" t="s">
        <v>23</v>
      </c>
      <c r="F206" s="28" t="s">
        <v>30</v>
      </c>
      <c r="G206" s="28" t="s">
        <v>259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5">
        <f>IF(TblRegistroEntradas[[#This Row],[Data do Caixa Previsto (Data de Vencimento)]] = "", 0, MONTH(TblRegistroEntradas[[#This Row],[Data do Caixa Previsto (Data de Vencimento)]]))</f>
        <v>5</v>
      </c>
      <c r="N206" s="65">
        <f>IF(TblRegistroEntradas[[#This Row],[Data do Caixa Previsto (Data de Vencimento)]] = "", 0, YEAR(TblRegistroEntradas[[#This Row],[Data do Caixa Previsto (Data de Vencimento)]]))</f>
        <v>2019</v>
      </c>
      <c r="O2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7" spans="2:15" hidden="1" x14ac:dyDescent="0.25">
      <c r="B207" s="22">
        <v>43625.82552449884</v>
      </c>
      <c r="C207" s="25">
        <v>43562</v>
      </c>
      <c r="D207" s="25">
        <v>43586.693447907084</v>
      </c>
      <c r="E207" s="28" t="s">
        <v>23</v>
      </c>
      <c r="F207" s="28" t="s">
        <v>31</v>
      </c>
      <c r="G207" s="28" t="s">
        <v>260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5">
        <f>IF(TblRegistroEntradas[[#This Row],[Data do Caixa Previsto (Data de Vencimento)]] = "", 0, MONTH(TblRegistroEntradas[[#This Row],[Data do Caixa Previsto (Data de Vencimento)]]))</f>
        <v>5</v>
      </c>
      <c r="N207" s="65">
        <f>IF(TblRegistroEntradas[[#This Row],[Data do Caixa Previsto (Data de Vencimento)]] = "", 0, YEAR(TblRegistroEntradas[[#This Row],[Data do Caixa Previsto (Data de Vencimento)]]))</f>
        <v>2019</v>
      </c>
      <c r="O2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8" spans="2:15" x14ac:dyDescent="0.25">
      <c r="B208" s="22">
        <v>43680.092544285042</v>
      </c>
      <c r="C208" s="25">
        <v>43564</v>
      </c>
      <c r="D208" s="25">
        <v>43609.201502582175</v>
      </c>
      <c r="E208" s="28" t="s">
        <v>23</v>
      </c>
      <c r="F208" s="28" t="s">
        <v>28</v>
      </c>
      <c r="G208" s="28" t="s">
        <v>261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5">
        <f>IF(TblRegistroEntradas[[#This Row],[Data do Caixa Previsto (Data de Vencimento)]] = "", 0, MONTH(TblRegistroEntradas[[#This Row],[Data do Caixa Previsto (Data de Vencimento)]]))</f>
        <v>5</v>
      </c>
      <c r="N208" s="65">
        <f>IF(TblRegistroEntradas[[#This Row],[Data do Caixa Previsto (Data de Vencimento)]] = "", 0, YEAR(TblRegistroEntradas[[#This Row],[Data do Caixa Previsto (Data de Vencimento)]]))</f>
        <v>2019</v>
      </c>
      <c r="O2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9" spans="2:15" hidden="1" x14ac:dyDescent="0.25">
      <c r="B209" s="22">
        <v>43615.075827004257</v>
      </c>
      <c r="C209" s="25">
        <v>43567</v>
      </c>
      <c r="D209" s="25">
        <v>43615.075827004257</v>
      </c>
      <c r="E209" s="28" t="s">
        <v>23</v>
      </c>
      <c r="F209" s="28" t="s">
        <v>30</v>
      </c>
      <c r="G209" s="28" t="s">
        <v>262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5">
        <f>IF(TblRegistroEntradas[[#This Row],[Data do Caixa Previsto (Data de Vencimento)]] = "", 0, MONTH(TblRegistroEntradas[[#This Row],[Data do Caixa Previsto (Data de Vencimento)]]))</f>
        <v>5</v>
      </c>
      <c r="N209" s="65">
        <f>IF(TblRegistroEntradas[[#This Row],[Data do Caixa Previsto (Data de Vencimento)]] = "", 0, YEAR(TblRegistroEntradas[[#This Row],[Data do Caixa Previsto (Data de Vencimento)]]))</f>
        <v>2019</v>
      </c>
      <c r="O2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0" spans="2:15" x14ac:dyDescent="0.25">
      <c r="B210" s="22">
        <v>43570.769485626974</v>
      </c>
      <c r="C210" s="25">
        <v>43569</v>
      </c>
      <c r="D210" s="25">
        <v>43570.769485626974</v>
      </c>
      <c r="E210" s="28" t="s">
        <v>23</v>
      </c>
      <c r="F210" s="28" t="s">
        <v>28</v>
      </c>
      <c r="G210" s="28" t="s">
        <v>263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5">
        <f>IF(TblRegistroEntradas[[#This Row],[Data do Caixa Previsto (Data de Vencimento)]] = "", 0, MONTH(TblRegistroEntradas[[#This Row],[Data do Caixa Previsto (Data de Vencimento)]]))</f>
        <v>4</v>
      </c>
      <c r="N210" s="65">
        <f>IF(TblRegistroEntradas[[#This Row],[Data do Caixa Previsto (Data de Vencimento)]] = "", 0, YEAR(TblRegistroEntradas[[#This Row],[Data do Caixa Previsto (Data de Vencimento)]]))</f>
        <v>2019</v>
      </c>
      <c r="O2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1" spans="2:15" x14ac:dyDescent="0.25">
      <c r="B211" s="22">
        <v>43579.931861207129</v>
      </c>
      <c r="C211" s="25">
        <v>43573</v>
      </c>
      <c r="D211" s="25">
        <v>43579.931861207129</v>
      </c>
      <c r="E211" s="28" t="s">
        <v>23</v>
      </c>
      <c r="F211" s="28" t="s">
        <v>28</v>
      </c>
      <c r="G211" s="28" t="s">
        <v>264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5">
        <f>IF(TblRegistroEntradas[[#This Row],[Data do Caixa Previsto (Data de Vencimento)]] = "", 0, MONTH(TblRegistroEntradas[[#This Row],[Data do Caixa Previsto (Data de Vencimento)]]))</f>
        <v>4</v>
      </c>
      <c r="N211" s="65">
        <f>IF(TblRegistroEntradas[[#This Row],[Data do Caixa Previsto (Data de Vencimento)]] = "", 0, YEAR(TblRegistroEntradas[[#This Row],[Data do Caixa Previsto (Data de Vencimento)]]))</f>
        <v>2019</v>
      </c>
      <c r="O2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2" spans="2:15" hidden="1" x14ac:dyDescent="0.25">
      <c r="B212" s="22">
        <v>43598.937055888804</v>
      </c>
      <c r="C212" s="25">
        <v>43575</v>
      </c>
      <c r="D212" s="25">
        <v>43598.937055888804</v>
      </c>
      <c r="E212" s="28" t="s">
        <v>23</v>
      </c>
      <c r="F212" s="28" t="s">
        <v>29</v>
      </c>
      <c r="G212" s="28" t="s">
        <v>265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5">
        <f>IF(TblRegistroEntradas[[#This Row],[Data do Caixa Previsto (Data de Vencimento)]] = "", 0, MONTH(TblRegistroEntradas[[#This Row],[Data do Caixa Previsto (Data de Vencimento)]]))</f>
        <v>5</v>
      </c>
      <c r="N212" s="65">
        <f>IF(TblRegistroEntradas[[#This Row],[Data do Caixa Previsto (Data de Vencimento)]] = "", 0, YEAR(TblRegistroEntradas[[#This Row],[Data do Caixa Previsto (Data de Vencimento)]]))</f>
        <v>2019</v>
      </c>
      <c r="O2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3" spans="2:15" hidden="1" x14ac:dyDescent="0.25">
      <c r="B213" s="22">
        <v>43625.868579479997</v>
      </c>
      <c r="C213" s="25">
        <v>43582</v>
      </c>
      <c r="D213" s="25">
        <v>43625.868579479997</v>
      </c>
      <c r="E213" s="28" t="s">
        <v>23</v>
      </c>
      <c r="F213" s="28" t="s">
        <v>31</v>
      </c>
      <c r="G213" s="28" t="s">
        <v>266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5">
        <f>IF(TblRegistroEntradas[[#This Row],[Data do Caixa Previsto (Data de Vencimento)]] = "", 0, MONTH(TblRegistroEntradas[[#This Row],[Data do Caixa Previsto (Data de Vencimento)]]))</f>
        <v>6</v>
      </c>
      <c r="N213" s="65">
        <f>IF(TblRegistroEntradas[[#This Row],[Data do Caixa Previsto (Data de Vencimento)]] = "", 0, YEAR(TblRegistroEntradas[[#This Row],[Data do Caixa Previsto (Data de Vencimento)]]))</f>
        <v>2019</v>
      </c>
      <c r="O2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4" spans="2:15" hidden="1" x14ac:dyDescent="0.25">
      <c r="B214" s="22">
        <v>43595.986786318994</v>
      </c>
      <c r="C214" s="25">
        <v>43584</v>
      </c>
      <c r="D214" s="25">
        <v>43595.986786318994</v>
      </c>
      <c r="E214" s="28" t="s">
        <v>23</v>
      </c>
      <c r="F214" s="28" t="s">
        <v>30</v>
      </c>
      <c r="G214" s="28" t="s">
        <v>267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5">
        <f>IF(TblRegistroEntradas[[#This Row],[Data do Caixa Previsto (Data de Vencimento)]] = "", 0, MONTH(TblRegistroEntradas[[#This Row],[Data do Caixa Previsto (Data de Vencimento)]]))</f>
        <v>5</v>
      </c>
      <c r="N214" s="65">
        <f>IF(TblRegistroEntradas[[#This Row],[Data do Caixa Previsto (Data de Vencimento)]] = "", 0, YEAR(TblRegistroEntradas[[#This Row],[Data do Caixa Previsto (Data de Vencimento)]]))</f>
        <v>2019</v>
      </c>
      <c r="O2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5" spans="2:15" hidden="1" x14ac:dyDescent="0.25">
      <c r="B215" s="22">
        <v>43594.434933470475</v>
      </c>
      <c r="C215" s="25">
        <v>43585</v>
      </c>
      <c r="D215" s="25">
        <v>43594.434933470475</v>
      </c>
      <c r="E215" s="28" t="s">
        <v>23</v>
      </c>
      <c r="F215" s="28" t="s">
        <v>30</v>
      </c>
      <c r="G215" s="28" t="s">
        <v>268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5">
        <f>IF(TblRegistroEntradas[[#This Row],[Data do Caixa Previsto (Data de Vencimento)]] = "", 0, MONTH(TblRegistroEntradas[[#This Row],[Data do Caixa Previsto (Data de Vencimento)]]))</f>
        <v>5</v>
      </c>
      <c r="N215" s="65">
        <f>IF(TblRegistroEntradas[[#This Row],[Data do Caixa Previsto (Data de Vencimento)]] = "", 0, YEAR(TblRegistroEntradas[[#This Row],[Data do Caixa Previsto (Data de Vencimento)]]))</f>
        <v>2019</v>
      </c>
      <c r="O2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6" spans="2:15" hidden="1" x14ac:dyDescent="0.25">
      <c r="B216" s="22">
        <v>43604.067998386839</v>
      </c>
      <c r="C216" s="25">
        <v>43587</v>
      </c>
      <c r="D216" s="25">
        <v>43604.067998386839</v>
      </c>
      <c r="E216" s="28" t="s">
        <v>23</v>
      </c>
      <c r="F216" s="28" t="s">
        <v>31</v>
      </c>
      <c r="G216" s="28" t="s">
        <v>269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5">
        <f>IF(TblRegistroEntradas[[#This Row],[Data do Caixa Previsto (Data de Vencimento)]] = "", 0, MONTH(TblRegistroEntradas[[#This Row],[Data do Caixa Previsto (Data de Vencimento)]]))</f>
        <v>5</v>
      </c>
      <c r="N216" s="65">
        <f>IF(TblRegistroEntradas[[#This Row],[Data do Caixa Previsto (Data de Vencimento)]] = "", 0, YEAR(TblRegistroEntradas[[#This Row],[Data do Caixa Previsto (Data de Vencimento)]]))</f>
        <v>2019</v>
      </c>
      <c r="O2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7" spans="2:15" hidden="1" x14ac:dyDescent="0.25">
      <c r="B217" s="22">
        <v>43626.576857263979</v>
      </c>
      <c r="C217" s="25">
        <v>43590</v>
      </c>
      <c r="D217" s="25">
        <v>43626.576857263979</v>
      </c>
      <c r="E217" s="28" t="s">
        <v>23</v>
      </c>
      <c r="F217" s="28" t="s">
        <v>30</v>
      </c>
      <c r="G217" s="28" t="s">
        <v>270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5">
        <f>IF(TblRegistroEntradas[[#This Row],[Data do Caixa Previsto (Data de Vencimento)]] = "", 0, MONTH(TblRegistroEntradas[[#This Row],[Data do Caixa Previsto (Data de Vencimento)]]))</f>
        <v>6</v>
      </c>
      <c r="N217" s="65">
        <f>IF(TblRegistroEntradas[[#This Row],[Data do Caixa Previsto (Data de Vencimento)]] = "", 0, YEAR(TblRegistroEntradas[[#This Row],[Data do Caixa Previsto (Data de Vencimento)]]))</f>
        <v>2019</v>
      </c>
      <c r="O2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8" spans="2:15" hidden="1" x14ac:dyDescent="0.25">
      <c r="B218" s="22">
        <v>43624.539951944804</v>
      </c>
      <c r="C218" s="25">
        <v>43592</v>
      </c>
      <c r="D218" s="25">
        <v>43609.115059144882</v>
      </c>
      <c r="E218" s="28" t="s">
        <v>23</v>
      </c>
      <c r="F218" s="28" t="s">
        <v>30</v>
      </c>
      <c r="G218" s="28" t="s">
        <v>271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5">
        <f>IF(TblRegistroEntradas[[#This Row],[Data do Caixa Previsto (Data de Vencimento)]] = "", 0, MONTH(TblRegistroEntradas[[#This Row],[Data do Caixa Previsto (Data de Vencimento)]]))</f>
        <v>5</v>
      </c>
      <c r="N218" s="65">
        <f>IF(TblRegistroEntradas[[#This Row],[Data do Caixa Previsto (Data de Vencimento)]] = "", 0, YEAR(TblRegistroEntradas[[#This Row],[Data do Caixa Previsto (Data de Vencimento)]]))</f>
        <v>2019</v>
      </c>
      <c r="O2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9" spans="2:15" x14ac:dyDescent="0.25">
      <c r="B219" s="22">
        <v>43603.679990785502</v>
      </c>
      <c r="C219" s="25">
        <v>43593</v>
      </c>
      <c r="D219" s="25">
        <v>43603.679990785502</v>
      </c>
      <c r="E219" s="28" t="s">
        <v>23</v>
      </c>
      <c r="F219" s="28" t="s">
        <v>28</v>
      </c>
      <c r="G219" s="28" t="s">
        <v>272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5">
        <f>IF(TblRegistroEntradas[[#This Row],[Data do Caixa Previsto (Data de Vencimento)]] = "", 0, MONTH(TblRegistroEntradas[[#This Row],[Data do Caixa Previsto (Data de Vencimento)]]))</f>
        <v>5</v>
      </c>
      <c r="N219" s="65">
        <f>IF(TblRegistroEntradas[[#This Row],[Data do Caixa Previsto (Data de Vencimento)]] = "", 0, YEAR(TblRegistroEntradas[[#This Row],[Data do Caixa Previsto (Data de Vencimento)]]))</f>
        <v>2019</v>
      </c>
      <c r="O2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0" spans="2:15" hidden="1" x14ac:dyDescent="0.25">
      <c r="B220" s="22" t="s">
        <v>68</v>
      </c>
      <c r="C220" s="25">
        <v>43597</v>
      </c>
      <c r="D220" s="25">
        <v>43605.396059977378</v>
      </c>
      <c r="E220" s="28" t="s">
        <v>23</v>
      </c>
      <c r="F220" s="28" t="s">
        <v>30</v>
      </c>
      <c r="G220" s="28" t="s">
        <v>273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5">
        <f>IF(TblRegistroEntradas[[#This Row],[Data do Caixa Previsto (Data de Vencimento)]] = "", 0, MONTH(TblRegistroEntradas[[#This Row],[Data do Caixa Previsto (Data de Vencimento)]]))</f>
        <v>5</v>
      </c>
      <c r="N220" s="65">
        <f>IF(TblRegistroEntradas[[#This Row],[Data do Caixa Previsto (Data de Vencimento)]] = "", 0, YEAR(TblRegistroEntradas[[#This Row],[Data do Caixa Previsto (Data de Vencimento)]]))</f>
        <v>2019</v>
      </c>
      <c r="O220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21" spans="2:15" hidden="1" x14ac:dyDescent="0.25">
      <c r="B221" s="22">
        <v>43631.169319753048</v>
      </c>
      <c r="C221" s="25">
        <v>43600</v>
      </c>
      <c r="D221" s="25">
        <v>43631.169319753048</v>
      </c>
      <c r="E221" s="28" t="s">
        <v>23</v>
      </c>
      <c r="F221" s="28" t="s">
        <v>30</v>
      </c>
      <c r="G221" s="28" t="s">
        <v>274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5">
        <f>IF(TblRegistroEntradas[[#This Row],[Data do Caixa Previsto (Data de Vencimento)]] = "", 0, MONTH(TblRegistroEntradas[[#This Row],[Data do Caixa Previsto (Data de Vencimento)]]))</f>
        <v>6</v>
      </c>
      <c r="N221" s="65">
        <f>IF(TblRegistroEntradas[[#This Row],[Data do Caixa Previsto (Data de Vencimento)]] = "", 0, YEAR(TblRegistroEntradas[[#This Row],[Data do Caixa Previsto (Data de Vencimento)]]))</f>
        <v>2019</v>
      </c>
      <c r="O2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2" spans="2:15" hidden="1" x14ac:dyDescent="0.25">
      <c r="B222" s="22">
        <v>43686.642670066765</v>
      </c>
      <c r="C222" s="25">
        <v>43604</v>
      </c>
      <c r="D222" s="25">
        <v>43635.878098777197</v>
      </c>
      <c r="E222" s="28" t="s">
        <v>23</v>
      </c>
      <c r="F222" s="28" t="s">
        <v>31</v>
      </c>
      <c r="G222" s="28" t="s">
        <v>275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5">
        <f>IF(TblRegistroEntradas[[#This Row],[Data do Caixa Previsto (Data de Vencimento)]] = "", 0, MONTH(TblRegistroEntradas[[#This Row],[Data do Caixa Previsto (Data de Vencimento)]]))</f>
        <v>6</v>
      </c>
      <c r="N222" s="65">
        <f>IF(TblRegistroEntradas[[#This Row],[Data do Caixa Previsto (Data de Vencimento)]] = "", 0, YEAR(TblRegistroEntradas[[#This Row],[Data do Caixa Previsto (Data de Vencimento)]]))</f>
        <v>2019</v>
      </c>
      <c r="O2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3" spans="2:15" hidden="1" x14ac:dyDescent="0.25">
      <c r="B223" s="22">
        <v>43630.288414733965</v>
      </c>
      <c r="C223" s="25">
        <v>43609</v>
      </c>
      <c r="D223" s="25">
        <v>43630.288414733965</v>
      </c>
      <c r="E223" s="28" t="s">
        <v>23</v>
      </c>
      <c r="F223" s="28" t="s">
        <v>29</v>
      </c>
      <c r="G223" s="28" t="s">
        <v>276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5">
        <f>IF(TblRegistroEntradas[[#This Row],[Data do Caixa Previsto (Data de Vencimento)]] = "", 0, MONTH(TblRegistroEntradas[[#This Row],[Data do Caixa Previsto (Data de Vencimento)]]))</f>
        <v>6</v>
      </c>
      <c r="N223" s="65">
        <f>IF(TblRegistroEntradas[[#This Row],[Data do Caixa Previsto (Data de Vencimento)]] = "", 0, YEAR(TblRegistroEntradas[[#This Row],[Data do Caixa Previsto (Data de Vencimento)]]))</f>
        <v>2019</v>
      </c>
      <c r="O2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4" spans="2:15" hidden="1" x14ac:dyDescent="0.25">
      <c r="B224" s="22">
        <v>43611.846709635254</v>
      </c>
      <c r="C224" s="25">
        <v>43611</v>
      </c>
      <c r="D224" s="25">
        <v>43611.846709635254</v>
      </c>
      <c r="E224" s="28" t="s">
        <v>23</v>
      </c>
      <c r="F224" s="28" t="s">
        <v>30</v>
      </c>
      <c r="G224" s="28" t="s">
        <v>277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5">
        <f>IF(TblRegistroEntradas[[#This Row],[Data do Caixa Previsto (Data de Vencimento)]] = "", 0, MONTH(TblRegistroEntradas[[#This Row],[Data do Caixa Previsto (Data de Vencimento)]]))</f>
        <v>5</v>
      </c>
      <c r="N224" s="65">
        <f>IF(TblRegistroEntradas[[#This Row],[Data do Caixa Previsto (Data de Vencimento)]] = "", 0, YEAR(TblRegistroEntradas[[#This Row],[Data do Caixa Previsto (Data de Vencimento)]]))</f>
        <v>2019</v>
      </c>
      <c r="O2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5" spans="2:15" x14ac:dyDescent="0.25">
      <c r="B225" s="22">
        <v>43708.684678024969</v>
      </c>
      <c r="C225" s="25">
        <v>43614</v>
      </c>
      <c r="D225" s="25">
        <v>43655.218374780801</v>
      </c>
      <c r="E225" s="28" t="s">
        <v>23</v>
      </c>
      <c r="F225" s="28" t="s">
        <v>28</v>
      </c>
      <c r="G225" s="28" t="s">
        <v>278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5">
        <f>IF(TblRegistroEntradas[[#This Row],[Data do Caixa Previsto (Data de Vencimento)]] = "", 0, MONTH(TblRegistroEntradas[[#This Row],[Data do Caixa Previsto (Data de Vencimento)]]))</f>
        <v>7</v>
      </c>
      <c r="N225" s="65">
        <f>IF(TblRegistroEntradas[[#This Row],[Data do Caixa Previsto (Data de Vencimento)]] = "", 0, YEAR(TblRegistroEntradas[[#This Row],[Data do Caixa Previsto (Data de Vencimento)]]))</f>
        <v>2019</v>
      </c>
      <c r="O2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6" spans="2:15" hidden="1" x14ac:dyDescent="0.25">
      <c r="B226" s="22">
        <v>43648.175451286195</v>
      </c>
      <c r="C226" s="25">
        <v>43615</v>
      </c>
      <c r="D226" s="25">
        <v>43648.175451286195</v>
      </c>
      <c r="E226" s="28" t="s">
        <v>23</v>
      </c>
      <c r="F226" s="28" t="s">
        <v>27</v>
      </c>
      <c r="G226" s="28" t="s">
        <v>279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5">
        <f>IF(TblRegistroEntradas[[#This Row],[Data do Caixa Previsto (Data de Vencimento)]] = "", 0, MONTH(TblRegistroEntradas[[#This Row],[Data do Caixa Previsto (Data de Vencimento)]]))</f>
        <v>7</v>
      </c>
      <c r="N226" s="65">
        <f>IF(TblRegistroEntradas[[#This Row],[Data do Caixa Previsto (Data de Vencimento)]] = "", 0, YEAR(TblRegistroEntradas[[#This Row],[Data do Caixa Previsto (Data de Vencimento)]]))</f>
        <v>2019</v>
      </c>
      <c r="O2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7" spans="2:15" hidden="1" x14ac:dyDescent="0.25">
      <c r="B227" s="22">
        <v>43667.504857748412</v>
      </c>
      <c r="C227" s="25">
        <v>43620</v>
      </c>
      <c r="D227" s="25">
        <v>43641.616865332398</v>
      </c>
      <c r="E227" s="28" t="s">
        <v>23</v>
      </c>
      <c r="F227" s="28" t="s">
        <v>30</v>
      </c>
      <c r="G227" s="28" t="s">
        <v>280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5">
        <f>IF(TblRegistroEntradas[[#This Row],[Data do Caixa Previsto (Data de Vencimento)]] = "", 0, MONTH(TblRegistroEntradas[[#This Row],[Data do Caixa Previsto (Data de Vencimento)]]))</f>
        <v>6</v>
      </c>
      <c r="N227" s="65">
        <f>IF(TblRegistroEntradas[[#This Row],[Data do Caixa Previsto (Data de Vencimento)]] = "", 0, YEAR(TblRegistroEntradas[[#This Row],[Data do Caixa Previsto (Data de Vencimento)]]))</f>
        <v>2019</v>
      </c>
      <c r="O2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8" spans="2:15" hidden="1" x14ac:dyDescent="0.25">
      <c r="B228" s="22">
        <v>43633.202763509209</v>
      </c>
      <c r="C228" s="25">
        <v>43625</v>
      </c>
      <c r="D228" s="25">
        <v>43632.847420047961</v>
      </c>
      <c r="E228" s="28" t="s">
        <v>23</v>
      </c>
      <c r="F228" s="28" t="s">
        <v>30</v>
      </c>
      <c r="G228" s="28" t="s">
        <v>281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5">
        <f>IF(TblRegistroEntradas[[#This Row],[Data do Caixa Previsto (Data de Vencimento)]] = "", 0, MONTH(TblRegistroEntradas[[#This Row],[Data do Caixa Previsto (Data de Vencimento)]]))</f>
        <v>6</v>
      </c>
      <c r="N228" s="65">
        <f>IF(TblRegistroEntradas[[#This Row],[Data do Caixa Previsto (Data de Vencimento)]] = "", 0, YEAR(TblRegistroEntradas[[#This Row],[Data do Caixa Previsto (Data de Vencimento)]]))</f>
        <v>2019</v>
      </c>
      <c r="O2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9" spans="2:15" hidden="1" x14ac:dyDescent="0.25">
      <c r="B229" s="22" t="s">
        <v>68</v>
      </c>
      <c r="C229" s="25">
        <v>43629</v>
      </c>
      <c r="D229" s="25">
        <v>43668.924870501287</v>
      </c>
      <c r="E229" s="28" t="s">
        <v>23</v>
      </c>
      <c r="F229" s="28" t="s">
        <v>27</v>
      </c>
      <c r="G229" s="28" t="s">
        <v>282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5">
        <f>IF(TblRegistroEntradas[[#This Row],[Data do Caixa Previsto (Data de Vencimento)]] = "", 0, MONTH(TblRegistroEntradas[[#This Row],[Data do Caixa Previsto (Data de Vencimento)]]))</f>
        <v>7</v>
      </c>
      <c r="N229" s="65">
        <f>IF(TblRegistroEntradas[[#This Row],[Data do Caixa Previsto (Data de Vencimento)]] = "", 0, YEAR(TblRegistroEntradas[[#This Row],[Data do Caixa Previsto (Data de Vencimento)]]))</f>
        <v>2019</v>
      </c>
      <c r="O22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0" spans="2:15" hidden="1" x14ac:dyDescent="0.25">
      <c r="B230" s="22">
        <v>43663.604642253973</v>
      </c>
      <c r="C230" s="25">
        <v>43631</v>
      </c>
      <c r="D230" s="25">
        <v>43663.604642253973</v>
      </c>
      <c r="E230" s="28" t="s">
        <v>23</v>
      </c>
      <c r="F230" s="28" t="s">
        <v>29</v>
      </c>
      <c r="G230" s="28" t="s">
        <v>283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5">
        <f>IF(TblRegistroEntradas[[#This Row],[Data do Caixa Previsto (Data de Vencimento)]] = "", 0, MONTH(TblRegistroEntradas[[#This Row],[Data do Caixa Previsto (Data de Vencimento)]]))</f>
        <v>7</v>
      </c>
      <c r="N230" s="65">
        <f>IF(TblRegistroEntradas[[#This Row],[Data do Caixa Previsto (Data de Vencimento)]] = "", 0, YEAR(TblRegistroEntradas[[#This Row],[Data do Caixa Previsto (Data de Vencimento)]]))</f>
        <v>2019</v>
      </c>
      <c r="O2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1" spans="2:15" hidden="1" x14ac:dyDescent="0.25">
      <c r="B231" s="22">
        <v>43647.603244851816</v>
      </c>
      <c r="C231" s="25">
        <v>43632</v>
      </c>
      <c r="D231" s="25">
        <v>43647.603244851816</v>
      </c>
      <c r="E231" s="28" t="s">
        <v>23</v>
      </c>
      <c r="F231" s="28" t="s">
        <v>31</v>
      </c>
      <c r="G231" s="28" t="s">
        <v>284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5">
        <f>IF(TblRegistroEntradas[[#This Row],[Data do Caixa Previsto (Data de Vencimento)]] = "", 0, MONTH(TblRegistroEntradas[[#This Row],[Data do Caixa Previsto (Data de Vencimento)]]))</f>
        <v>7</v>
      </c>
      <c r="N231" s="65">
        <f>IF(TblRegistroEntradas[[#This Row],[Data do Caixa Previsto (Data de Vencimento)]] = "", 0, YEAR(TblRegistroEntradas[[#This Row],[Data do Caixa Previsto (Data de Vencimento)]]))</f>
        <v>2019</v>
      </c>
      <c r="O2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2" spans="2:15" hidden="1" x14ac:dyDescent="0.25">
      <c r="B232" s="22">
        <v>43741.143740040614</v>
      </c>
      <c r="C232" s="25">
        <v>43636</v>
      </c>
      <c r="D232" s="25">
        <v>43687.570970311433</v>
      </c>
      <c r="E232" s="28" t="s">
        <v>23</v>
      </c>
      <c r="F232" s="28" t="s">
        <v>27</v>
      </c>
      <c r="G232" s="28" t="s">
        <v>285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5">
        <f>IF(TblRegistroEntradas[[#This Row],[Data do Caixa Previsto (Data de Vencimento)]] = "", 0, MONTH(TblRegistroEntradas[[#This Row],[Data do Caixa Previsto (Data de Vencimento)]]))</f>
        <v>8</v>
      </c>
      <c r="N232" s="65">
        <f>IF(TblRegistroEntradas[[#This Row],[Data do Caixa Previsto (Data de Vencimento)]] = "", 0, YEAR(TblRegistroEntradas[[#This Row],[Data do Caixa Previsto (Data de Vencimento)]]))</f>
        <v>2019</v>
      </c>
      <c r="O2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3" spans="2:15" hidden="1" x14ac:dyDescent="0.25">
      <c r="B233" s="22">
        <v>43645.269692137255</v>
      </c>
      <c r="C233" s="25">
        <v>43641</v>
      </c>
      <c r="D233" s="25">
        <v>43645.269692137255</v>
      </c>
      <c r="E233" s="28" t="s">
        <v>23</v>
      </c>
      <c r="F233" s="28" t="s">
        <v>27</v>
      </c>
      <c r="G233" s="28" t="s">
        <v>286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5">
        <f>IF(TblRegistroEntradas[[#This Row],[Data do Caixa Previsto (Data de Vencimento)]] = "", 0, MONTH(TblRegistroEntradas[[#This Row],[Data do Caixa Previsto (Data de Vencimento)]]))</f>
        <v>6</v>
      </c>
      <c r="N233" s="65">
        <f>IF(TblRegistroEntradas[[#This Row],[Data do Caixa Previsto (Data de Vencimento)]] = "", 0, YEAR(TblRegistroEntradas[[#This Row],[Data do Caixa Previsto (Data de Vencimento)]]))</f>
        <v>2019</v>
      </c>
      <c r="O2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4" spans="2:15" hidden="1" x14ac:dyDescent="0.25">
      <c r="B234" s="22" t="s">
        <v>68</v>
      </c>
      <c r="C234" s="25">
        <v>43644</v>
      </c>
      <c r="D234" s="25">
        <v>43662.268601302756</v>
      </c>
      <c r="E234" s="28" t="s">
        <v>23</v>
      </c>
      <c r="F234" s="28" t="s">
        <v>30</v>
      </c>
      <c r="G234" s="28" t="s">
        <v>287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5">
        <f>IF(TblRegistroEntradas[[#This Row],[Data do Caixa Previsto (Data de Vencimento)]] = "", 0, MONTH(TblRegistroEntradas[[#This Row],[Data do Caixa Previsto (Data de Vencimento)]]))</f>
        <v>7</v>
      </c>
      <c r="N234" s="65">
        <f>IF(TblRegistroEntradas[[#This Row],[Data do Caixa Previsto (Data de Vencimento)]] = "", 0, YEAR(TblRegistroEntradas[[#This Row],[Data do Caixa Previsto (Data de Vencimento)]]))</f>
        <v>2019</v>
      </c>
      <c r="O23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5" spans="2:15" hidden="1" x14ac:dyDescent="0.25">
      <c r="B235" s="22">
        <v>43727.35674683658</v>
      </c>
      <c r="C235" s="25">
        <v>43645</v>
      </c>
      <c r="D235" s="25">
        <v>43647.81451187309</v>
      </c>
      <c r="E235" s="28" t="s">
        <v>23</v>
      </c>
      <c r="F235" s="28" t="s">
        <v>30</v>
      </c>
      <c r="G235" s="28" t="s">
        <v>288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5">
        <f>IF(TblRegistroEntradas[[#This Row],[Data do Caixa Previsto (Data de Vencimento)]] = "", 0, MONTH(TblRegistroEntradas[[#This Row],[Data do Caixa Previsto (Data de Vencimento)]]))</f>
        <v>7</v>
      </c>
      <c r="N235" s="65">
        <f>IF(TblRegistroEntradas[[#This Row],[Data do Caixa Previsto (Data de Vencimento)]] = "", 0, YEAR(TblRegistroEntradas[[#This Row],[Data do Caixa Previsto (Data de Vencimento)]]))</f>
        <v>2019</v>
      </c>
      <c r="O2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</sheetData>
  <conditionalFormatting sqref="O5:O235">
    <cfRule type="containsText" dxfId="0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50</v>
      </c>
      <c r="C4" s="36" t="s">
        <v>53</v>
      </c>
      <c r="D4" s="36" t="s">
        <v>54</v>
      </c>
      <c r="E4" s="30" t="s">
        <v>55</v>
      </c>
      <c r="F4" s="30" t="s">
        <v>56</v>
      </c>
      <c r="G4" s="30" t="s">
        <v>51</v>
      </c>
      <c r="H4" s="31" t="s">
        <v>52</v>
      </c>
      <c r="I4" s="57" t="s">
        <v>536</v>
      </c>
      <c r="J4" s="57" t="s">
        <v>537</v>
      </c>
      <c r="K4" s="57" t="s">
        <v>538</v>
      </c>
      <c r="L4" s="57" t="s">
        <v>539</v>
      </c>
      <c r="M4" s="57" t="s">
        <v>546</v>
      </c>
      <c r="N4" s="57" t="s">
        <v>545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36</v>
      </c>
      <c r="F5" s="28" t="s">
        <v>31</v>
      </c>
      <c r="G5" s="28" t="s">
        <v>289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36</v>
      </c>
      <c r="F6" s="28" t="s">
        <v>43</v>
      </c>
      <c r="G6" s="28" t="s">
        <v>290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36</v>
      </c>
      <c r="F7" s="28" t="s">
        <v>31</v>
      </c>
      <c r="G7" s="28" t="s">
        <v>291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36</v>
      </c>
      <c r="F8" s="28" t="s">
        <v>31</v>
      </c>
      <c r="G8" s="28" t="s">
        <v>292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36</v>
      </c>
      <c r="F9" s="28" t="s">
        <v>43</v>
      </c>
      <c r="G9" s="28" t="s">
        <v>293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36</v>
      </c>
      <c r="F10" s="28" t="s">
        <v>28</v>
      </c>
      <c r="G10" s="28" t="s">
        <v>294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36</v>
      </c>
      <c r="F11" s="28" t="s">
        <v>43</v>
      </c>
      <c r="G11" s="28" t="s">
        <v>295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36</v>
      </c>
      <c r="F12" s="28" t="s">
        <v>43</v>
      </c>
      <c r="G12" s="28" t="s">
        <v>115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36</v>
      </c>
      <c r="F13" s="28" t="s">
        <v>31</v>
      </c>
      <c r="G13" s="28" t="s">
        <v>296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68</v>
      </c>
      <c r="C14" s="32">
        <v>42984</v>
      </c>
      <c r="D14" s="32">
        <v>42984.703005901203</v>
      </c>
      <c r="E14" s="28" t="s">
        <v>36</v>
      </c>
      <c r="F14" s="28" t="s">
        <v>28</v>
      </c>
      <c r="G14" s="28" t="s">
        <v>297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68</v>
      </c>
      <c r="C15" s="32">
        <v>42990</v>
      </c>
      <c r="D15" s="32">
        <v>43020.233591992961</v>
      </c>
      <c r="E15" s="28" t="s">
        <v>36</v>
      </c>
      <c r="F15" s="28" t="s">
        <v>29</v>
      </c>
      <c r="G15" s="28" t="s">
        <v>298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36</v>
      </c>
      <c r="F16" s="28" t="s">
        <v>29</v>
      </c>
      <c r="G16" s="28" t="s">
        <v>299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36</v>
      </c>
      <c r="F17" s="28" t="s">
        <v>31</v>
      </c>
      <c r="G17" s="28" t="s">
        <v>300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36</v>
      </c>
      <c r="F18" s="28" t="s">
        <v>43</v>
      </c>
      <c r="G18" s="28" t="s">
        <v>301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36</v>
      </c>
      <c r="F19" s="28" t="s">
        <v>29</v>
      </c>
      <c r="G19" s="28" t="s">
        <v>302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36</v>
      </c>
      <c r="F20" s="28" t="s">
        <v>43</v>
      </c>
      <c r="G20" s="28" t="s">
        <v>303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36</v>
      </c>
      <c r="F21" s="28" t="s">
        <v>28</v>
      </c>
      <c r="G21" s="28" t="s">
        <v>304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36</v>
      </c>
      <c r="F22" s="28" t="s">
        <v>28</v>
      </c>
      <c r="G22" s="28" t="s">
        <v>305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36</v>
      </c>
      <c r="F23" s="28" t="s">
        <v>43</v>
      </c>
      <c r="G23" s="28" t="s">
        <v>306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68</v>
      </c>
      <c r="C24" s="32">
        <v>43012</v>
      </c>
      <c r="D24" s="32">
        <v>43030.293823546323</v>
      </c>
      <c r="E24" s="28" t="s">
        <v>36</v>
      </c>
      <c r="F24" s="28" t="s">
        <v>29</v>
      </c>
      <c r="G24" s="28" t="s">
        <v>307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36</v>
      </c>
      <c r="F25" s="28" t="s">
        <v>29</v>
      </c>
      <c r="G25" s="28" t="s">
        <v>308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36</v>
      </c>
      <c r="F26" s="28" t="s">
        <v>27</v>
      </c>
      <c r="G26" s="28" t="s">
        <v>309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36</v>
      </c>
      <c r="F27" s="28" t="s">
        <v>43</v>
      </c>
      <c r="G27" s="28" t="s">
        <v>310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36</v>
      </c>
      <c r="F28" s="28" t="s">
        <v>43</v>
      </c>
      <c r="G28" s="28" t="s">
        <v>311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36</v>
      </c>
      <c r="F29" s="28" t="s">
        <v>43</v>
      </c>
      <c r="G29" s="28" t="s">
        <v>312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36</v>
      </c>
      <c r="F30" s="28" t="s">
        <v>28</v>
      </c>
      <c r="G30" s="28" t="s">
        <v>313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36</v>
      </c>
      <c r="F31" s="28" t="s">
        <v>27</v>
      </c>
      <c r="G31" s="28" t="s">
        <v>314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36</v>
      </c>
      <c r="F32" s="28" t="s">
        <v>29</v>
      </c>
      <c r="G32" s="28" t="s">
        <v>315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36</v>
      </c>
      <c r="F33" s="28" t="s">
        <v>43</v>
      </c>
      <c r="G33" s="28" t="s">
        <v>316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36</v>
      </c>
      <c r="F34" s="28" t="s">
        <v>31</v>
      </c>
      <c r="G34" s="28" t="s">
        <v>317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36</v>
      </c>
      <c r="F35" s="28" t="s">
        <v>43</v>
      </c>
      <c r="G35" s="28" t="s">
        <v>318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36</v>
      </c>
      <c r="F36" s="28" t="s">
        <v>29</v>
      </c>
      <c r="G36" s="28" t="s">
        <v>319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36</v>
      </c>
      <c r="F37" s="28" t="s">
        <v>29</v>
      </c>
      <c r="G37" s="28" t="s">
        <v>320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36</v>
      </c>
      <c r="F38" s="28" t="s">
        <v>43</v>
      </c>
      <c r="G38" s="28" t="s">
        <v>321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36</v>
      </c>
      <c r="F39" s="28" t="s">
        <v>31</v>
      </c>
      <c r="G39" s="28" t="s">
        <v>322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36</v>
      </c>
      <c r="F40" s="28" t="s">
        <v>43</v>
      </c>
      <c r="G40" s="28" t="s">
        <v>323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68</v>
      </c>
      <c r="C41" s="32">
        <v>43062</v>
      </c>
      <c r="D41" s="32">
        <v>43103.4086174822</v>
      </c>
      <c r="E41" s="28" t="s">
        <v>36</v>
      </c>
      <c r="F41" s="28" t="s">
        <v>43</v>
      </c>
      <c r="G41" s="28" t="s">
        <v>324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68</v>
      </c>
      <c r="C42" s="32">
        <v>43069</v>
      </c>
      <c r="D42" s="32">
        <v>43070.024697534791</v>
      </c>
      <c r="E42" s="28" t="s">
        <v>36</v>
      </c>
      <c r="F42" s="28" t="s">
        <v>43</v>
      </c>
      <c r="G42" s="28" t="s">
        <v>293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36</v>
      </c>
      <c r="F43" s="28" t="s">
        <v>27</v>
      </c>
      <c r="G43" s="28" t="s">
        <v>325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36</v>
      </c>
      <c r="F44" s="28" t="s">
        <v>28</v>
      </c>
      <c r="G44" s="28" t="s">
        <v>326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36</v>
      </c>
      <c r="F45" s="28" t="s">
        <v>29</v>
      </c>
      <c r="G45" s="28" t="s">
        <v>327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36</v>
      </c>
      <c r="F46" s="28" t="s">
        <v>27</v>
      </c>
      <c r="G46" s="28" t="s">
        <v>289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36</v>
      </c>
      <c r="F47" s="28" t="s">
        <v>43</v>
      </c>
      <c r="G47" s="28" t="s">
        <v>328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36</v>
      </c>
      <c r="F48" s="28" t="s">
        <v>28</v>
      </c>
      <c r="G48" s="28" t="s">
        <v>329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36</v>
      </c>
      <c r="F49" s="28" t="s">
        <v>27</v>
      </c>
      <c r="G49" s="28" t="s">
        <v>330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36</v>
      </c>
      <c r="F50" s="28" t="s">
        <v>43</v>
      </c>
      <c r="G50" s="28" t="s">
        <v>331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36</v>
      </c>
      <c r="F51" s="28" t="s">
        <v>43</v>
      </c>
      <c r="G51" s="28" t="s">
        <v>332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36</v>
      </c>
      <c r="F52" s="28" t="s">
        <v>27</v>
      </c>
      <c r="G52" s="28" t="s">
        <v>333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36</v>
      </c>
      <c r="F53" s="28" t="s">
        <v>31</v>
      </c>
      <c r="G53" s="28" t="s">
        <v>334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36</v>
      </c>
      <c r="F54" s="28" t="s">
        <v>28</v>
      </c>
      <c r="G54" s="28" t="s">
        <v>335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36</v>
      </c>
      <c r="F55" s="28" t="s">
        <v>29</v>
      </c>
      <c r="G55" s="28" t="s">
        <v>336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36</v>
      </c>
      <c r="F56" s="28" t="s">
        <v>31</v>
      </c>
      <c r="G56" s="28" t="s">
        <v>337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36</v>
      </c>
      <c r="F57" s="28" t="s">
        <v>43</v>
      </c>
      <c r="G57" s="28" t="s">
        <v>338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36</v>
      </c>
      <c r="F58" s="28" t="s">
        <v>28</v>
      </c>
      <c r="G58" s="28" t="s">
        <v>339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36</v>
      </c>
      <c r="F59" s="28" t="s">
        <v>43</v>
      </c>
      <c r="G59" s="28" t="s">
        <v>340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36</v>
      </c>
      <c r="F60" s="28" t="s">
        <v>43</v>
      </c>
      <c r="G60" s="28" t="s">
        <v>341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36</v>
      </c>
      <c r="F61" s="28" t="s">
        <v>31</v>
      </c>
      <c r="G61" s="28" t="s">
        <v>342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36</v>
      </c>
      <c r="F62" s="28" t="s">
        <v>31</v>
      </c>
      <c r="G62" s="28" t="s">
        <v>343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36</v>
      </c>
      <c r="F63" s="28" t="s">
        <v>43</v>
      </c>
      <c r="G63" s="28" t="s">
        <v>296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36</v>
      </c>
      <c r="F64" s="28" t="s">
        <v>43</v>
      </c>
      <c r="G64" s="28" t="s">
        <v>344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36</v>
      </c>
      <c r="F65" s="28" t="s">
        <v>27</v>
      </c>
      <c r="G65" s="28" t="s">
        <v>345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36</v>
      </c>
      <c r="F66" s="28" t="s">
        <v>31</v>
      </c>
      <c r="G66" s="28" t="s">
        <v>346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36</v>
      </c>
      <c r="F67" s="28" t="s">
        <v>29</v>
      </c>
      <c r="G67" s="28" t="s">
        <v>347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36</v>
      </c>
      <c r="F68" s="28" t="s">
        <v>28</v>
      </c>
      <c r="G68" s="28" t="s">
        <v>348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36</v>
      </c>
      <c r="F69" s="28" t="s">
        <v>43</v>
      </c>
      <c r="G69" s="28" t="s">
        <v>349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36</v>
      </c>
      <c r="F70" s="28" t="s">
        <v>31</v>
      </c>
      <c r="G70" s="28" t="s">
        <v>350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36</v>
      </c>
      <c r="F71" s="28" t="s">
        <v>27</v>
      </c>
      <c r="G71" s="28" t="s">
        <v>351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36</v>
      </c>
      <c r="F72" s="28" t="s">
        <v>43</v>
      </c>
      <c r="G72" s="28" t="s">
        <v>352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36</v>
      </c>
      <c r="F73" s="28" t="s">
        <v>43</v>
      </c>
      <c r="G73" s="28" t="s">
        <v>353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36</v>
      </c>
      <c r="F74" s="28" t="s">
        <v>28</v>
      </c>
      <c r="G74" s="28" t="s">
        <v>354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36</v>
      </c>
      <c r="F75" s="28" t="s">
        <v>29</v>
      </c>
      <c r="G75" s="28" t="s">
        <v>355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36</v>
      </c>
      <c r="F76" s="28" t="s">
        <v>29</v>
      </c>
      <c r="G76" s="28" t="s">
        <v>356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68</v>
      </c>
      <c r="C77" s="32">
        <v>43146</v>
      </c>
      <c r="D77" s="32">
        <v>43169.778347522966</v>
      </c>
      <c r="E77" s="28" t="s">
        <v>36</v>
      </c>
      <c r="F77" s="28" t="s">
        <v>43</v>
      </c>
      <c r="G77" s="28" t="s">
        <v>357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36</v>
      </c>
      <c r="F78" s="28" t="s">
        <v>28</v>
      </c>
      <c r="G78" s="28" t="s">
        <v>358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36</v>
      </c>
      <c r="F79" s="28" t="s">
        <v>43</v>
      </c>
      <c r="G79" s="28" t="s">
        <v>359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36</v>
      </c>
      <c r="F80" s="28" t="s">
        <v>43</v>
      </c>
      <c r="G80" s="28" t="s">
        <v>223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36</v>
      </c>
      <c r="F81" s="28" t="s">
        <v>29</v>
      </c>
      <c r="G81" s="28" t="s">
        <v>360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36</v>
      </c>
      <c r="F82" s="28" t="s">
        <v>28</v>
      </c>
      <c r="G82" s="28" t="s">
        <v>361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36</v>
      </c>
      <c r="F83" s="28" t="s">
        <v>29</v>
      </c>
      <c r="G83" s="28" t="s">
        <v>362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36</v>
      </c>
      <c r="F84" s="28" t="s">
        <v>43</v>
      </c>
      <c r="G84" s="28" t="s">
        <v>363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36</v>
      </c>
      <c r="F85" s="28" t="s">
        <v>27</v>
      </c>
      <c r="G85" s="28" t="s">
        <v>364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36</v>
      </c>
      <c r="F86" s="28" t="s">
        <v>27</v>
      </c>
      <c r="G86" s="28" t="s">
        <v>365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36</v>
      </c>
      <c r="F87" s="28" t="s">
        <v>43</v>
      </c>
      <c r="G87" s="28" t="s">
        <v>366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36</v>
      </c>
      <c r="F88" s="28" t="s">
        <v>27</v>
      </c>
      <c r="G88" s="28" t="s">
        <v>367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36</v>
      </c>
      <c r="F89" s="28" t="s">
        <v>27</v>
      </c>
      <c r="G89" s="28" t="s">
        <v>368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36</v>
      </c>
      <c r="F90" s="28" t="s">
        <v>28</v>
      </c>
      <c r="G90" s="28" t="s">
        <v>369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36</v>
      </c>
      <c r="F91" s="28" t="s">
        <v>29</v>
      </c>
      <c r="G91" s="28" t="s">
        <v>370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36</v>
      </c>
      <c r="F92" s="28" t="s">
        <v>43</v>
      </c>
      <c r="G92" s="28" t="s">
        <v>371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36</v>
      </c>
      <c r="F93" s="28" t="s">
        <v>29</v>
      </c>
      <c r="G93" s="28" t="s">
        <v>372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36</v>
      </c>
      <c r="F94" s="28" t="s">
        <v>43</v>
      </c>
      <c r="G94" s="28" t="s">
        <v>373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36</v>
      </c>
      <c r="F95" s="28" t="s">
        <v>27</v>
      </c>
      <c r="G95" s="28" t="s">
        <v>374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36</v>
      </c>
      <c r="F96" s="28" t="s">
        <v>29</v>
      </c>
      <c r="G96" s="28" t="s">
        <v>375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36</v>
      </c>
      <c r="F97" s="28" t="s">
        <v>29</v>
      </c>
      <c r="G97" s="28" t="s">
        <v>376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36</v>
      </c>
      <c r="F98" s="28" t="s">
        <v>28</v>
      </c>
      <c r="G98" s="28" t="s">
        <v>377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36</v>
      </c>
      <c r="F99" s="28" t="s">
        <v>43</v>
      </c>
      <c r="G99" s="28" t="s">
        <v>378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36</v>
      </c>
      <c r="F100" s="28" t="s">
        <v>27</v>
      </c>
      <c r="G100" s="28" t="s">
        <v>379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36</v>
      </c>
      <c r="F101" s="28" t="s">
        <v>31</v>
      </c>
      <c r="G101" s="28" t="s">
        <v>380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68</v>
      </c>
      <c r="C102" s="32">
        <v>43238</v>
      </c>
      <c r="D102" s="32">
        <v>43253.101312636762</v>
      </c>
      <c r="E102" s="28" t="s">
        <v>36</v>
      </c>
      <c r="F102" s="28" t="s">
        <v>43</v>
      </c>
      <c r="G102" s="28" t="s">
        <v>381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36</v>
      </c>
      <c r="F103" s="28" t="s">
        <v>43</v>
      </c>
      <c r="G103" s="28" t="s">
        <v>382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36</v>
      </c>
      <c r="F104" s="28" t="s">
        <v>43</v>
      </c>
      <c r="G104" s="28" t="s">
        <v>383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36</v>
      </c>
      <c r="F105" s="28" t="s">
        <v>31</v>
      </c>
      <c r="G105" s="28" t="s">
        <v>384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36</v>
      </c>
      <c r="F106" s="28" t="s">
        <v>28</v>
      </c>
      <c r="G106" s="28" t="s">
        <v>385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36</v>
      </c>
      <c r="F107" s="28" t="s">
        <v>43</v>
      </c>
      <c r="G107" s="28" t="s">
        <v>386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36</v>
      </c>
      <c r="F108" s="28" t="s">
        <v>43</v>
      </c>
      <c r="G108" s="28" t="s">
        <v>387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36</v>
      </c>
      <c r="F109" s="28" t="s">
        <v>28</v>
      </c>
      <c r="G109" s="28" t="s">
        <v>388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36</v>
      </c>
      <c r="F110" s="28" t="s">
        <v>43</v>
      </c>
      <c r="G110" s="28" t="s">
        <v>389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36</v>
      </c>
      <c r="F111" s="28" t="s">
        <v>27</v>
      </c>
      <c r="G111" s="28" t="s">
        <v>390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36</v>
      </c>
      <c r="F112" s="28" t="s">
        <v>31</v>
      </c>
      <c r="G112" s="28" t="s">
        <v>391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36</v>
      </c>
      <c r="F113" s="28" t="s">
        <v>28</v>
      </c>
      <c r="G113" s="28" t="s">
        <v>392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36</v>
      </c>
      <c r="F114" s="28" t="s">
        <v>43</v>
      </c>
      <c r="G114" s="28" t="s">
        <v>393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36</v>
      </c>
      <c r="F115" s="28" t="s">
        <v>28</v>
      </c>
      <c r="G115" s="28" t="s">
        <v>394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36</v>
      </c>
      <c r="F116" s="28" t="s">
        <v>31</v>
      </c>
      <c r="G116" s="28" t="s">
        <v>395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36</v>
      </c>
      <c r="F117" s="28" t="s">
        <v>28</v>
      </c>
      <c r="G117" s="28" t="s">
        <v>396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36</v>
      </c>
      <c r="F118" s="28" t="s">
        <v>28</v>
      </c>
      <c r="G118" s="28" t="s">
        <v>397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36</v>
      </c>
      <c r="F119" s="28" t="s">
        <v>31</v>
      </c>
      <c r="G119" s="28" t="s">
        <v>398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36</v>
      </c>
      <c r="F120" s="28" t="s">
        <v>43</v>
      </c>
      <c r="G120" s="28" t="s">
        <v>399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36</v>
      </c>
      <c r="F121" s="28" t="s">
        <v>29</v>
      </c>
      <c r="G121" s="28" t="s">
        <v>400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36</v>
      </c>
      <c r="F122" s="28" t="s">
        <v>43</v>
      </c>
      <c r="G122" s="28" t="s">
        <v>401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36</v>
      </c>
      <c r="F123" s="28" t="s">
        <v>31</v>
      </c>
      <c r="G123" s="28" t="s">
        <v>402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68</v>
      </c>
      <c r="C124" s="32">
        <v>43302</v>
      </c>
      <c r="D124" s="32">
        <v>43324.888843781351</v>
      </c>
      <c r="E124" s="28" t="s">
        <v>36</v>
      </c>
      <c r="F124" s="28" t="s">
        <v>28</v>
      </c>
      <c r="G124" s="28" t="s">
        <v>403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36</v>
      </c>
      <c r="F125" s="28" t="s">
        <v>43</v>
      </c>
      <c r="G125" s="28" t="s">
        <v>404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36</v>
      </c>
      <c r="F126" s="28" t="s">
        <v>28</v>
      </c>
      <c r="G126" s="28" t="s">
        <v>405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36</v>
      </c>
      <c r="F127" s="28" t="s">
        <v>29</v>
      </c>
      <c r="G127" s="28" t="s">
        <v>406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36</v>
      </c>
      <c r="F128" s="28" t="s">
        <v>27</v>
      </c>
      <c r="G128" s="28" t="s">
        <v>407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36</v>
      </c>
      <c r="F129" s="28" t="s">
        <v>31</v>
      </c>
      <c r="G129" s="28" t="s">
        <v>408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36</v>
      </c>
      <c r="F130" s="28" t="s">
        <v>27</v>
      </c>
      <c r="G130" s="28" t="s">
        <v>409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36</v>
      </c>
      <c r="F131" s="28" t="s">
        <v>28</v>
      </c>
      <c r="G131" s="28" t="s">
        <v>410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36</v>
      </c>
      <c r="F132" s="28" t="s">
        <v>43</v>
      </c>
      <c r="G132" s="28" t="s">
        <v>411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36</v>
      </c>
      <c r="F133" s="28" t="s">
        <v>27</v>
      </c>
      <c r="G133" s="28" t="s">
        <v>412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36</v>
      </c>
      <c r="F134" s="28" t="s">
        <v>31</v>
      </c>
      <c r="G134" s="28" t="s">
        <v>413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36</v>
      </c>
      <c r="F135" s="28" t="s">
        <v>43</v>
      </c>
      <c r="G135" s="28" t="s">
        <v>414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36</v>
      </c>
      <c r="F136" s="28" t="s">
        <v>27</v>
      </c>
      <c r="G136" s="28" t="s">
        <v>415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36</v>
      </c>
      <c r="F137" s="28" t="s">
        <v>43</v>
      </c>
      <c r="G137" s="28" t="s">
        <v>416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36</v>
      </c>
      <c r="F138" s="28" t="s">
        <v>29</v>
      </c>
      <c r="G138" s="28" t="s">
        <v>417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36</v>
      </c>
      <c r="F139" s="28" t="s">
        <v>43</v>
      </c>
      <c r="G139" s="28" t="s">
        <v>418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36</v>
      </c>
      <c r="F140" s="28" t="s">
        <v>43</v>
      </c>
      <c r="G140" s="28" t="s">
        <v>419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36</v>
      </c>
      <c r="F141" s="28" t="s">
        <v>31</v>
      </c>
      <c r="G141" s="28" t="s">
        <v>420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36</v>
      </c>
      <c r="F142" s="28" t="s">
        <v>27</v>
      </c>
      <c r="G142" s="28" t="s">
        <v>421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36</v>
      </c>
      <c r="F143" s="28" t="s">
        <v>28</v>
      </c>
      <c r="G143" s="28" t="s">
        <v>422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36</v>
      </c>
      <c r="F144" s="28" t="s">
        <v>28</v>
      </c>
      <c r="G144" s="28" t="s">
        <v>423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36</v>
      </c>
      <c r="F145" s="28" t="s">
        <v>31</v>
      </c>
      <c r="G145" s="28" t="s">
        <v>424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36</v>
      </c>
      <c r="F146" s="28" t="s">
        <v>27</v>
      </c>
      <c r="G146" s="28" t="s">
        <v>425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36</v>
      </c>
      <c r="F147" s="28" t="s">
        <v>27</v>
      </c>
      <c r="G147" s="28" t="s">
        <v>426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36</v>
      </c>
      <c r="F148" s="28" t="s">
        <v>29</v>
      </c>
      <c r="G148" s="28" t="s">
        <v>427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36</v>
      </c>
      <c r="F149" s="28" t="s">
        <v>29</v>
      </c>
      <c r="G149" s="28" t="s">
        <v>428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36</v>
      </c>
      <c r="F150" s="28" t="s">
        <v>43</v>
      </c>
      <c r="G150" s="28" t="s">
        <v>429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36</v>
      </c>
      <c r="F151" s="28" t="s">
        <v>43</v>
      </c>
      <c r="G151" s="28" t="s">
        <v>430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36</v>
      </c>
      <c r="F152" s="28" t="s">
        <v>29</v>
      </c>
      <c r="G152" s="28" t="s">
        <v>431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36</v>
      </c>
      <c r="F153" s="28" t="s">
        <v>27</v>
      </c>
      <c r="G153" s="28" t="s">
        <v>432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36</v>
      </c>
      <c r="F154" s="28" t="s">
        <v>43</v>
      </c>
      <c r="G154" s="28" t="s">
        <v>433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36</v>
      </c>
      <c r="F155" s="28" t="s">
        <v>27</v>
      </c>
      <c r="G155" s="28" t="s">
        <v>351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36</v>
      </c>
      <c r="F156" s="28" t="s">
        <v>43</v>
      </c>
      <c r="G156" s="28" t="s">
        <v>434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36</v>
      </c>
      <c r="F157" s="28" t="s">
        <v>28</v>
      </c>
      <c r="G157" s="28" t="s">
        <v>435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36</v>
      </c>
      <c r="F158" s="28" t="s">
        <v>43</v>
      </c>
      <c r="G158" s="28" t="s">
        <v>436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36</v>
      </c>
      <c r="F159" s="28" t="s">
        <v>28</v>
      </c>
      <c r="G159" s="28" t="s">
        <v>437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36</v>
      </c>
      <c r="F160" s="28" t="s">
        <v>43</v>
      </c>
      <c r="G160" s="28" t="s">
        <v>438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36</v>
      </c>
      <c r="F161" s="28" t="s">
        <v>28</v>
      </c>
      <c r="G161" s="28" t="s">
        <v>439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36</v>
      </c>
      <c r="F162" s="28" t="s">
        <v>43</v>
      </c>
      <c r="G162" s="28" t="s">
        <v>440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36</v>
      </c>
      <c r="F163" s="28" t="s">
        <v>28</v>
      </c>
      <c r="G163" s="28" t="s">
        <v>441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68</v>
      </c>
      <c r="C164" s="32">
        <v>43436</v>
      </c>
      <c r="D164" s="32">
        <v>43485.820929970221</v>
      </c>
      <c r="E164" s="28" t="s">
        <v>36</v>
      </c>
      <c r="F164" s="28" t="s">
        <v>43</v>
      </c>
      <c r="G164" s="28" t="s">
        <v>442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36</v>
      </c>
      <c r="F165" s="28" t="s">
        <v>43</v>
      </c>
      <c r="G165" s="28" t="s">
        <v>443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36</v>
      </c>
      <c r="F166" s="28" t="s">
        <v>43</v>
      </c>
      <c r="G166" s="28" t="s">
        <v>444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36</v>
      </c>
      <c r="F167" s="28" t="s">
        <v>27</v>
      </c>
      <c r="G167" s="28" t="s">
        <v>445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68</v>
      </c>
      <c r="C168" s="32">
        <v>43448</v>
      </c>
      <c r="D168" s="32">
        <v>43480.746977784853</v>
      </c>
      <c r="E168" s="28" t="s">
        <v>36</v>
      </c>
      <c r="F168" s="28" t="s">
        <v>43</v>
      </c>
      <c r="G168" s="28" t="s">
        <v>446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36</v>
      </c>
      <c r="F169" s="28" t="s">
        <v>43</v>
      </c>
      <c r="G169" s="28" t="s">
        <v>447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36</v>
      </c>
      <c r="F170" s="28" t="s">
        <v>31</v>
      </c>
      <c r="G170" s="28" t="s">
        <v>448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36</v>
      </c>
      <c r="F171" s="28" t="s">
        <v>43</v>
      </c>
      <c r="G171" s="28" t="s">
        <v>449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36</v>
      </c>
      <c r="F172" s="28" t="s">
        <v>43</v>
      </c>
      <c r="G172" s="28" t="s">
        <v>450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36</v>
      </c>
      <c r="F173" s="28" t="s">
        <v>31</v>
      </c>
      <c r="G173" s="28" t="s">
        <v>451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36</v>
      </c>
      <c r="F174" s="28" t="s">
        <v>31</v>
      </c>
      <c r="G174" s="28" t="s">
        <v>452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36</v>
      </c>
      <c r="F175" s="28" t="s">
        <v>43</v>
      </c>
      <c r="G175" s="28" t="s">
        <v>453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36</v>
      </c>
      <c r="F176" s="28" t="s">
        <v>43</v>
      </c>
      <c r="G176" s="28" t="s">
        <v>454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36</v>
      </c>
      <c r="F177" s="28" t="s">
        <v>43</v>
      </c>
      <c r="G177" s="28" t="s">
        <v>455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36</v>
      </c>
      <c r="F178" s="28" t="s">
        <v>61</v>
      </c>
      <c r="G178" s="28" t="s">
        <v>456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36</v>
      </c>
      <c r="F179" s="28" t="s">
        <v>27</v>
      </c>
      <c r="G179" s="28" t="s">
        <v>457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36</v>
      </c>
      <c r="F180" s="28" t="s">
        <v>31</v>
      </c>
      <c r="G180" s="28" t="s">
        <v>373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36</v>
      </c>
      <c r="F181" s="28" t="s">
        <v>43</v>
      </c>
      <c r="G181" s="28" t="s">
        <v>458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36</v>
      </c>
      <c r="F182" s="28" t="s">
        <v>31</v>
      </c>
      <c r="G182" s="28" t="s">
        <v>459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36</v>
      </c>
      <c r="F183" s="28" t="s">
        <v>28</v>
      </c>
      <c r="G183" s="28" t="s">
        <v>460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36</v>
      </c>
      <c r="F184" s="28" t="s">
        <v>27</v>
      </c>
      <c r="G184" s="28" t="s">
        <v>461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36</v>
      </c>
      <c r="F185" s="28" t="s">
        <v>43</v>
      </c>
      <c r="G185" s="28" t="s">
        <v>462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36</v>
      </c>
      <c r="F186" s="28" t="s">
        <v>29</v>
      </c>
      <c r="G186" s="28" t="s">
        <v>463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36</v>
      </c>
      <c r="F187" s="28" t="s">
        <v>29</v>
      </c>
      <c r="G187" s="28" t="s">
        <v>464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36</v>
      </c>
      <c r="F188" s="28" t="s">
        <v>28</v>
      </c>
      <c r="G188" s="28" t="s">
        <v>465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36</v>
      </c>
      <c r="F189" s="28" t="s">
        <v>31</v>
      </c>
      <c r="G189" s="28" t="s">
        <v>466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36</v>
      </c>
      <c r="F190" s="28" t="s">
        <v>43</v>
      </c>
      <c r="G190" s="28" t="s">
        <v>467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36</v>
      </c>
      <c r="F191" s="28" t="s">
        <v>29</v>
      </c>
      <c r="G191" s="28" t="s">
        <v>468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36</v>
      </c>
      <c r="F192" s="28" t="s">
        <v>27</v>
      </c>
      <c r="G192" s="28" t="s">
        <v>469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36</v>
      </c>
      <c r="F193" s="28" t="s">
        <v>27</v>
      </c>
      <c r="G193" s="28" t="s">
        <v>470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36</v>
      </c>
      <c r="F194" s="28" t="s">
        <v>43</v>
      </c>
      <c r="G194" s="28" t="s">
        <v>471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36</v>
      </c>
      <c r="F195" s="28" t="s">
        <v>43</v>
      </c>
      <c r="G195" s="28" t="s">
        <v>472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36</v>
      </c>
      <c r="F196" s="28" t="s">
        <v>31</v>
      </c>
      <c r="G196" s="28" t="s">
        <v>473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36</v>
      </c>
      <c r="F197" s="28" t="s">
        <v>27</v>
      </c>
      <c r="G197" s="28" t="s">
        <v>474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68</v>
      </c>
      <c r="C198" s="32">
        <v>43537</v>
      </c>
      <c r="D198" s="32">
        <v>43576.376924808807</v>
      </c>
      <c r="E198" s="28" t="s">
        <v>36</v>
      </c>
      <c r="F198" s="28" t="s">
        <v>31</v>
      </c>
      <c r="G198" s="28" t="s">
        <v>475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36</v>
      </c>
      <c r="F199" s="28" t="s">
        <v>27</v>
      </c>
      <c r="G199" s="28" t="s">
        <v>476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36</v>
      </c>
      <c r="F200" s="28" t="s">
        <v>31</v>
      </c>
      <c r="G200" s="28" t="s">
        <v>477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36</v>
      </c>
      <c r="F201" s="28" t="s">
        <v>43</v>
      </c>
      <c r="G201" s="28" t="s">
        <v>478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36</v>
      </c>
      <c r="F202" s="28" t="s">
        <v>29</v>
      </c>
      <c r="G202" s="28" t="s">
        <v>479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36</v>
      </c>
      <c r="F203" s="28" t="s">
        <v>27</v>
      </c>
      <c r="G203" s="28" t="s">
        <v>480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36</v>
      </c>
      <c r="F204" s="28" t="s">
        <v>43</v>
      </c>
      <c r="G204" s="28" t="s">
        <v>481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36</v>
      </c>
      <c r="F205" s="28" t="s">
        <v>29</v>
      </c>
      <c r="G205" s="28" t="s">
        <v>482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36</v>
      </c>
      <c r="F206" s="28" t="s">
        <v>43</v>
      </c>
      <c r="G206" s="28" t="s">
        <v>483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36</v>
      </c>
      <c r="F207" s="28" t="s">
        <v>43</v>
      </c>
      <c r="G207" s="28" t="s">
        <v>484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36</v>
      </c>
      <c r="F208" s="28" t="s">
        <v>43</v>
      </c>
      <c r="G208" s="28" t="s">
        <v>485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36</v>
      </c>
      <c r="F209" s="28" t="s">
        <v>28</v>
      </c>
      <c r="G209" s="28" t="s">
        <v>486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36</v>
      </c>
      <c r="F210" s="28" t="s">
        <v>43</v>
      </c>
      <c r="G210" s="28" t="s">
        <v>487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36</v>
      </c>
      <c r="F211" s="28" t="s">
        <v>43</v>
      </c>
      <c r="G211" s="28" t="s">
        <v>488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36</v>
      </c>
      <c r="F212" s="28" t="s">
        <v>43</v>
      </c>
      <c r="G212" s="28" t="s">
        <v>489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36</v>
      </c>
      <c r="F213" s="28" t="s">
        <v>28</v>
      </c>
      <c r="G213" s="28" t="s">
        <v>490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36</v>
      </c>
      <c r="F214" s="28" t="s">
        <v>43</v>
      </c>
      <c r="G214" s="28" t="s">
        <v>491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36</v>
      </c>
      <c r="F215" s="28" t="s">
        <v>43</v>
      </c>
      <c r="G215" s="28" t="s">
        <v>492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36</v>
      </c>
      <c r="F216" s="28" t="s">
        <v>28</v>
      </c>
      <c r="G216" s="28" t="s">
        <v>493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36</v>
      </c>
      <c r="F217" s="28" t="s">
        <v>28</v>
      </c>
      <c r="G217" s="28" t="s">
        <v>494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36</v>
      </c>
      <c r="F218" s="28" t="s">
        <v>28</v>
      </c>
      <c r="G218" s="28" t="s">
        <v>495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36</v>
      </c>
      <c r="F219" s="28" t="s">
        <v>28</v>
      </c>
      <c r="G219" s="28" t="s">
        <v>496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36</v>
      </c>
      <c r="F220" s="28" t="s">
        <v>31</v>
      </c>
      <c r="G220" s="28" t="s">
        <v>497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36</v>
      </c>
      <c r="F221" s="28" t="s">
        <v>43</v>
      </c>
      <c r="G221" s="28" t="s">
        <v>498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36</v>
      </c>
      <c r="F222" s="28" t="s">
        <v>31</v>
      </c>
      <c r="G222" s="28" t="s">
        <v>499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36</v>
      </c>
      <c r="F223" s="28" t="s">
        <v>43</v>
      </c>
      <c r="G223" s="28" t="s">
        <v>500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36</v>
      </c>
      <c r="F224" s="28" t="s">
        <v>27</v>
      </c>
      <c r="G224" s="28" t="s">
        <v>501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36</v>
      </c>
      <c r="F225" s="28" t="s">
        <v>43</v>
      </c>
      <c r="G225" s="28" t="s">
        <v>345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36</v>
      </c>
      <c r="F226" s="28" t="s">
        <v>28</v>
      </c>
      <c r="G226" s="28" t="s">
        <v>502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36</v>
      </c>
      <c r="F227" s="28" t="s">
        <v>31</v>
      </c>
      <c r="G227" s="28" t="s">
        <v>503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68</v>
      </c>
      <c r="C228" s="32">
        <v>43625</v>
      </c>
      <c r="D228" s="32">
        <v>43672.670884183579</v>
      </c>
      <c r="E228" s="28" t="s">
        <v>36</v>
      </c>
      <c r="F228" s="28" t="s">
        <v>43</v>
      </c>
      <c r="G228" s="28" t="s">
        <v>504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36</v>
      </c>
      <c r="F229" s="28" t="s">
        <v>31</v>
      </c>
      <c r="G229" s="28" t="s">
        <v>505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68</v>
      </c>
      <c r="C230" s="32">
        <v>43635</v>
      </c>
      <c r="D230" s="32">
        <v>43686.085509883509</v>
      </c>
      <c r="E230" s="28" t="s">
        <v>36</v>
      </c>
      <c r="F230" s="28" t="s">
        <v>31</v>
      </c>
      <c r="G230" s="28" t="s">
        <v>506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36</v>
      </c>
      <c r="F231" s="28" t="s">
        <v>31</v>
      </c>
      <c r="G231" s="28" t="s">
        <v>507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36</v>
      </c>
      <c r="F232" s="28" t="s">
        <v>31</v>
      </c>
      <c r="G232" s="28" t="s">
        <v>508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36</v>
      </c>
      <c r="F233" s="28" t="s">
        <v>43</v>
      </c>
      <c r="G233" s="28" t="s">
        <v>509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8" sqref="C8"/>
    </sheetView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96" t="s">
        <v>11</v>
      </c>
      <c r="L1" s="96"/>
      <c r="M1" s="96"/>
      <c r="N1" s="96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510</v>
      </c>
      <c r="C4" s="39">
        <v>2019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511</v>
      </c>
    </row>
    <row r="7" spans="2:14" ht="19.95" customHeight="1" thickBot="1" x14ac:dyDescent="0.3">
      <c r="B7" s="43" t="s">
        <v>512</v>
      </c>
      <c r="C7" s="44" t="s">
        <v>516</v>
      </c>
      <c r="D7" s="44" t="s">
        <v>517</v>
      </c>
      <c r="E7" s="44" t="s">
        <v>518</v>
      </c>
      <c r="F7" s="44" t="s">
        <v>519</v>
      </c>
      <c r="G7" s="44" t="s">
        <v>520</v>
      </c>
      <c r="H7" s="44" t="s">
        <v>521</v>
      </c>
      <c r="I7" s="44" t="s">
        <v>522</v>
      </c>
      <c r="J7" s="44" t="s">
        <v>523</v>
      </c>
      <c r="K7" s="44" t="s">
        <v>524</v>
      </c>
      <c r="L7" s="44" t="s">
        <v>525</v>
      </c>
      <c r="M7" s="44" t="s">
        <v>526</v>
      </c>
      <c r="N7" s="44" t="s">
        <v>527</v>
      </c>
    </row>
    <row r="8" spans="2:14" ht="19.95" customHeight="1" thickBot="1" x14ac:dyDescent="0.3">
      <c r="B8" s="43" t="s">
        <v>528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14746</v>
      </c>
      <c r="D8" s="40">
        <f>C11</f>
        <v>16188</v>
      </c>
      <c r="E8" s="40">
        <f t="shared" ref="E8:N8" si="0">D11</f>
        <v>21863</v>
      </c>
      <c r="F8" s="40">
        <f t="shared" si="0"/>
        <v>23864</v>
      </c>
      <c r="G8" s="40">
        <f t="shared" si="0"/>
        <v>12147</v>
      </c>
      <c r="H8" s="40">
        <f t="shared" si="0"/>
        <v>10954</v>
      </c>
      <c r="I8" s="40">
        <f t="shared" si="0"/>
        <v>-2743</v>
      </c>
      <c r="J8" s="40">
        <f t="shared" si="0"/>
        <v>-2189</v>
      </c>
      <c r="K8" s="40">
        <f t="shared" si="0"/>
        <v>-2976</v>
      </c>
      <c r="L8" s="40">
        <f t="shared" si="0"/>
        <v>-1230</v>
      </c>
      <c r="M8" s="40">
        <f t="shared" si="0"/>
        <v>-3097</v>
      </c>
      <c r="N8" s="40">
        <f t="shared" si="0"/>
        <v>-3097</v>
      </c>
    </row>
    <row r="9" spans="2:14" ht="19.95" customHeight="1" thickBot="1" x14ac:dyDescent="0.3">
      <c r="B9" s="43" t="s">
        <v>513</v>
      </c>
      <c r="C9" s="41">
        <f>SUMIFS(TblRegistroEntradas[Valor (R$)], TblRegistroEntradas[Mês Caixa], C5, TblRegistroEntradas[Ano Caixa], $C$4)</f>
        <v>20033</v>
      </c>
      <c r="D9" s="41">
        <f>SUMIFS(TblRegistroEntradas[Valor (R$)], TblRegistroEntradas[Mês Caixa], D5, TblRegistroEntradas[Ano Caixa], $C$4)</f>
        <v>34683</v>
      </c>
      <c r="E9" s="41">
        <f>SUMIFS(TblRegistroEntradas[Valor (R$)], TblRegistroEntradas[Mês Caixa], E5, TblRegistroEntradas[Ano Caixa], $C$4)</f>
        <v>20323</v>
      </c>
      <c r="F9" s="41">
        <f>SUMIFS(TblRegistroEntradas[Valor (R$)], TblRegistroEntradas[Mês Caixa], F5, TblRegistroEntradas[Ano Caixa], $C$4)</f>
        <v>25152</v>
      </c>
      <c r="G9" s="41">
        <f>SUMIFS(TblRegistroEntradas[Valor (R$)], TblRegistroEntradas[Mês Caixa], G5, TblRegistroEntradas[Ano Caixa], $C$4)</f>
        <v>27509</v>
      </c>
      <c r="H9" s="41">
        <f>SUMIFS(TblRegistroEntradas[Valor (R$)], TblRegistroEntradas[Mês Caixa], H5, TblRegistroEntradas[Ano Caixa], $C$4)</f>
        <v>18189</v>
      </c>
      <c r="I9" s="41">
        <f>SUMIFS(TblRegistroEntradas[Valor (R$)], TblRegistroEntradas[Mês Caixa], I5, TblRegistroEntradas[Ano Caixa], $C$4)</f>
        <v>8420</v>
      </c>
      <c r="J9" s="41">
        <f>SUMIFS(TblRegistroEntradas[Valor (R$)], TblRegistroEntradas[Mês Caixa], J5, TblRegistroEntradas[Ano Caixa], $C$4)</f>
        <v>2337</v>
      </c>
      <c r="K9" s="41">
        <f>SUMIFS(TblRegistroEntradas[Valor (R$)], TblRegistroEntradas[Mês Caixa], K5, TblRegistroEntradas[Ano Caixa], $C$4)</f>
        <v>3446</v>
      </c>
      <c r="L9" s="41">
        <f>SUMIFS(TblRegistroEntradas[Valor (R$)], TblRegistroEntradas[Mês Caixa], L5, TblRegistroEntradas[Ano Caixa], $C$4)</f>
        <v>1906</v>
      </c>
      <c r="M9" s="41">
        <f>SUMIFS(TblRegistroEntradas[Valor (R$)], TblRegistroEntradas[Mês Caixa], M5, TblRegistroEntradas[Ano Caixa], $C$4)</f>
        <v>0</v>
      </c>
      <c r="N9" s="41">
        <f>SUMIFS(TblRegistroEntradas[Valor (R$)], TblRegistroEntradas[Mês Caixa], N5, TblRegistroEntradas[Ano Caixa], $C$4)</f>
        <v>0</v>
      </c>
    </row>
    <row r="10" spans="2:14" ht="19.95" customHeight="1" thickBot="1" x14ac:dyDescent="0.3">
      <c r="B10" s="43" t="s">
        <v>514</v>
      </c>
      <c r="C10" s="41">
        <f>SUMIFS(TblRegistroSaidas[Valor (R$)], TblRegistroSaidas[Mês Caixa],C5, TblRegistroSaidas[Ano Caixa],$C$4)</f>
        <v>18591</v>
      </c>
      <c r="D10" s="41">
        <f>SUMIFS(TblRegistroSaidas[Valor (R$)], TblRegistroSaidas[Mês Caixa],D5, TblRegistroSaidas[Ano Caixa],$C$4)</f>
        <v>29008</v>
      </c>
      <c r="E10" s="41">
        <f>SUMIFS(TblRegistroSaidas[Valor (R$)], TblRegistroSaidas[Mês Caixa],E5, TblRegistroSaidas[Ano Caixa],$C$4)</f>
        <v>18322</v>
      </c>
      <c r="F10" s="41">
        <f>SUMIFS(TblRegistroSaidas[Valor (R$)], TblRegistroSaidas[Mês Caixa],F5, TblRegistroSaidas[Ano Caixa],$C$4)</f>
        <v>36869</v>
      </c>
      <c r="G10" s="41">
        <f>SUMIFS(TblRegistroSaidas[Valor (R$)], TblRegistroSaidas[Mês Caixa],G5, TblRegistroSaidas[Ano Caixa],$C$4)</f>
        <v>28702</v>
      </c>
      <c r="H10" s="41">
        <f>SUMIFS(TblRegistroSaidas[Valor (R$)], TblRegistroSaidas[Mês Caixa],H5, TblRegistroSaidas[Ano Caixa],$C$4)</f>
        <v>31886</v>
      </c>
      <c r="I10" s="41">
        <f>SUMIFS(TblRegistroSaidas[Valor (R$)], TblRegistroSaidas[Mês Caixa],I5, TblRegistroSaidas[Ano Caixa],$C$4)</f>
        <v>7866</v>
      </c>
      <c r="J10" s="41">
        <f>SUMIFS(TblRegistroSaidas[Valor (R$)], TblRegistroSaidas[Mês Caixa],J5, TblRegistroSaidas[Ano Caixa],$C$4)</f>
        <v>3124</v>
      </c>
      <c r="K10" s="41">
        <f>SUMIFS(TblRegistroSaidas[Valor (R$)], TblRegistroSaidas[Mês Caixa],K5, TblRegistroSaidas[Ano Caixa],$C$4)</f>
        <v>1700</v>
      </c>
      <c r="L10" s="41">
        <f>SUMIFS(TblRegistroSaidas[Valor (R$)], TblRegistroSaidas[Mês Caixa],L5, TblRegistroSaidas[Ano Caixa],$C$4)</f>
        <v>3773</v>
      </c>
      <c r="M10" s="41">
        <f>SUMIFS(TblRegistroSaidas[Valor (R$)], TblRegistroSaidas[Mês Caixa],M5, TblRegistroSaidas[Ano Caixa],$C$4)</f>
        <v>0</v>
      </c>
      <c r="N10" s="41">
        <f>SUMIFS(TblRegistroSaidas[Valor (R$)], TblRegistroSaidas[Mês Caixa],N5, TblRegistroSaidas[Ano Caixa],$C$4)</f>
        <v>0</v>
      </c>
    </row>
    <row r="11" spans="2:14" ht="19.95" customHeight="1" thickBot="1" x14ac:dyDescent="0.3">
      <c r="B11" s="43" t="s">
        <v>515</v>
      </c>
      <c r="C11" s="41">
        <f>(C8 + C9) - C10</f>
        <v>16188</v>
      </c>
      <c r="D11" s="41">
        <f t="shared" ref="D11:N11" si="1">(D8 + D9) - D10</f>
        <v>21863</v>
      </c>
      <c r="E11" s="41">
        <f t="shared" si="1"/>
        <v>23864</v>
      </c>
      <c r="F11" s="41">
        <f t="shared" si="1"/>
        <v>12147</v>
      </c>
      <c r="G11" s="41">
        <f t="shared" si="1"/>
        <v>10954</v>
      </c>
      <c r="H11" s="41">
        <f t="shared" si="1"/>
        <v>-2743</v>
      </c>
      <c r="I11" s="41">
        <f t="shared" si="1"/>
        <v>-2189</v>
      </c>
      <c r="J11" s="41">
        <f t="shared" si="1"/>
        <v>-2976</v>
      </c>
      <c r="K11" s="41">
        <f t="shared" si="1"/>
        <v>-1230</v>
      </c>
      <c r="L11" s="41">
        <f t="shared" si="1"/>
        <v>-3097</v>
      </c>
      <c r="M11" s="41">
        <f t="shared" si="1"/>
        <v>-3097</v>
      </c>
      <c r="N11" s="41">
        <f t="shared" si="1"/>
        <v>-3097</v>
      </c>
    </row>
    <row r="12" spans="2:14" ht="19.95" customHeight="1" x14ac:dyDescent="0.25"/>
    <row r="13" spans="2:14" ht="19.95" customHeight="1" thickBot="1" x14ac:dyDescent="0.35">
      <c r="B13" s="45" t="s">
        <v>529</v>
      </c>
    </row>
    <row r="14" spans="2:14" ht="19.95" customHeight="1" thickBot="1" x14ac:dyDescent="0.3">
      <c r="B14" s="46" t="s">
        <v>512</v>
      </c>
      <c r="C14" s="47" t="s">
        <v>516</v>
      </c>
      <c r="D14" s="47" t="s">
        <v>517</v>
      </c>
      <c r="E14" s="47" t="s">
        <v>518</v>
      </c>
      <c r="F14" s="47" t="s">
        <v>519</v>
      </c>
      <c r="G14" s="47" t="s">
        <v>520</v>
      </c>
      <c r="H14" s="47" t="s">
        <v>521</v>
      </c>
      <c r="I14" s="47" t="s">
        <v>522</v>
      </c>
      <c r="J14" s="47" t="s">
        <v>523</v>
      </c>
      <c r="K14" s="47" t="s">
        <v>524</v>
      </c>
      <c r="L14" s="47" t="s">
        <v>525</v>
      </c>
      <c r="M14" s="47" t="s">
        <v>526</v>
      </c>
      <c r="N14" s="47" t="s">
        <v>527</v>
      </c>
    </row>
    <row r="15" spans="2:14" ht="19.95" customHeight="1" thickBot="1" x14ac:dyDescent="0.3">
      <c r="B15" s="46" t="s">
        <v>528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42367</v>
      </c>
      <c r="D15" s="40">
        <f>C18</f>
        <v>34684</v>
      </c>
      <c r="E15" s="40">
        <f t="shared" ref="E15:N15" si="2">D18</f>
        <v>40111</v>
      </c>
      <c r="F15" s="40">
        <f t="shared" si="2"/>
        <v>27220</v>
      </c>
      <c r="G15" s="40">
        <f t="shared" si="2"/>
        <v>23048</v>
      </c>
      <c r="H15" s="40">
        <f t="shared" si="2"/>
        <v>8340</v>
      </c>
      <c r="I15" s="40">
        <f t="shared" si="2"/>
        <v>3236</v>
      </c>
      <c r="J15" s="40">
        <f t="shared" si="2"/>
        <v>3236</v>
      </c>
      <c r="K15" s="40">
        <f t="shared" si="2"/>
        <v>3236</v>
      </c>
      <c r="L15" s="40">
        <f t="shared" si="2"/>
        <v>3236</v>
      </c>
      <c r="M15" s="40">
        <f t="shared" si="2"/>
        <v>3236</v>
      </c>
      <c r="N15" s="40">
        <f t="shared" si="2"/>
        <v>3236</v>
      </c>
    </row>
    <row r="16" spans="2:14" ht="19.95" customHeight="1" thickBot="1" x14ac:dyDescent="0.3">
      <c r="B16" s="46" t="s">
        <v>513</v>
      </c>
      <c r="C16" s="41">
        <f>SUMIFS(TblRegistroEntradas[Valor (R$)], TblRegistroEntradas[Mês Competência], C5, TblRegistroEntradas[Ano Competência], $C$4)</f>
        <v>22897</v>
      </c>
      <c r="D16" s="41">
        <f>SUMIFS(TblRegistroEntradas[Valor (R$)], TblRegistroEntradas[Mês Competência], D5, TblRegistroEntradas[Ano Competência], $C$4)</f>
        <v>31755</v>
      </c>
      <c r="E16" s="41">
        <f>SUMIFS(TblRegistroEntradas[Valor (R$)], TblRegistroEntradas[Mês Competência], E5, TblRegistroEntradas[Ano Competência], $C$4)</f>
        <v>18601</v>
      </c>
      <c r="F16" s="41">
        <f>SUMIFS(TblRegistroEntradas[Valor (R$)], TblRegistroEntradas[Mês Competência], F5, TblRegistroEntradas[Ano Competência], $C$4)</f>
        <v>22939</v>
      </c>
      <c r="G16" s="41">
        <f>SUMIFS(TblRegistroEntradas[Valor (R$)], TblRegistroEntradas[Mês Competência], G5, TblRegistroEntradas[Ano Competência], $C$4)</f>
        <v>22602</v>
      </c>
      <c r="H16" s="41">
        <f>SUMIFS(TblRegistroEntradas[Valor (R$)], TblRegistroEntradas[Mês Competência], H5, TblRegistroEntradas[Ano Competência], $C$4)</f>
        <v>11865</v>
      </c>
      <c r="I16" s="41">
        <f>SUMIFS(TblRegistroEntradas[Valor (R$)], TblRegistroEntradas[Mês Competência], I5, TblRegistroEntradas[Ano Competência], $C$4)</f>
        <v>0</v>
      </c>
      <c r="J16" s="41">
        <f>SUMIFS(TblRegistroEntradas[Valor (R$)], TblRegistroEntradas[Mês Competência], J5, TblRegistroEntradas[Ano Competência], $C$4)</f>
        <v>0</v>
      </c>
      <c r="K16" s="41">
        <f>SUMIFS(TblRegistroEntradas[Valor (R$)], TblRegistroEntradas[Mês Competência], K5, TblRegistroEntradas[Ano Competência], $C$4)</f>
        <v>0</v>
      </c>
      <c r="L16" s="41">
        <f>SUMIFS(TblRegistroEntradas[Valor (R$)], TblRegistroEntradas[Mês Competência], L5, TblRegistroEntradas[Ano Competência], $C$4)</f>
        <v>0</v>
      </c>
      <c r="M16" s="41">
        <f>SUMIFS(TblRegistroEntradas[Valor (R$)], TblRegistroEntradas[Mês Competência], M5, TblRegistroEntradas[Ano Competência], $C$4)</f>
        <v>0</v>
      </c>
      <c r="N16" s="41">
        <f>SUMIFS(TblRegistroEntradas[Valor (R$)], TblRegistroEntradas[Mês Competência], N5, TblRegistroEntradas[Ano Competência], $C$4)</f>
        <v>0</v>
      </c>
    </row>
    <row r="17" spans="2:14" ht="19.95" customHeight="1" thickBot="1" x14ac:dyDescent="0.3">
      <c r="B17" s="46" t="s">
        <v>514</v>
      </c>
      <c r="C17" s="41">
        <f>SUMIFS(TblRegistroSaidas[Valor (R$)], TblRegistroSaidas[Mês Competência], C5, TblRegistroSaidas[Ano Competência], $C$4)</f>
        <v>30580</v>
      </c>
      <c r="D17" s="41">
        <f>SUMIFS(TblRegistroSaidas[Valor (R$)], TblRegistroSaidas[Mês Competência], D5, TblRegistroSaidas[Ano Competência], $C$4)</f>
        <v>26328</v>
      </c>
      <c r="E17" s="41">
        <f>SUMIFS(TblRegistroSaidas[Valor (R$)], TblRegistroSaidas[Mês Competência], E5, TblRegistroSaidas[Ano Competência], $C$4)</f>
        <v>31492</v>
      </c>
      <c r="F17" s="41">
        <f>SUMIFS(TblRegistroSaidas[Valor (R$)], TblRegistroSaidas[Mês Competência], F5, TblRegistroSaidas[Ano Competência], $C$4)</f>
        <v>27111</v>
      </c>
      <c r="G17" s="41">
        <f>SUMIFS(TblRegistroSaidas[Valor (R$)], TblRegistroSaidas[Mês Competência], G5, TblRegistroSaidas[Ano Competência], $C$4)</f>
        <v>37310</v>
      </c>
      <c r="H17" s="41">
        <f>SUMIFS(TblRegistroSaidas[Valor (R$)], TblRegistroSaidas[Mês Competência], H5, TblRegistroSaidas[Ano Competência], $C$4)</f>
        <v>16969</v>
      </c>
      <c r="I17" s="41">
        <f>SUMIFS(TblRegistroSaidas[Valor (R$)], TblRegistroSaidas[Mês Competência], I5, TblRegistroSaidas[Ano Competência], $C$4)</f>
        <v>0</v>
      </c>
      <c r="J17" s="41">
        <f>SUMIFS(TblRegistroSaidas[Valor (R$)], TblRegistroSaidas[Mês Competência], J5, TblRegistroSaidas[Ano Competência], $C$4)</f>
        <v>0</v>
      </c>
      <c r="K17" s="41">
        <f>SUMIFS(TblRegistroSaidas[Valor (R$)], TblRegistroSaidas[Mês Competência], K5, TblRegistroSaidas[Ano Competência], $C$4)</f>
        <v>0</v>
      </c>
      <c r="L17" s="41">
        <f>SUMIFS(TblRegistroSaidas[Valor (R$)], TblRegistroSaidas[Mês Competência], L5, TblRegistroSaidas[Ano Competência], $C$4)</f>
        <v>0</v>
      </c>
      <c r="M17" s="41">
        <f>SUMIFS(TblRegistroSaidas[Valor (R$)], TblRegistroSaidas[Mês Competência], M5, TblRegistroSaidas[Ano Competência], $C$4)</f>
        <v>0</v>
      </c>
      <c r="N17" s="41">
        <f>SUMIFS(TblRegistroSaidas[Valor (R$)], TblRegistroSaidas[Mês Competência], N5, TblRegistroSaidas[Ano Competência], $C$4)</f>
        <v>0</v>
      </c>
    </row>
    <row r="18" spans="2:14" ht="19.95" customHeight="1" thickBot="1" x14ac:dyDescent="0.3">
      <c r="B18" s="46" t="s">
        <v>515</v>
      </c>
      <c r="C18" s="41">
        <f>(C15 + C16) - C17</f>
        <v>34684</v>
      </c>
      <c r="D18" s="41">
        <f t="shared" ref="D18:N18" si="3">(D15 + D16) - D17</f>
        <v>40111</v>
      </c>
      <c r="E18" s="41">
        <f t="shared" si="3"/>
        <v>27220</v>
      </c>
      <c r="F18" s="41">
        <f t="shared" si="3"/>
        <v>23048</v>
      </c>
      <c r="G18" s="41">
        <f t="shared" si="3"/>
        <v>8340</v>
      </c>
      <c r="H18" s="41">
        <f t="shared" si="3"/>
        <v>3236</v>
      </c>
      <c r="I18" s="41">
        <f t="shared" si="3"/>
        <v>3236</v>
      </c>
      <c r="J18" s="41">
        <f t="shared" si="3"/>
        <v>3236</v>
      </c>
      <c r="K18" s="41">
        <f t="shared" si="3"/>
        <v>3236</v>
      </c>
      <c r="L18" s="41">
        <f t="shared" si="3"/>
        <v>3236</v>
      </c>
      <c r="M18" s="41">
        <f t="shared" si="3"/>
        <v>3236</v>
      </c>
      <c r="N18" s="41">
        <f t="shared" si="3"/>
        <v>3236</v>
      </c>
    </row>
    <row r="19" spans="2:14" ht="19.95" customHeight="1" x14ac:dyDescent="0.25"/>
    <row r="20" spans="2:14" ht="19.95" customHeight="1" thickBot="1" x14ac:dyDescent="0.35">
      <c r="B20" s="48" t="s">
        <v>530</v>
      </c>
    </row>
    <row r="21" spans="2:14" ht="19.95" customHeight="1" thickBot="1" x14ac:dyDescent="0.3">
      <c r="B21" s="49" t="s">
        <v>512</v>
      </c>
      <c r="C21" s="50" t="s">
        <v>516</v>
      </c>
      <c r="D21" s="50" t="s">
        <v>517</v>
      </c>
      <c r="E21" s="50" t="s">
        <v>518</v>
      </c>
      <c r="F21" s="50" t="s">
        <v>519</v>
      </c>
      <c r="G21" s="50" t="s">
        <v>520</v>
      </c>
      <c r="H21" s="50" t="s">
        <v>521</v>
      </c>
      <c r="I21" s="50" t="s">
        <v>522</v>
      </c>
      <c r="J21" s="50" t="s">
        <v>523</v>
      </c>
      <c r="K21" s="50" t="s">
        <v>524</v>
      </c>
      <c r="L21" s="50" t="s">
        <v>525</v>
      </c>
      <c r="M21" s="50" t="s">
        <v>526</v>
      </c>
      <c r="N21" s="50" t="s">
        <v>527</v>
      </c>
    </row>
    <row r="22" spans="2:14" ht="19.95" customHeight="1" thickBot="1" x14ac:dyDescent="0.3">
      <c r="B22" s="49" t="s">
        <v>531</v>
      </c>
      <c r="C22" s="40">
        <f>C16</f>
        <v>22897</v>
      </c>
      <c r="D22" s="40">
        <f t="shared" ref="D22:N22" si="4">D16</f>
        <v>31755</v>
      </c>
      <c r="E22" s="40">
        <f t="shared" si="4"/>
        <v>18601</v>
      </c>
      <c r="F22" s="40">
        <f t="shared" si="4"/>
        <v>22939</v>
      </c>
      <c r="G22" s="40">
        <f t="shared" si="4"/>
        <v>22602</v>
      </c>
      <c r="H22" s="40">
        <f t="shared" si="4"/>
        <v>11865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</row>
    <row r="23" spans="2:14" ht="19.95" customHeight="1" thickBot="1" x14ac:dyDescent="0.3">
      <c r="B23" s="49" t="s">
        <v>532</v>
      </c>
      <c r="C23" s="41">
        <f>C17</f>
        <v>30580</v>
      </c>
      <c r="D23" s="41">
        <f t="shared" ref="D23:N23" si="5">D17</f>
        <v>26328</v>
      </c>
      <c r="E23" s="41">
        <f t="shared" si="5"/>
        <v>31492</v>
      </c>
      <c r="F23" s="41">
        <f t="shared" si="5"/>
        <v>27111</v>
      </c>
      <c r="G23" s="41">
        <f t="shared" si="5"/>
        <v>37310</v>
      </c>
      <c r="H23" s="41">
        <f t="shared" si="5"/>
        <v>16969</v>
      </c>
      <c r="I23" s="41">
        <f t="shared" si="5"/>
        <v>0</v>
      </c>
      <c r="J23" s="41">
        <f t="shared" si="5"/>
        <v>0</v>
      </c>
      <c r="K23" s="41">
        <f t="shared" si="5"/>
        <v>0</v>
      </c>
      <c r="L23" s="41">
        <f t="shared" si="5"/>
        <v>0</v>
      </c>
      <c r="M23" s="41">
        <f t="shared" si="5"/>
        <v>0</v>
      </c>
      <c r="N23" s="41">
        <f t="shared" si="5"/>
        <v>0</v>
      </c>
    </row>
    <row r="24" spans="2:14" ht="19.95" customHeight="1" thickBot="1" x14ac:dyDescent="0.3">
      <c r="B24" s="49" t="s">
        <v>533</v>
      </c>
      <c r="C24" s="51">
        <f>IF((C22-C23) &gt; 0, C22 - C23, 0)</f>
        <v>0</v>
      </c>
      <c r="D24" s="51">
        <f t="shared" ref="D24:N24" si="6">IF((D22-D23) &gt; 0, D22 - D23, 0)</f>
        <v>5427</v>
      </c>
      <c r="E24" s="51">
        <f t="shared" si="6"/>
        <v>0</v>
      </c>
      <c r="F24" s="51">
        <f t="shared" si="6"/>
        <v>0</v>
      </c>
      <c r="G24" s="51">
        <f t="shared" si="6"/>
        <v>0</v>
      </c>
      <c r="H24" s="51">
        <f t="shared" si="6"/>
        <v>0</v>
      </c>
      <c r="I24" s="51">
        <f t="shared" si="6"/>
        <v>0</v>
      </c>
      <c r="J24" s="51">
        <f t="shared" si="6"/>
        <v>0</v>
      </c>
      <c r="K24" s="51">
        <f t="shared" si="6"/>
        <v>0</v>
      </c>
      <c r="L24" s="51">
        <f t="shared" si="6"/>
        <v>0</v>
      </c>
      <c r="M24" s="51">
        <f t="shared" si="6"/>
        <v>0</v>
      </c>
      <c r="N24" s="51">
        <f t="shared" si="6"/>
        <v>0</v>
      </c>
    </row>
    <row r="25" spans="2:14" ht="19.95" customHeight="1" thickBot="1" x14ac:dyDescent="0.3">
      <c r="B25" s="49" t="s">
        <v>534</v>
      </c>
      <c r="C25" s="51">
        <f>IF((C22 - C23) &lt; 0, C22 - C23, 0)</f>
        <v>-7683</v>
      </c>
      <c r="D25" s="51">
        <f t="shared" ref="D25:N25" si="7">IF((D22 - D23) &lt; 0, D22 - D23, 0)</f>
        <v>0</v>
      </c>
      <c r="E25" s="51">
        <f t="shared" si="7"/>
        <v>-12891</v>
      </c>
      <c r="F25" s="51">
        <f t="shared" si="7"/>
        <v>-4172</v>
      </c>
      <c r="G25" s="51">
        <f t="shared" si="7"/>
        <v>-14708</v>
      </c>
      <c r="H25" s="51">
        <f t="shared" si="7"/>
        <v>-5104</v>
      </c>
      <c r="I25" s="51">
        <f t="shared" si="7"/>
        <v>0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0</v>
      </c>
    </row>
    <row r="26" spans="2:14" ht="19.95" customHeight="1" thickBot="1" x14ac:dyDescent="0.35">
      <c r="B26" s="58" t="s">
        <v>535</v>
      </c>
      <c r="C26" s="59">
        <f>(C22 - C23)</f>
        <v>-7683</v>
      </c>
      <c r="D26" s="59">
        <f>(D22 - D23) + C26</f>
        <v>-2256</v>
      </c>
      <c r="E26" s="59">
        <f t="shared" ref="E26:N26" si="8">(E22 - E23) + D26</f>
        <v>-15147</v>
      </c>
      <c r="F26" s="59">
        <f t="shared" si="8"/>
        <v>-19319</v>
      </c>
      <c r="G26" s="59">
        <f t="shared" si="8"/>
        <v>-34027</v>
      </c>
      <c r="H26" s="59">
        <f t="shared" si="8"/>
        <v>-39131</v>
      </c>
      <c r="I26" s="59">
        <f t="shared" si="8"/>
        <v>-39131</v>
      </c>
      <c r="J26" s="59">
        <f t="shared" si="8"/>
        <v>-39131</v>
      </c>
      <c r="K26" s="59">
        <f t="shared" si="8"/>
        <v>-39131</v>
      </c>
      <c r="L26" s="59">
        <f t="shared" si="8"/>
        <v>-39131</v>
      </c>
      <c r="M26" s="59">
        <f t="shared" si="8"/>
        <v>-39131</v>
      </c>
      <c r="N26" s="59">
        <f t="shared" si="8"/>
        <v>-39131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DashboardDados</vt:lpstr>
      <vt:lpstr>DashboardAnual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2023-07-07T00:41:59Z</dcterms:modified>
</cp:coreProperties>
</file>