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 activeTab="3"/>
  </bookViews>
  <sheets>
    <sheet name="Plano de Vendas" sheetId="1" r:id="rId1"/>
    <sheet name="Tabela de Clientes" sheetId="3" r:id="rId2"/>
    <sheet name="Analises" sheetId="2" r:id="rId3"/>
    <sheet name="Painel" sheetId="4" r:id="rId4"/>
  </sheets>
  <definedNames>
    <definedName name="TblClientes_CPF">TblClientes[CPF]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3" i="2"/>
  <c r="N11" i="2" a="1"/>
  <c r="N11" i="2"/>
  <c r="N10" i="2" a="1"/>
  <c r="N10" i="2"/>
  <c r="M11" i="2" a="1"/>
  <c r="M11" i="2"/>
  <c r="M10" i="2" a="1"/>
  <c r="M10" i="2"/>
  <c r="C6" i="4" l="1"/>
  <c r="D33" i="2" l="1"/>
  <c r="N13" i="2" l="1"/>
  <c r="E27" i="2" s="1"/>
  <c r="F27" i="2" s="1"/>
  <c r="N12" i="2"/>
  <c r="E30" i="2" s="1"/>
  <c r="F30" i="2" s="1"/>
  <c r="J23" i="2"/>
  <c r="J22" i="2"/>
  <c r="J21" i="2"/>
  <c r="J11" i="2"/>
  <c r="J10" i="2"/>
  <c r="E28" i="2" s="1"/>
  <c r="F28" i="2" s="1"/>
  <c r="J9" i="2" l="1"/>
  <c r="E29" i="2" s="1"/>
  <c r="F29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J20" i="2" l="1"/>
  <c r="J19" i="2"/>
  <c r="B45" i="2" s="1"/>
  <c r="C45" i="2" s="1"/>
  <c r="E45" i="2" s="1"/>
  <c r="E32" i="2" s="1"/>
  <c r="F32" i="2" s="1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E31" i="2"/>
  <c r="F31" i="2" s="1"/>
  <c r="F33" i="2" s="1"/>
  <c r="D47" i="2" s="1"/>
  <c r="C10" i="4" s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<sst xmlns="http://schemas.openxmlformats.org/spreadsheetml/2006/main" count="1518" uniqueCount="300">
  <si>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</si>
  <si>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</si>
  <si>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</si>
  <si>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</si>
  <si>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</si>
  <si>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</si>
  <si>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</si>
  <si>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</si>
  <si>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</si>
  <si>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</si>
  <si>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</si>
  <si>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</si>
  <si>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</si>
  <si>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</si>
  <si>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</si>
  <si>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</si>
  <si>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</si>
  <si>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</si>
  <si>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</si>
  <si>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</si>
  <si>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</si>
  <si>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</si>
  <si>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</si>
  <si>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</si>
  <si>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</si>
  <si>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</si>
  <si>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</si>
  <si>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</si>
  <si>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</si>
  <si>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</si>
  <si>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</si>
  <si>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</si>
  <si>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</si>
  <si>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</si>
  <si>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</si>
  <si>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</si>
  <si>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</si>
  <si>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</si>
  <si>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</si>
  <si>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</si>
  <si>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</si>
  <si>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</si>
  <si>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</si>
  <si>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</si>
  <si>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</si>
  <si>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</si>
  <si>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</si>
  <si>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</si>
  <si>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</si>
  <si>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</si>
  <si>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</si>
  <si>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</si>
  <si>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</si>
  <si>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</si>
  <si>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</si>
  <si>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</si>
  <si>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</si>
  <si>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</si>
  <si>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</si>
  <si>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</si>
  <si>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</si>
  <si>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</si>
  <si>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</si>
  <si>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</si>
  <si>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</si>
  <si>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</si>
  <si>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</si>
  <si>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</si>
  <si>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</si>
  <si>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</si>
  <si>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</si>
  <si>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</si>
  <si>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</si>
  <si>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</si>
  <si>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</si>
  <si>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</si>
  <si>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</si>
  <si>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</si>
  <si>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</si>
  <si>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</si>
  <si>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</si>
  <si>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</si>
  <si>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</si>
  <si>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</si>
  <si>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</si>
  <si>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</si>
  <si>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</si>
  <si>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</si>
  <si>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</si>
  <si>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</si>
  <si>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</si>
  <si>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</si>
  <si>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</si>
  <si>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</si>
  <si>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</si>
  <si>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</si>
  <si>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</si>
  <si>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</si>
  <si>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</si>
  <si>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</si>
  <si>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</si>
  <si>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</si>
  <si>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</si>
  <si>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</si>
  <si>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</si>
  <si>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</si>
  <si>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</si>
  <si>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</si>
  <si>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</si>
  <si>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</si>
  <si>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</si>
  <si>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</si>
  <si>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</si>
  <si>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</si>
  <si>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</si>
  <si>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</si>
  <si>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</si>
  <si>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</si>
  <si>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</si>
  <si>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</si>
  <si>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</si>
  <si>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</si>
  <si>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</si>
  <si>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</si>
  <si>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</si>
  <si>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</si>
  <si>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</si>
  <si>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</si>
  <si>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</si>
  <si>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</si>
  <si>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</si>
  <si>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</si>
  <si>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</si>
  <si>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</si>
  <si>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</si>
  <si>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</si>
  <si>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</si>
  <si>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</si>
  <si>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</si>
  <si>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</si>
  <si>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</si>
  <si>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</si>
  <si>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</si>
  <si>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</si>
  <si>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</si>
  <si>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</si>
  <si>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</si>
  <si>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</si>
  <si>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</si>
  <si>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</si>
  <si>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</si>
  <si>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</si>
  <si>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</si>
  <si>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</si>
  <si>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</si>
  <si>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</si>
  <si>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</si>
  <si>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</si>
  <si>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</si>
  <si>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</si>
  <si>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</si>
  <si>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</si>
  <si>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</si>
  <si>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</si>
  <si>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</si>
  <si>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</si>
  <si>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</si>
  <si>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</si>
  <si>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</si>
  <si>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</si>
  <si>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</si>
  <si>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</si>
  <si>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</si>
  <si>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</si>
  <si>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</si>
  <si>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</si>
  <si>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</si>
  <si>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</si>
  <si>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</si>
  <si>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</si>
  <si>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</si>
  <si>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</si>
  <si>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</si>
  <si>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</si>
  <si>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</si>
  <si>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</si>
  <si>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</si>
  <si>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</si>
  <si>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</si>
  <si>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</si>
  <si>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</si>
  <si>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</si>
  <si>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</si>
  <si>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</si>
  <si>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</si>
  <si>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</si>
  <si>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</si>
  <si>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</si>
  <si>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</si>
  <si>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</si>
  <si>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</si>
  <si>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</si>
  <si>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</si>
  <si>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</si>
  <si>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</si>
  <si>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</si>
  <si>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</si>
  <si>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</si>
  <si>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</si>
  <si>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</si>
  <si>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</si>
  <si>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</si>
  <si>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</si>
  <si>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</si>
  <si>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</si>
  <si>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</si>
  <si>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</si>
  <si>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</si>
  <si>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</si>
  <si>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</si>
  <si>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</si>
  <si>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</si>
  <si>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</si>
  <si>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</si>
  <si>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</si>
  <si>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</si>
  <si>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</si>
  <si>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</si>
  <si>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</si>
  <si>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</si>
  <si>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</si>
  <si>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</si>
  <si>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</si>
  <si>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</si>
  <si>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</si>
  <si>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</si>
  <si>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</si>
  <si>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</si>
  <si>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</si>
  <si>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</si>
  <si>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</si>
  <si>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</si>
  <si>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</si>
  <si>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</si>
  <si>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</si>
  <si>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</si>
  <si>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</si>
  <si>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</si>
  <si>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</si>
  <si>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</si>
  <si>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</si>
  <si>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</si>
  <si>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</si>
  <si>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</si>
  <si>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</si>
  <si>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</si>
  <si>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</si>
  <si>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</si>
  <si>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</si>
  <si>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</si>
  <si>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</si>
  <si>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</si>
  <si>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</si>
  <si>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</si>
  <si>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</si>
  <si>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</si>
  <si>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</si>
  <si>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</si>
  <si>
    <t>SCORE DO CLIENTE</t>
  </si>
  <si>
    <t xml:space="preserve">Score </t>
  </si>
  <si>
    <t>Peso</t>
  </si>
  <si>
    <t>Nota</t>
  </si>
  <si>
    <t>Tempo</t>
  </si>
  <si>
    <t>Valor Compra</t>
  </si>
  <si>
    <t>Atraso</t>
  </si>
  <si>
    <t>Prazo Pagamento</t>
  </si>
  <si>
    <t>Score Atualizado</t>
  </si>
  <si>
    <t>Ponderado</t>
  </si>
  <si>
    <t>Recência</t>
  </si>
  <si>
    <t>SCORE DESEMPENHO (mensal)</t>
  </si>
  <si>
    <t>De</t>
  </si>
  <si>
    <t>Até</t>
  </si>
  <si>
    <t>Pontos</t>
  </si>
  <si>
    <t>VALOR DAS COMPRAS (R$)</t>
  </si>
  <si>
    <t>COMPRA MÉDIA (R$)</t>
  </si>
  <si>
    <t>RECÊNCIA (meses)</t>
  </si>
  <si>
    <t>ATRASO MÉDIO (dia/compra)</t>
  </si>
  <si>
    <t>PRAZO DE PAGAMENTO (À Vista / Prazo)</t>
  </si>
  <si>
    <t>Maior</t>
  </si>
  <si>
    <t>Pontuação</t>
  </si>
  <si>
    <t>Bronze</t>
  </si>
  <si>
    <t>Prata</t>
  </si>
  <si>
    <t>Ouro</t>
  </si>
  <si>
    <t>PERFIL FINAL DO CLIENTE</t>
  </si>
  <si>
    <t>CLASSIFICAÇÃO DO CLIENTE</t>
  </si>
  <si>
    <r>
      <rPr>
        <b/>
        <sz val="14"/>
        <color theme="1"/>
        <rFont val="Arial"/>
        <family val="2"/>
      </rPr>
      <t>Empresa X</t>
    </r>
    <r>
      <rPr>
        <sz val="12"/>
        <color theme="1"/>
        <rFont val="Arial"/>
        <family val="2"/>
      </rPr>
      <t xml:space="preserve"> 
PERFIL DO CLIENTE</t>
    </r>
  </si>
  <si>
    <t>Nosso Cliente</t>
  </si>
  <si>
    <t xml:space="preserve">Nome: </t>
  </si>
  <si>
    <t>Perfil</t>
  </si>
  <si>
    <t>Diamante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</si>
</sst>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10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b/>
      <sz val="14"/>
      <color theme="1"/>
      <name val="Arial"/>
      <family val="2"/>
    </font>
    <font>
      <b/>
      <sz val="14"/>
      <color theme="8"/>
      <name val="Arial"/>
      <family val="2"/>
    </font>
    <font>
      <b/>
      <sz val="12"/>
      <color rgb="FFFF0000"/>
      <name val="Arial"/>
      <family val="2"/>
    </font>
    <font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  <border>
      <left/>
      <right/>
      <top style="double">
        <color rgb="FF7030A0"/>
      </top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/>
      <top style="thick">
        <color theme="9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14" fontId="0" fillId="0" borderId="0" xfId="0" applyNumberFormat="1" applyBorder="1"/>
    <xf numFmtId="0" fontId="0" fillId="0" borderId="8" xfId="0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1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1" fontId="1" fillId="0" borderId="4" xfId="0" applyNumberFormat="1" applyFont="1" applyFill="1" applyBorder="1" applyAlignment="1">
      <alignment horizont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7" borderId="9" xfId="0" applyFill="1" applyBorder="1"/>
    <xf numFmtId="14" fontId="7" fillId="7" borderId="9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7" borderId="9" xfId="0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5" fontId="8" fillId="0" borderId="11" xfId="0" applyNumberFormat="1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8">
    <dxf>
      <font>
        <b/>
        <i val="0"/>
      </font>
      <fill>
        <patternFill>
          <bgColor rgb="FFFF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7" tint="-0.2499465926084170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rgb="FFC58F07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99FF"/>
        </patternFill>
      </fill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6CC"/>
      <color rgb="FFC58F07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1036320</xdr:colOff>
      <xdr:row>6</xdr:row>
      <xdr:rowOff>190500</xdr:rowOff>
    </xdr:from>
    <xdr:to>
      <xdr:col>3</xdr:col>
      <xdr:colOff>114300</xdr:colOff>
      <xdr:row>10</xdr:row>
      <xdr:rowOff>121920</xdr:rowOff>
    </xdr:to>
    <xdr:sp macro="" textlink="">
      <xdr:nvSpPr>
        <xdr:cNvPr id="2" name="Retângulo de cantos arredondados 1"/>
        <xdr:cNvSpPr/>
      </xdr:nvSpPr>
      <xdr:spPr>
        <a:xfrm>
          <a:off x="1257300" y="1562100"/>
          <a:ext cx="1363980" cy="70866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blVendas" displayName="TblVendas" ref="B2:K1005" totalsRowShown="0" headerRowDxfId="27" headerRowBorderDxfId="26" tableBorderDxfId="25">
  <autoFilter ref="B2:K1005"/>
  <tableColumns count="10">
    <tableColumn id="1" name="Data Venda" dataDxfId="24"/>
    <tableColumn id="2" name="CPF" dataDxfId="23"/>
    <tableColumn id="3" name="Valor da Venda" dataDxfId="22"/>
    <tableColumn id="4" name="Vencimento" dataDxfId="21"/>
    <tableColumn id="5" name="Pagamento" dataDxfId="20"/>
    <tableColumn id="6" name="Forma Pagamento" dataDxfId="19"/>
    <tableColumn id="7" name="Dias Atraso" dataDxfId="18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17">
      <calculatedColumnFormula>MONTH(TblVendas[[#This Row],[Data Venda]])</calculatedColumnFormula>
    </tableColumn>
    <tableColumn id="9" name="Ano Venda" dataDxfId="16">
      <calculatedColumnFormula>YEAR(TblVendas[[#This Row],[Data Venda]])</calculatedColumnFormula>
    </tableColumn>
    <tableColumn id="10" name="À Vista" dataDxfId="15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14" dataDxfId="12" headerRowBorderDxfId="13">
  <autoFilter ref="B2:E211"/>
  <tableColumns count="4">
    <tableColumn id="1" name="CPF" dataDxfId="11"/>
    <tableColumn id="2" name="NOME" dataDxfId="10"/>
    <tableColumn id="3" name="E-MAIL" dataDxfId="9" dataCellStyle="Hiperlink"/>
    <tableColumn id="4" name="TELEFONE" dataDxfId="8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86" t="s">
        <v>0</v>
      </c>
      <c r="C1" s="86"/>
      <c r="D1" s="86"/>
      <c r="E1" s="86"/>
      <c r="F1" s="86"/>
      <c r="G1" s="86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70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70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70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70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70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70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70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70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70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70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70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70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70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70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70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70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70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70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70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70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70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70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70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70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70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70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70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70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70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70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70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70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70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70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70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70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70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70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70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70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70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70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70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70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70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70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70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70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70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70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70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70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70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70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70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70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70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70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70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70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70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70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70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70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70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70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70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70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70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70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70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70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70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70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70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70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70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70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70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70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70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70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70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70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70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70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70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70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70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70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70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70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70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70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70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70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70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70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70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70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70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70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70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70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70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70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70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70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70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70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70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70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70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70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70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70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70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70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70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70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70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70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70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70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70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70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70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70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70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70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70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70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70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70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70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70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70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70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70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70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70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70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70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70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70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70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70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70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70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70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70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70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70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70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70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70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70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70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70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70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70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70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70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70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70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70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70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70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70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70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70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70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70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70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70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70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70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70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70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70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70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70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70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70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70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70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70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70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70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70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70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70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70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70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70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70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70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70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70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70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70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70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70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70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70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70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70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70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70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70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70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70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70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70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70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70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70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70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70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70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70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70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70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70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70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70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70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70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70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70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70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70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70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70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70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70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70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70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70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70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70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70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70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70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70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70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70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70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70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70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70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70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70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70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70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70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70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70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70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70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70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70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70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70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70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70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70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70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70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70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70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70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70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70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70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70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70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70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70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70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70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70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70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70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70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70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70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70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70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70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70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70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70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70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70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70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70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70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70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70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70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70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70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70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70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70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70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70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70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70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70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70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70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70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70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70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70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70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70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70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70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70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70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70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70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70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70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70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70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70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70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70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70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70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70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70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70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70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70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70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70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70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70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70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70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70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70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70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70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70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70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70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70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70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70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70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70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70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70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70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70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70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70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70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70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70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70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70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70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70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70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70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70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70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70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70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70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70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70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70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70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70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70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70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70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70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70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70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70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70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70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70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70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70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70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70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70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70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70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70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70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70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70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70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70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70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70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70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70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70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70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70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70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70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70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70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70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70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70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70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70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70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70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70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70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70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70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70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70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70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70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70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70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70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70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70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70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70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70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70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70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70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70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70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70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70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70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70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70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70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70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70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70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70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70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70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70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70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70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70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70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70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70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70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70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70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70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70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70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70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70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70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70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70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70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70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70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70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70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70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70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70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70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70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70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70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70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70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70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70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70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70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70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70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70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70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70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70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70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70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70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70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70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70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70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70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70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70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70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70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70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70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70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70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70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70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70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70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70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70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70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70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70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70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70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70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70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70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70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70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70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70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70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70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70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70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70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70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70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70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70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70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70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70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70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70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70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70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70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70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70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70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70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70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70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70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70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70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70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70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70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70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70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70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70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70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70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70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70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70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70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70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70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70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70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70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70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70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70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70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70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70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70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70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70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70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70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70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70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70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70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70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70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70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70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70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70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70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70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70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70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70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70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70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70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70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70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70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70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70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70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70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70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70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70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70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70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70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70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70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70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70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70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70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70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70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70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70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70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70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70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70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70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70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70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70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70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70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70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70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70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70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70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70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70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70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70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70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70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70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70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70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70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70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70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70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70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70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70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70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70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70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70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70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70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70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70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70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70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70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70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70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70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70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70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70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70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70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70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70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70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70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70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70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70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70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70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70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70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70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70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70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70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70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70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70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70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70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70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70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70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70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70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70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70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70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70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70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70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70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70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70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70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70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70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70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70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70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70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70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70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70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70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70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70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70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70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70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70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70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70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70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70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70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70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70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70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70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70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70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70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70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70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70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70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70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70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70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70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70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70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70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70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70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70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70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70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70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70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70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70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70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70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70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70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70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70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70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70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70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70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70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70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70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70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70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70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70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70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70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70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70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70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70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70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70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70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70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70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70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70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70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70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70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70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70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70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70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70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70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70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70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70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70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70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70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70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70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70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70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70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70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70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70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70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70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70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70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70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70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70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70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70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70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70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70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70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70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70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70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70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70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70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70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70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70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70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70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70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70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70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70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70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70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70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70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70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70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70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70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70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70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70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70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70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70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70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70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70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70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70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70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70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70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70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70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70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70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70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70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70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70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70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70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70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70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70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70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70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70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70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70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70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70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70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70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70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70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70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70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70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70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70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70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70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70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70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70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70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70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70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70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70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70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70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70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70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70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70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70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70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70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70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70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70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70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70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70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70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70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70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70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70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70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70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70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70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70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70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70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70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70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70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70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70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70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70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70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70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70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70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70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70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70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70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70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70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70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70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70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70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70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70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70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70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70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70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70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70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70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70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70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70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70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70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70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70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70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70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70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70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70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70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70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70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70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70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70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70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70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70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70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70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70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70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70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70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70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70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70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70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70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70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70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70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70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70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70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70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70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70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70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70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87" t="s">
        <v>16</v>
      </c>
      <c r="C1" s="87"/>
      <c r="D1" s="87"/>
      <c r="E1" s="87"/>
    </row>
    <row r="2" spans="2:5" ht="16.2" thickTop="1" thickBot="1" x14ac:dyDescent="0.3">
      <c r="B2" s="71" t="s">
        <v>2</v>
      </c>
      <c r="C2" s="71" t="s">
        <v>17</v>
      </c>
      <c r="D2" s="71" t="s">
        <v>18</v>
      </c>
      <c r="E2" s="71" t="s">
        <v>19</v>
      </c>
    </row>
    <row r="3" spans="2:5" ht="15.6" thickTop="1" x14ac:dyDescent="0.25">
      <c r="B3" s="70">
        <v>86657720215</v>
      </c>
      <c r="C3" s="14" t="s">
        <v>20</v>
      </c>
      <c r="D3" s="15" t="s">
        <v>21</v>
      </c>
      <c r="E3" s="13"/>
    </row>
    <row r="4" spans="2:5" x14ac:dyDescent="0.25">
      <c r="B4" s="70">
        <v>86657720255</v>
      </c>
      <c r="C4" s="14" t="s">
        <v>22</v>
      </c>
      <c r="D4" s="15" t="s">
        <v>23</v>
      </c>
      <c r="E4" s="13"/>
    </row>
    <row r="5" spans="2:5" x14ac:dyDescent="0.25">
      <c r="B5" s="70">
        <v>86657720194</v>
      </c>
      <c r="C5" s="14" t="s">
        <v>24</v>
      </c>
      <c r="D5" s="15" t="s">
        <v>25</v>
      </c>
      <c r="E5" s="13"/>
    </row>
    <row r="6" spans="2:5" x14ac:dyDescent="0.25">
      <c r="B6" s="70">
        <v>86657720335</v>
      </c>
      <c r="C6" s="14" t="s">
        <v>26</v>
      </c>
      <c r="D6" s="15" t="s">
        <v>27</v>
      </c>
      <c r="E6" s="13"/>
    </row>
    <row r="7" spans="2:5" x14ac:dyDescent="0.25">
      <c r="B7" s="70">
        <v>86657720375</v>
      </c>
      <c r="C7" s="14" t="s">
        <v>28</v>
      </c>
      <c r="D7" s="15" t="s">
        <v>29</v>
      </c>
      <c r="E7" s="13"/>
    </row>
    <row r="8" spans="2:5" x14ac:dyDescent="0.25">
      <c r="B8" s="70">
        <v>86657720415</v>
      </c>
      <c r="C8" s="14" t="s">
        <v>30</v>
      </c>
      <c r="D8" s="15" t="s">
        <v>31</v>
      </c>
      <c r="E8" s="13"/>
    </row>
    <row r="9" spans="2:5" x14ac:dyDescent="0.25">
      <c r="B9" s="70">
        <v>86657720455</v>
      </c>
      <c r="C9" s="14" t="s">
        <v>32</v>
      </c>
      <c r="D9" s="15" t="s">
        <v>33</v>
      </c>
      <c r="E9" s="13"/>
    </row>
    <row r="10" spans="2:5" x14ac:dyDescent="0.25">
      <c r="B10" s="70">
        <v>86657720495</v>
      </c>
      <c r="C10" s="14" t="s">
        <v>34</v>
      </c>
      <c r="D10" s="15" t="s">
        <v>35</v>
      </c>
      <c r="E10" s="13"/>
    </row>
    <row r="11" spans="2:5" x14ac:dyDescent="0.25">
      <c r="B11" s="70">
        <v>86657720535</v>
      </c>
      <c r="C11" s="14" t="s">
        <v>36</v>
      </c>
      <c r="D11" s="15" t="s">
        <v>37</v>
      </c>
      <c r="E11" s="13"/>
    </row>
    <row r="12" spans="2:5" x14ac:dyDescent="0.25">
      <c r="B12" s="70">
        <v>86657720575</v>
      </c>
      <c r="C12" s="14" t="s">
        <v>38</v>
      </c>
      <c r="D12" s="15" t="s">
        <v>39</v>
      </c>
      <c r="E12" s="13"/>
    </row>
    <row r="13" spans="2:5" x14ac:dyDescent="0.25">
      <c r="B13" s="70">
        <v>86657720615</v>
      </c>
      <c r="C13" s="14" t="s">
        <v>40</v>
      </c>
      <c r="D13" s="15" t="s">
        <v>41</v>
      </c>
      <c r="E13" s="13"/>
    </row>
    <row r="14" spans="2:5" x14ac:dyDescent="0.25">
      <c r="B14" s="70">
        <v>86657720655</v>
      </c>
      <c r="C14" s="14" t="s">
        <v>42</v>
      </c>
      <c r="D14" s="15" t="s">
        <v>43</v>
      </c>
      <c r="E14" s="13"/>
    </row>
    <row r="15" spans="2:5" x14ac:dyDescent="0.25">
      <c r="B15" s="70">
        <v>86657720695</v>
      </c>
      <c r="C15" s="14" t="s">
        <v>44</v>
      </c>
      <c r="D15" s="15" t="s">
        <v>45</v>
      </c>
      <c r="E15" s="13"/>
    </row>
    <row r="16" spans="2:5" x14ac:dyDescent="0.25">
      <c r="B16" s="70">
        <v>86657720735</v>
      </c>
      <c r="C16" s="14" t="s">
        <v>46</v>
      </c>
      <c r="D16" s="15" t="s">
        <v>47</v>
      </c>
      <c r="E16" s="13"/>
    </row>
    <row r="17" spans="2:5" x14ac:dyDescent="0.25">
      <c r="B17" s="70">
        <v>86657720775</v>
      </c>
      <c r="C17" s="14" t="s">
        <v>48</v>
      </c>
      <c r="D17" s="15" t="s">
        <v>49</v>
      </c>
      <c r="E17" s="13"/>
    </row>
    <row r="18" spans="2:5" x14ac:dyDescent="0.25">
      <c r="B18" s="70">
        <v>86657720815</v>
      </c>
      <c r="C18" s="14" t="s">
        <v>50</v>
      </c>
      <c r="D18" s="15" t="s">
        <v>51</v>
      </c>
      <c r="E18" s="13"/>
    </row>
    <row r="19" spans="2:5" x14ac:dyDescent="0.25">
      <c r="B19" s="70">
        <v>86657720855</v>
      </c>
      <c r="C19" s="14" t="s">
        <v>52</v>
      </c>
      <c r="D19" s="15" t="s">
        <v>51</v>
      </c>
      <c r="E19" s="13"/>
    </row>
    <row r="20" spans="2:5" x14ac:dyDescent="0.25">
      <c r="B20" s="70">
        <v>86657720895</v>
      </c>
      <c r="C20" s="14" t="s">
        <v>53</v>
      </c>
      <c r="D20" s="15" t="s">
        <v>51</v>
      </c>
      <c r="E20" s="13"/>
    </row>
    <row r="21" spans="2:5" x14ac:dyDescent="0.25">
      <c r="B21" s="70">
        <v>86657720935</v>
      </c>
      <c r="C21" s="14" t="s">
        <v>54</v>
      </c>
      <c r="D21" s="15" t="s">
        <v>51</v>
      </c>
      <c r="E21" s="13"/>
    </row>
    <row r="22" spans="2:5" x14ac:dyDescent="0.25">
      <c r="B22" s="70">
        <v>86657720975</v>
      </c>
      <c r="C22" s="14" t="s">
        <v>55</v>
      </c>
      <c r="D22" s="15" t="s">
        <v>51</v>
      </c>
      <c r="E22" s="13"/>
    </row>
    <row r="23" spans="2:5" x14ac:dyDescent="0.25">
      <c r="B23" s="70">
        <v>86657721015</v>
      </c>
      <c r="C23" s="14" t="s">
        <v>56</v>
      </c>
      <c r="D23" s="15" t="s">
        <v>51</v>
      </c>
      <c r="E23" s="13"/>
    </row>
    <row r="24" spans="2:5" x14ac:dyDescent="0.25">
      <c r="B24" s="70">
        <v>86657721055</v>
      </c>
      <c r="C24" s="14" t="s">
        <v>57</v>
      </c>
      <c r="D24" s="15" t="s">
        <v>51</v>
      </c>
      <c r="E24" s="13"/>
    </row>
    <row r="25" spans="2:5" x14ac:dyDescent="0.25">
      <c r="B25" s="70">
        <v>86657721095</v>
      </c>
      <c r="C25" s="14" t="s">
        <v>58</v>
      </c>
      <c r="D25" s="15" t="s">
        <v>51</v>
      </c>
      <c r="E25" s="13"/>
    </row>
    <row r="26" spans="2:5" x14ac:dyDescent="0.25">
      <c r="B26" s="70">
        <v>86657721135</v>
      </c>
      <c r="C26" s="14" t="s">
        <v>59</v>
      </c>
      <c r="D26" s="15" t="s">
        <v>51</v>
      </c>
      <c r="E26" s="13"/>
    </row>
    <row r="27" spans="2:5" x14ac:dyDescent="0.25">
      <c r="B27" s="70">
        <v>86657721175</v>
      </c>
      <c r="C27" s="14" t="s">
        <v>60</v>
      </c>
      <c r="D27" s="15" t="s">
        <v>51</v>
      </c>
      <c r="E27" s="13"/>
    </row>
    <row r="28" spans="2:5" x14ac:dyDescent="0.25">
      <c r="B28" s="70">
        <v>86657721215</v>
      </c>
      <c r="C28" s="14" t="s">
        <v>61</v>
      </c>
      <c r="D28" s="15" t="s">
        <v>51</v>
      </c>
      <c r="E28" s="13"/>
    </row>
    <row r="29" spans="2:5" x14ac:dyDescent="0.25">
      <c r="B29" s="70">
        <v>86657721255</v>
      </c>
      <c r="C29" s="14" t="s">
        <v>62</v>
      </c>
      <c r="D29" s="15" t="s">
        <v>51</v>
      </c>
      <c r="E29" s="13"/>
    </row>
    <row r="30" spans="2:5" x14ac:dyDescent="0.25">
      <c r="B30" s="70">
        <v>86657721295</v>
      </c>
      <c r="C30" s="14" t="s">
        <v>63</v>
      </c>
      <c r="D30" s="15" t="s">
        <v>51</v>
      </c>
      <c r="E30" s="13"/>
    </row>
    <row r="31" spans="2:5" x14ac:dyDescent="0.25">
      <c r="B31" s="70">
        <v>86657721335</v>
      </c>
      <c r="C31" s="14" t="s">
        <v>64</v>
      </c>
      <c r="D31" s="15" t="s">
        <v>51</v>
      </c>
      <c r="E31" s="13"/>
    </row>
    <row r="32" spans="2:5" x14ac:dyDescent="0.25">
      <c r="B32" s="70">
        <v>86657721375</v>
      </c>
      <c r="C32" s="14" t="s">
        <v>65</v>
      </c>
      <c r="D32" s="15" t="s">
        <v>51</v>
      </c>
      <c r="E32" s="13"/>
    </row>
    <row r="33" spans="2:5" x14ac:dyDescent="0.25">
      <c r="B33" s="70">
        <v>86657721415</v>
      </c>
      <c r="C33" s="14" t="s">
        <v>66</v>
      </c>
      <c r="D33" s="15" t="s">
        <v>51</v>
      </c>
      <c r="E33" s="13"/>
    </row>
    <row r="34" spans="2:5" x14ac:dyDescent="0.25">
      <c r="B34" s="70">
        <v>86657721455</v>
      </c>
      <c r="C34" s="14" t="s">
        <v>67</v>
      </c>
      <c r="D34" s="15" t="s">
        <v>51</v>
      </c>
      <c r="E34" s="13"/>
    </row>
    <row r="35" spans="2:5" x14ac:dyDescent="0.25">
      <c r="B35" s="70">
        <v>86657721495</v>
      </c>
      <c r="C35" s="14" t="s">
        <v>68</v>
      </c>
      <c r="D35" s="15" t="s">
        <v>51</v>
      </c>
      <c r="E35" s="13"/>
    </row>
    <row r="36" spans="2:5" x14ac:dyDescent="0.25">
      <c r="B36" s="70">
        <v>86657721535</v>
      </c>
      <c r="C36" s="14" t="s">
        <v>69</v>
      </c>
      <c r="D36" s="15" t="s">
        <v>51</v>
      </c>
      <c r="E36" s="13"/>
    </row>
    <row r="37" spans="2:5" x14ac:dyDescent="0.25">
      <c r="B37" s="70">
        <v>86657721575</v>
      </c>
      <c r="C37" s="14" t="s">
        <v>70</v>
      </c>
      <c r="D37" s="15" t="s">
        <v>51</v>
      </c>
      <c r="E37" s="13"/>
    </row>
    <row r="38" spans="2:5" x14ac:dyDescent="0.25">
      <c r="B38" s="70">
        <v>86657721615</v>
      </c>
      <c r="C38" s="14" t="s">
        <v>71</v>
      </c>
      <c r="D38" s="15" t="s">
        <v>51</v>
      </c>
      <c r="E38" s="13"/>
    </row>
    <row r="39" spans="2:5" x14ac:dyDescent="0.25">
      <c r="B39" s="70">
        <v>86657721655</v>
      </c>
      <c r="C39" s="14" t="s">
        <v>72</v>
      </c>
      <c r="D39" s="15" t="s">
        <v>51</v>
      </c>
      <c r="E39" s="13"/>
    </row>
    <row r="40" spans="2:5" x14ac:dyDescent="0.25">
      <c r="B40" s="70">
        <v>86657721695</v>
      </c>
      <c r="C40" s="14" t="s">
        <v>73</v>
      </c>
      <c r="D40" s="15" t="s">
        <v>51</v>
      </c>
      <c r="E40" s="13"/>
    </row>
    <row r="41" spans="2:5" x14ac:dyDescent="0.25">
      <c r="B41" s="70">
        <v>86657721735</v>
      </c>
      <c r="C41" s="14" t="s">
        <v>74</v>
      </c>
      <c r="D41" s="15" t="s">
        <v>51</v>
      </c>
      <c r="E41" s="13"/>
    </row>
    <row r="42" spans="2:5" x14ac:dyDescent="0.25">
      <c r="B42" s="70">
        <v>86657721775</v>
      </c>
      <c r="C42" s="14" t="s">
        <v>75</v>
      </c>
      <c r="D42" s="15" t="s">
        <v>51</v>
      </c>
      <c r="E42" s="13"/>
    </row>
    <row r="43" spans="2:5" x14ac:dyDescent="0.25">
      <c r="B43" s="70">
        <v>86657721815</v>
      </c>
      <c r="C43" s="14" t="s">
        <v>76</v>
      </c>
      <c r="D43" s="15" t="s">
        <v>51</v>
      </c>
      <c r="E43" s="13"/>
    </row>
    <row r="44" spans="2:5" x14ac:dyDescent="0.25">
      <c r="B44" s="70">
        <v>86657721855</v>
      </c>
      <c r="C44" s="14" t="s">
        <v>77</v>
      </c>
      <c r="D44" s="15" t="s">
        <v>51</v>
      </c>
      <c r="E44" s="13"/>
    </row>
    <row r="45" spans="2:5" x14ac:dyDescent="0.25">
      <c r="B45" s="70">
        <v>86657721895</v>
      </c>
      <c r="C45" s="14" t="s">
        <v>78</v>
      </c>
      <c r="D45" s="15" t="s">
        <v>51</v>
      </c>
      <c r="E45" s="13"/>
    </row>
    <row r="46" spans="2:5" x14ac:dyDescent="0.25">
      <c r="B46" s="70">
        <v>86657721935</v>
      </c>
      <c r="C46" s="14" t="s">
        <v>79</v>
      </c>
      <c r="D46" s="15" t="s">
        <v>51</v>
      </c>
      <c r="E46" s="13"/>
    </row>
    <row r="47" spans="2:5" x14ac:dyDescent="0.25">
      <c r="B47" s="70">
        <v>86657721975</v>
      </c>
      <c r="C47" s="14" t="s">
        <v>80</v>
      </c>
      <c r="D47" s="15" t="s">
        <v>51</v>
      </c>
      <c r="E47" s="13"/>
    </row>
    <row r="48" spans="2:5" x14ac:dyDescent="0.25">
      <c r="B48" s="70">
        <v>86657722015</v>
      </c>
      <c r="C48" s="14" t="s">
        <v>81</v>
      </c>
      <c r="D48" s="15" t="s">
        <v>51</v>
      </c>
      <c r="E48" s="13"/>
    </row>
    <row r="49" spans="2:5" x14ac:dyDescent="0.25">
      <c r="B49" s="70">
        <v>86657722055</v>
      </c>
      <c r="C49" s="14" t="s">
        <v>82</v>
      </c>
      <c r="D49" s="15" t="s">
        <v>51</v>
      </c>
      <c r="E49" s="13"/>
    </row>
    <row r="50" spans="2:5" x14ac:dyDescent="0.25">
      <c r="B50" s="70">
        <v>86657722095</v>
      </c>
      <c r="C50" s="14" t="s">
        <v>83</v>
      </c>
      <c r="D50" s="15" t="s">
        <v>51</v>
      </c>
      <c r="E50" s="13"/>
    </row>
    <row r="51" spans="2:5" x14ac:dyDescent="0.25">
      <c r="B51" s="70">
        <v>86657722135</v>
      </c>
      <c r="C51" s="14" t="s">
        <v>84</v>
      </c>
      <c r="D51" s="15" t="s">
        <v>51</v>
      </c>
      <c r="E51" s="13"/>
    </row>
    <row r="52" spans="2:5" x14ac:dyDescent="0.25">
      <c r="B52" s="70">
        <v>86657722175</v>
      </c>
      <c r="C52" s="14" t="s">
        <v>85</v>
      </c>
      <c r="D52" s="15" t="s">
        <v>51</v>
      </c>
      <c r="E52" s="13"/>
    </row>
    <row r="53" spans="2:5" x14ac:dyDescent="0.25">
      <c r="B53" s="70">
        <v>86657722215</v>
      </c>
      <c r="C53" s="14" t="s">
        <v>86</v>
      </c>
      <c r="D53" s="15" t="s">
        <v>51</v>
      </c>
      <c r="E53" s="13"/>
    </row>
    <row r="54" spans="2:5" x14ac:dyDescent="0.25">
      <c r="B54" s="70">
        <v>86657722255</v>
      </c>
      <c r="C54" s="14" t="s">
        <v>87</v>
      </c>
      <c r="D54" s="15" t="s">
        <v>51</v>
      </c>
      <c r="E54" s="13"/>
    </row>
    <row r="55" spans="2:5" x14ac:dyDescent="0.25">
      <c r="B55" s="70">
        <v>86657722295</v>
      </c>
      <c r="C55" s="14" t="s">
        <v>88</v>
      </c>
      <c r="D55" s="15" t="s">
        <v>51</v>
      </c>
      <c r="E55" s="13"/>
    </row>
    <row r="56" spans="2:5" x14ac:dyDescent="0.25">
      <c r="B56" s="70">
        <v>86657722335</v>
      </c>
      <c r="C56" s="14" t="s">
        <v>89</v>
      </c>
      <c r="D56" s="15" t="s">
        <v>51</v>
      </c>
      <c r="E56" s="13"/>
    </row>
    <row r="57" spans="2:5" x14ac:dyDescent="0.25">
      <c r="B57" s="70">
        <v>86657722375</v>
      </c>
      <c r="C57" s="14" t="s">
        <v>90</v>
      </c>
      <c r="D57" s="15" t="s">
        <v>51</v>
      </c>
      <c r="E57" s="13"/>
    </row>
    <row r="58" spans="2:5" x14ac:dyDescent="0.25">
      <c r="B58" s="70">
        <v>86657722415</v>
      </c>
      <c r="C58" s="14" t="s">
        <v>91</v>
      </c>
      <c r="D58" s="15" t="s">
        <v>51</v>
      </c>
      <c r="E58" s="13"/>
    </row>
    <row r="59" spans="2:5" x14ac:dyDescent="0.25">
      <c r="B59" s="70">
        <v>86657722455</v>
      </c>
      <c r="C59" s="14" t="s">
        <v>92</v>
      </c>
      <c r="D59" s="15" t="s">
        <v>51</v>
      </c>
      <c r="E59" s="13"/>
    </row>
    <row r="60" spans="2:5" x14ac:dyDescent="0.25">
      <c r="B60" s="70">
        <v>86657722495</v>
      </c>
      <c r="C60" s="14" t="s">
        <v>93</v>
      </c>
      <c r="D60" s="15" t="s">
        <v>51</v>
      </c>
      <c r="E60" s="13"/>
    </row>
    <row r="61" spans="2:5" x14ac:dyDescent="0.25">
      <c r="B61" s="70">
        <v>86657722535</v>
      </c>
      <c r="C61" s="14" t="s">
        <v>94</v>
      </c>
      <c r="D61" s="15" t="s">
        <v>51</v>
      </c>
      <c r="E61" s="13"/>
    </row>
    <row r="62" spans="2:5" x14ac:dyDescent="0.25">
      <c r="B62" s="70">
        <v>86657722575</v>
      </c>
      <c r="C62" s="14" t="s">
        <v>95</v>
      </c>
      <c r="D62" s="15" t="s">
        <v>51</v>
      </c>
      <c r="E62" s="13"/>
    </row>
    <row r="63" spans="2:5" x14ac:dyDescent="0.25">
      <c r="B63" s="70">
        <v>86657722615</v>
      </c>
      <c r="C63" s="14" t="s">
        <v>96</v>
      </c>
      <c r="D63" s="15" t="s">
        <v>51</v>
      </c>
      <c r="E63" s="13"/>
    </row>
    <row r="64" spans="2:5" x14ac:dyDescent="0.25">
      <c r="B64" s="70">
        <v>86657722655</v>
      </c>
      <c r="C64" s="14" t="s">
        <v>97</v>
      </c>
      <c r="D64" s="15" t="s">
        <v>51</v>
      </c>
      <c r="E64" s="13"/>
    </row>
    <row r="65" spans="2:5" x14ac:dyDescent="0.25">
      <c r="B65" s="70">
        <v>86657722695</v>
      </c>
      <c r="C65" s="14" t="s">
        <v>98</v>
      </c>
      <c r="D65" s="15" t="s">
        <v>51</v>
      </c>
      <c r="E65" s="13"/>
    </row>
    <row r="66" spans="2:5" x14ac:dyDescent="0.25">
      <c r="B66" s="70">
        <v>86657722735</v>
      </c>
      <c r="C66" s="14" t="s">
        <v>99</v>
      </c>
      <c r="D66" s="15" t="s">
        <v>51</v>
      </c>
      <c r="E66" s="13"/>
    </row>
    <row r="67" spans="2:5" x14ac:dyDescent="0.25">
      <c r="B67" s="70">
        <v>86657722775</v>
      </c>
      <c r="C67" s="14" t="s">
        <v>100</v>
      </c>
      <c r="D67" s="15" t="s">
        <v>51</v>
      </c>
      <c r="E67" s="13"/>
    </row>
    <row r="68" spans="2:5" x14ac:dyDescent="0.25">
      <c r="B68" s="70">
        <v>86657722815</v>
      </c>
      <c r="C68" s="14" t="s">
        <v>101</v>
      </c>
      <c r="D68" s="15" t="s">
        <v>51</v>
      </c>
      <c r="E68" s="13"/>
    </row>
    <row r="69" spans="2:5" x14ac:dyDescent="0.25">
      <c r="B69" s="70">
        <v>86657722855</v>
      </c>
      <c r="C69" s="14" t="s">
        <v>102</v>
      </c>
      <c r="D69" s="15" t="s">
        <v>51</v>
      </c>
      <c r="E69" s="13"/>
    </row>
    <row r="70" spans="2:5" x14ac:dyDescent="0.25">
      <c r="B70" s="70">
        <v>86657722895</v>
      </c>
      <c r="C70" s="14" t="s">
        <v>103</v>
      </c>
      <c r="D70" s="15" t="s">
        <v>51</v>
      </c>
      <c r="E70" s="13"/>
    </row>
    <row r="71" spans="2:5" x14ac:dyDescent="0.25">
      <c r="B71" s="70">
        <v>86657722935</v>
      </c>
      <c r="C71" s="14" t="s">
        <v>104</v>
      </c>
      <c r="D71" s="15" t="s">
        <v>51</v>
      </c>
      <c r="E71" s="13"/>
    </row>
    <row r="72" spans="2:5" x14ac:dyDescent="0.25">
      <c r="B72" s="70">
        <v>86657722975</v>
      </c>
      <c r="C72" s="14" t="s">
        <v>105</v>
      </c>
      <c r="D72" s="15" t="s">
        <v>51</v>
      </c>
      <c r="E72" s="13"/>
    </row>
    <row r="73" spans="2:5" x14ac:dyDescent="0.25">
      <c r="B73" s="70">
        <v>86657723015</v>
      </c>
      <c r="C73" s="14" t="s">
        <v>106</v>
      </c>
      <c r="D73" s="15" t="s">
        <v>51</v>
      </c>
      <c r="E73" s="13"/>
    </row>
    <row r="74" spans="2:5" x14ac:dyDescent="0.25">
      <c r="B74" s="70">
        <v>86657723055</v>
      </c>
      <c r="C74" s="14" t="s">
        <v>107</v>
      </c>
      <c r="D74" s="15" t="s">
        <v>51</v>
      </c>
      <c r="E74" s="13"/>
    </row>
    <row r="75" spans="2:5" x14ac:dyDescent="0.25">
      <c r="B75" s="70">
        <v>86657723095</v>
      </c>
      <c r="C75" s="14" t="s">
        <v>108</v>
      </c>
      <c r="D75" s="15" t="s">
        <v>51</v>
      </c>
      <c r="E75" s="13"/>
    </row>
    <row r="76" spans="2:5" x14ac:dyDescent="0.25">
      <c r="B76" s="70">
        <v>86657723135</v>
      </c>
      <c r="C76" s="14" t="s">
        <v>109</v>
      </c>
      <c r="D76" s="15" t="s">
        <v>51</v>
      </c>
      <c r="E76" s="13"/>
    </row>
    <row r="77" spans="2:5" x14ac:dyDescent="0.25">
      <c r="B77" s="70">
        <v>86657723175</v>
      </c>
      <c r="C77" s="14" t="s">
        <v>110</v>
      </c>
      <c r="D77" s="15" t="s">
        <v>51</v>
      </c>
      <c r="E77" s="13"/>
    </row>
    <row r="78" spans="2:5" x14ac:dyDescent="0.25">
      <c r="B78" s="70">
        <v>86657723215</v>
      </c>
      <c r="C78" s="14" t="s">
        <v>111</v>
      </c>
      <c r="D78" s="15" t="s">
        <v>51</v>
      </c>
      <c r="E78" s="13"/>
    </row>
    <row r="79" spans="2:5" x14ac:dyDescent="0.25">
      <c r="B79" s="70">
        <v>86657723255</v>
      </c>
      <c r="C79" s="14" t="s">
        <v>112</v>
      </c>
      <c r="D79" s="15" t="s">
        <v>51</v>
      </c>
      <c r="E79" s="13"/>
    </row>
    <row r="80" spans="2:5" x14ac:dyDescent="0.25">
      <c r="B80" s="70">
        <v>86657723295</v>
      </c>
      <c r="C80" s="14" t="s">
        <v>113</v>
      </c>
      <c r="D80" s="15" t="s">
        <v>51</v>
      </c>
      <c r="E80" s="13"/>
    </row>
    <row r="81" spans="2:5" x14ac:dyDescent="0.25">
      <c r="B81" s="70">
        <v>86657723335</v>
      </c>
      <c r="C81" s="14" t="s">
        <v>114</v>
      </c>
      <c r="D81" s="15" t="s">
        <v>51</v>
      </c>
      <c r="E81" s="13"/>
    </row>
    <row r="82" spans="2:5" x14ac:dyDescent="0.25">
      <c r="B82" s="70">
        <v>86657723375</v>
      </c>
      <c r="C82" s="14" t="s">
        <v>115</v>
      </c>
      <c r="D82" s="15" t="s">
        <v>51</v>
      </c>
      <c r="E82" s="13"/>
    </row>
    <row r="83" spans="2:5" x14ac:dyDescent="0.25">
      <c r="B83" s="70">
        <v>86657723415</v>
      </c>
      <c r="C83" s="14" t="s">
        <v>116</v>
      </c>
      <c r="D83" s="15" t="s">
        <v>51</v>
      </c>
      <c r="E83" s="13"/>
    </row>
    <row r="84" spans="2:5" x14ac:dyDescent="0.25">
      <c r="B84" s="70">
        <v>86657723455</v>
      </c>
      <c r="C84" s="14" t="s">
        <v>117</v>
      </c>
      <c r="D84" s="15" t="s">
        <v>51</v>
      </c>
      <c r="E84" s="13"/>
    </row>
    <row r="85" spans="2:5" x14ac:dyDescent="0.25">
      <c r="B85" s="70">
        <v>86657723495</v>
      </c>
      <c r="C85" s="14" t="s">
        <v>118</v>
      </c>
      <c r="D85" s="15" t="s">
        <v>51</v>
      </c>
      <c r="E85" s="13"/>
    </row>
    <row r="86" spans="2:5" x14ac:dyDescent="0.25">
      <c r="B86" s="70">
        <v>86657723535</v>
      </c>
      <c r="C86" s="14" t="s">
        <v>119</v>
      </c>
      <c r="D86" s="15" t="s">
        <v>51</v>
      </c>
      <c r="E86" s="13"/>
    </row>
    <row r="87" spans="2:5" x14ac:dyDescent="0.25">
      <c r="B87" s="70">
        <v>86657723575</v>
      </c>
      <c r="C87" s="14" t="s">
        <v>120</v>
      </c>
      <c r="D87" s="15" t="s">
        <v>51</v>
      </c>
      <c r="E87" s="13"/>
    </row>
    <row r="88" spans="2:5" x14ac:dyDescent="0.25">
      <c r="B88" s="70">
        <v>86657723615</v>
      </c>
      <c r="C88" s="14" t="s">
        <v>121</v>
      </c>
      <c r="D88" s="15" t="s">
        <v>51</v>
      </c>
      <c r="E88" s="13"/>
    </row>
    <row r="89" spans="2:5" x14ac:dyDescent="0.25">
      <c r="B89" s="70">
        <v>86657723655</v>
      </c>
      <c r="C89" s="14" t="s">
        <v>122</v>
      </c>
      <c r="D89" s="15" t="s">
        <v>51</v>
      </c>
      <c r="E89" s="13"/>
    </row>
    <row r="90" spans="2:5" x14ac:dyDescent="0.25">
      <c r="B90" s="70">
        <v>86657723695</v>
      </c>
      <c r="C90" s="14" t="s">
        <v>123</v>
      </c>
      <c r="D90" s="15" t="s">
        <v>51</v>
      </c>
      <c r="E90" s="13"/>
    </row>
    <row r="91" spans="2:5" x14ac:dyDescent="0.25">
      <c r="B91" s="70">
        <v>86657723735</v>
      </c>
      <c r="C91" s="14" t="s">
        <v>124</v>
      </c>
      <c r="D91" s="15" t="s">
        <v>51</v>
      </c>
      <c r="E91" s="13"/>
    </row>
    <row r="92" spans="2:5" x14ac:dyDescent="0.25">
      <c r="B92" s="70">
        <v>86657723775</v>
      </c>
      <c r="C92" s="14" t="s">
        <v>125</v>
      </c>
      <c r="D92" s="15" t="s">
        <v>51</v>
      </c>
      <c r="E92" s="13"/>
    </row>
    <row r="93" spans="2:5" x14ac:dyDescent="0.25">
      <c r="B93" s="70">
        <v>86657723815</v>
      </c>
      <c r="C93" s="14" t="s">
        <v>126</v>
      </c>
      <c r="D93" s="15" t="s">
        <v>51</v>
      </c>
      <c r="E93" s="13"/>
    </row>
    <row r="94" spans="2:5" x14ac:dyDescent="0.25">
      <c r="B94" s="70">
        <v>86657723855</v>
      </c>
      <c r="C94" s="14" t="s">
        <v>127</v>
      </c>
      <c r="D94" s="15" t="s">
        <v>51</v>
      </c>
      <c r="E94" s="13"/>
    </row>
    <row r="95" spans="2:5" x14ac:dyDescent="0.25">
      <c r="B95" s="70">
        <v>86657723895</v>
      </c>
      <c r="C95" s="14" t="s">
        <v>128</v>
      </c>
      <c r="D95" s="15" t="s">
        <v>51</v>
      </c>
      <c r="E95" s="13"/>
    </row>
    <row r="96" spans="2:5" x14ac:dyDescent="0.25">
      <c r="B96" s="70">
        <v>86657723935</v>
      </c>
      <c r="C96" s="14" t="s">
        <v>129</v>
      </c>
      <c r="D96" s="15" t="s">
        <v>51</v>
      </c>
      <c r="E96" s="13"/>
    </row>
    <row r="97" spans="2:5" x14ac:dyDescent="0.25">
      <c r="B97" s="70">
        <v>86657723975</v>
      </c>
      <c r="C97" s="14" t="s">
        <v>130</v>
      </c>
      <c r="D97" s="15" t="s">
        <v>51</v>
      </c>
      <c r="E97" s="13"/>
    </row>
    <row r="98" spans="2:5" x14ac:dyDescent="0.25">
      <c r="B98" s="70">
        <v>86657724015</v>
      </c>
      <c r="C98" s="14" t="s">
        <v>131</v>
      </c>
      <c r="D98" s="15" t="s">
        <v>51</v>
      </c>
      <c r="E98" s="13"/>
    </row>
    <row r="99" spans="2:5" x14ac:dyDescent="0.25">
      <c r="B99" s="70">
        <v>86657724055</v>
      </c>
      <c r="C99" s="14" t="s">
        <v>132</v>
      </c>
      <c r="D99" s="15" t="s">
        <v>51</v>
      </c>
      <c r="E99" s="13"/>
    </row>
    <row r="100" spans="2:5" x14ac:dyDescent="0.25">
      <c r="B100" s="70">
        <v>86657724095</v>
      </c>
      <c r="C100" s="14" t="s">
        <v>133</v>
      </c>
      <c r="D100" s="15" t="s">
        <v>51</v>
      </c>
      <c r="E100" s="13"/>
    </row>
    <row r="101" spans="2:5" x14ac:dyDescent="0.25">
      <c r="B101" s="70">
        <v>86657724135</v>
      </c>
      <c r="C101" s="14" t="s">
        <v>134</v>
      </c>
      <c r="D101" s="15" t="s">
        <v>51</v>
      </c>
      <c r="E101" s="13"/>
    </row>
    <row r="102" spans="2:5" x14ac:dyDescent="0.25">
      <c r="B102" s="70">
        <v>86657724175</v>
      </c>
      <c r="C102" s="14" t="s">
        <v>135</v>
      </c>
      <c r="D102" s="15" t="s">
        <v>51</v>
      </c>
      <c r="E102" s="13"/>
    </row>
    <row r="103" spans="2:5" x14ac:dyDescent="0.25">
      <c r="B103" s="70">
        <v>86657724215</v>
      </c>
      <c r="C103" s="14" t="s">
        <v>136</v>
      </c>
      <c r="D103" s="15" t="s">
        <v>51</v>
      </c>
      <c r="E103" s="13"/>
    </row>
    <row r="104" spans="2:5" x14ac:dyDescent="0.25">
      <c r="B104" s="70">
        <v>86657724255</v>
      </c>
      <c r="C104" s="14" t="s">
        <v>137</v>
      </c>
      <c r="D104" s="15" t="s">
        <v>51</v>
      </c>
      <c r="E104" s="13"/>
    </row>
    <row r="105" spans="2:5" x14ac:dyDescent="0.25">
      <c r="B105" s="70">
        <v>86657724295</v>
      </c>
      <c r="C105" s="14" t="s">
        <v>138</v>
      </c>
      <c r="D105" s="15" t="s">
        <v>51</v>
      </c>
      <c r="E105" s="13"/>
    </row>
    <row r="106" spans="2:5" x14ac:dyDescent="0.25">
      <c r="B106" s="70">
        <v>86657724335</v>
      </c>
      <c r="C106" s="14" t="s">
        <v>139</v>
      </c>
      <c r="D106" s="15" t="s">
        <v>51</v>
      </c>
      <c r="E106" s="13"/>
    </row>
    <row r="107" spans="2:5" x14ac:dyDescent="0.25">
      <c r="B107" s="70">
        <v>86657724375</v>
      </c>
      <c r="C107" s="14" t="s">
        <v>140</v>
      </c>
      <c r="D107" s="15" t="s">
        <v>51</v>
      </c>
      <c r="E107" s="13"/>
    </row>
    <row r="108" spans="2:5" x14ac:dyDescent="0.25">
      <c r="B108" s="70">
        <v>86657724415</v>
      </c>
      <c r="C108" s="14" t="s">
        <v>141</v>
      </c>
      <c r="D108" s="15" t="s">
        <v>51</v>
      </c>
      <c r="E108" s="13"/>
    </row>
    <row r="109" spans="2:5" x14ac:dyDescent="0.25">
      <c r="B109" s="70">
        <v>86657724455</v>
      </c>
      <c r="C109" s="14" t="s">
        <v>142</v>
      </c>
      <c r="D109" s="15" t="s">
        <v>51</v>
      </c>
      <c r="E109" s="13"/>
    </row>
    <row r="110" spans="2:5" x14ac:dyDescent="0.25">
      <c r="B110" s="70">
        <v>86657724495</v>
      </c>
      <c r="C110" s="14" t="s">
        <v>143</v>
      </c>
      <c r="D110" s="15" t="s">
        <v>51</v>
      </c>
      <c r="E110" s="13"/>
    </row>
    <row r="111" spans="2:5" x14ac:dyDescent="0.25">
      <c r="B111" s="70">
        <v>86657724535</v>
      </c>
      <c r="C111" s="14" t="s">
        <v>144</v>
      </c>
      <c r="D111" s="15" t="s">
        <v>51</v>
      </c>
      <c r="E111" s="13"/>
    </row>
    <row r="112" spans="2:5" x14ac:dyDescent="0.25">
      <c r="B112" s="70">
        <v>86657724575</v>
      </c>
      <c r="C112" s="14" t="s">
        <v>145</v>
      </c>
      <c r="D112" s="15" t="s">
        <v>51</v>
      </c>
      <c r="E112" s="13"/>
    </row>
    <row r="113" spans="2:5" x14ac:dyDescent="0.25">
      <c r="B113" s="70">
        <v>86657724615</v>
      </c>
      <c r="C113" s="14" t="s">
        <v>146</v>
      </c>
      <c r="D113" s="15" t="s">
        <v>51</v>
      </c>
      <c r="E113" s="13"/>
    </row>
    <row r="114" spans="2:5" x14ac:dyDescent="0.25">
      <c r="B114" s="70">
        <v>86657724655</v>
      </c>
      <c r="C114" s="14" t="s">
        <v>147</v>
      </c>
      <c r="D114" s="15" t="s">
        <v>51</v>
      </c>
      <c r="E114" s="13"/>
    </row>
    <row r="115" spans="2:5" x14ac:dyDescent="0.25">
      <c r="B115" s="70">
        <v>86657724695</v>
      </c>
      <c r="C115" s="14" t="s">
        <v>148</v>
      </c>
      <c r="D115" s="15" t="s">
        <v>51</v>
      </c>
      <c r="E115" s="13"/>
    </row>
    <row r="116" spans="2:5" x14ac:dyDescent="0.25">
      <c r="B116" s="70">
        <v>86657724735</v>
      </c>
      <c r="C116" s="14" t="s">
        <v>149</v>
      </c>
      <c r="D116" s="15" t="s">
        <v>51</v>
      </c>
      <c r="E116" s="13"/>
    </row>
    <row r="117" spans="2:5" x14ac:dyDescent="0.25">
      <c r="B117" s="70">
        <v>86657724775</v>
      </c>
      <c r="C117" s="14" t="s">
        <v>150</v>
      </c>
      <c r="D117" s="15" t="s">
        <v>51</v>
      </c>
      <c r="E117" s="13"/>
    </row>
    <row r="118" spans="2:5" x14ac:dyDescent="0.25">
      <c r="B118" s="70">
        <v>86657724815</v>
      </c>
      <c r="C118" s="14" t="s">
        <v>151</v>
      </c>
      <c r="D118" s="15" t="s">
        <v>51</v>
      </c>
      <c r="E118" s="13"/>
    </row>
    <row r="119" spans="2:5" x14ac:dyDescent="0.25">
      <c r="B119" s="70">
        <v>86657724855</v>
      </c>
      <c r="C119" s="14" t="s">
        <v>152</v>
      </c>
      <c r="D119" s="15" t="s">
        <v>51</v>
      </c>
      <c r="E119" s="13"/>
    </row>
    <row r="120" spans="2:5" x14ac:dyDescent="0.25">
      <c r="B120" s="70">
        <v>86657724895</v>
      </c>
      <c r="C120" s="14" t="s">
        <v>153</v>
      </c>
      <c r="D120" s="15" t="s">
        <v>51</v>
      </c>
      <c r="E120" s="13"/>
    </row>
    <row r="121" spans="2:5" x14ac:dyDescent="0.25">
      <c r="B121" s="70">
        <v>86657724935</v>
      </c>
      <c r="C121" s="14" t="s">
        <v>154</v>
      </c>
      <c r="D121" s="15" t="s">
        <v>51</v>
      </c>
      <c r="E121" s="13"/>
    </row>
    <row r="122" spans="2:5" x14ac:dyDescent="0.25">
      <c r="B122" s="70">
        <v>86657724975</v>
      </c>
      <c r="C122" s="14" t="s">
        <v>155</v>
      </c>
      <c r="D122" s="15" t="s">
        <v>51</v>
      </c>
      <c r="E122" s="13"/>
    </row>
    <row r="123" spans="2:5" x14ac:dyDescent="0.25">
      <c r="B123" s="70">
        <v>86657725015</v>
      </c>
      <c r="C123" s="14" t="s">
        <v>156</v>
      </c>
      <c r="D123" s="15" t="s">
        <v>51</v>
      </c>
      <c r="E123" s="13"/>
    </row>
    <row r="124" spans="2:5" x14ac:dyDescent="0.25">
      <c r="B124" s="70">
        <v>86657725055</v>
      </c>
      <c r="C124" s="14" t="s">
        <v>157</v>
      </c>
      <c r="D124" s="15" t="s">
        <v>51</v>
      </c>
      <c r="E124" s="13"/>
    </row>
    <row r="125" spans="2:5" x14ac:dyDescent="0.25">
      <c r="B125" s="70">
        <v>86657725095</v>
      </c>
      <c r="C125" s="14" t="s">
        <v>158</v>
      </c>
      <c r="D125" s="15" t="s">
        <v>51</v>
      </c>
      <c r="E125" s="13"/>
    </row>
    <row r="126" spans="2:5" x14ac:dyDescent="0.25">
      <c r="B126" s="70">
        <v>86657725135</v>
      </c>
      <c r="C126" s="14" t="s">
        <v>159</v>
      </c>
      <c r="D126" s="15" t="s">
        <v>51</v>
      </c>
      <c r="E126" s="13"/>
    </row>
    <row r="127" spans="2:5" x14ac:dyDescent="0.25">
      <c r="B127" s="70">
        <v>86657725175</v>
      </c>
      <c r="C127" s="14" t="s">
        <v>160</v>
      </c>
      <c r="D127" s="15" t="s">
        <v>51</v>
      </c>
      <c r="E127" s="13"/>
    </row>
    <row r="128" spans="2:5" x14ac:dyDescent="0.25">
      <c r="B128" s="70">
        <v>86657725215</v>
      </c>
      <c r="C128" s="14" t="s">
        <v>161</v>
      </c>
      <c r="D128" s="15" t="s">
        <v>51</v>
      </c>
      <c r="E128" s="13"/>
    </row>
    <row r="129" spans="2:5" x14ac:dyDescent="0.25">
      <c r="B129" s="70">
        <v>86657725255</v>
      </c>
      <c r="C129" s="14" t="s">
        <v>162</v>
      </c>
      <c r="D129" s="15" t="s">
        <v>51</v>
      </c>
      <c r="E129" s="13"/>
    </row>
    <row r="130" spans="2:5" x14ac:dyDescent="0.25">
      <c r="B130" s="70">
        <v>86657725295</v>
      </c>
      <c r="C130" s="14" t="s">
        <v>163</v>
      </c>
      <c r="D130" s="15" t="s">
        <v>51</v>
      </c>
      <c r="E130" s="13"/>
    </row>
    <row r="131" spans="2:5" x14ac:dyDescent="0.25">
      <c r="B131" s="70">
        <v>86657725335</v>
      </c>
      <c r="C131" s="14" t="s">
        <v>164</v>
      </c>
      <c r="D131" s="15" t="s">
        <v>51</v>
      </c>
      <c r="E131" s="13"/>
    </row>
    <row r="132" spans="2:5" x14ac:dyDescent="0.25">
      <c r="B132" s="70">
        <v>86657725375</v>
      </c>
      <c r="C132" s="14" t="s">
        <v>165</v>
      </c>
      <c r="D132" s="15" t="s">
        <v>51</v>
      </c>
      <c r="E132" s="13"/>
    </row>
    <row r="133" spans="2:5" x14ac:dyDescent="0.25">
      <c r="B133" s="70">
        <v>86657725415</v>
      </c>
      <c r="C133" s="14" t="s">
        <v>166</v>
      </c>
      <c r="D133" s="15" t="s">
        <v>51</v>
      </c>
      <c r="E133" s="13"/>
    </row>
    <row r="134" spans="2:5" x14ac:dyDescent="0.25">
      <c r="B134" s="70">
        <v>86657725455</v>
      </c>
      <c r="C134" s="14" t="s">
        <v>167</v>
      </c>
      <c r="D134" s="15" t="s">
        <v>51</v>
      </c>
      <c r="E134" s="13"/>
    </row>
    <row r="135" spans="2:5" x14ac:dyDescent="0.25">
      <c r="B135" s="70">
        <v>86657725495</v>
      </c>
      <c r="C135" s="14" t="s">
        <v>168</v>
      </c>
      <c r="D135" s="15" t="s">
        <v>51</v>
      </c>
      <c r="E135" s="13"/>
    </row>
    <row r="136" spans="2:5" x14ac:dyDescent="0.25">
      <c r="B136" s="70">
        <v>86657725535</v>
      </c>
      <c r="C136" s="14" t="s">
        <v>169</v>
      </c>
      <c r="D136" s="15" t="s">
        <v>51</v>
      </c>
      <c r="E136" s="13"/>
    </row>
    <row r="137" spans="2:5" x14ac:dyDescent="0.25">
      <c r="B137" s="70">
        <v>86657725575</v>
      </c>
      <c r="C137" s="14" t="s">
        <v>170</v>
      </c>
      <c r="D137" s="15" t="s">
        <v>51</v>
      </c>
      <c r="E137" s="13"/>
    </row>
    <row r="138" spans="2:5" x14ac:dyDescent="0.25">
      <c r="B138" s="70">
        <v>86657725615</v>
      </c>
      <c r="C138" s="14" t="s">
        <v>171</v>
      </c>
      <c r="D138" s="15" t="s">
        <v>51</v>
      </c>
      <c r="E138" s="13"/>
    </row>
    <row r="139" spans="2:5" x14ac:dyDescent="0.25">
      <c r="B139" s="70">
        <v>86657725655</v>
      </c>
      <c r="C139" s="14" t="s">
        <v>172</v>
      </c>
      <c r="D139" s="15" t="s">
        <v>51</v>
      </c>
      <c r="E139" s="13"/>
    </row>
    <row r="140" spans="2:5" x14ac:dyDescent="0.25">
      <c r="B140" s="70">
        <v>86657725695</v>
      </c>
      <c r="C140" s="14" t="s">
        <v>173</v>
      </c>
      <c r="D140" s="15" t="s">
        <v>51</v>
      </c>
      <c r="E140" s="13"/>
    </row>
    <row r="141" spans="2:5" x14ac:dyDescent="0.25">
      <c r="B141" s="70">
        <v>86657725735</v>
      </c>
      <c r="C141" s="14" t="s">
        <v>174</v>
      </c>
      <c r="D141" s="15" t="s">
        <v>51</v>
      </c>
      <c r="E141" s="13"/>
    </row>
    <row r="142" spans="2:5" x14ac:dyDescent="0.25">
      <c r="B142" s="70">
        <v>86657725775</v>
      </c>
      <c r="C142" s="14" t="s">
        <v>175</v>
      </c>
      <c r="D142" s="15" t="s">
        <v>51</v>
      </c>
      <c r="E142" s="13"/>
    </row>
    <row r="143" spans="2:5" x14ac:dyDescent="0.25">
      <c r="B143" s="70">
        <v>86657725815</v>
      </c>
      <c r="C143" s="14" t="s">
        <v>176</v>
      </c>
      <c r="D143" s="15" t="s">
        <v>51</v>
      </c>
      <c r="E143" s="13"/>
    </row>
    <row r="144" spans="2:5" x14ac:dyDescent="0.25">
      <c r="B144" s="70">
        <v>86657725855</v>
      </c>
      <c r="C144" s="14" t="s">
        <v>177</v>
      </c>
      <c r="D144" s="15" t="s">
        <v>51</v>
      </c>
      <c r="E144" s="13"/>
    </row>
    <row r="145" spans="2:5" x14ac:dyDescent="0.25">
      <c r="B145" s="70">
        <v>86657725895</v>
      </c>
      <c r="C145" s="14" t="s">
        <v>178</v>
      </c>
      <c r="D145" s="15" t="s">
        <v>51</v>
      </c>
      <c r="E145" s="13"/>
    </row>
    <row r="146" spans="2:5" x14ac:dyDescent="0.25">
      <c r="B146" s="70">
        <v>86657725935</v>
      </c>
      <c r="C146" s="14" t="s">
        <v>179</v>
      </c>
      <c r="D146" s="15" t="s">
        <v>51</v>
      </c>
      <c r="E146" s="13"/>
    </row>
    <row r="147" spans="2:5" x14ac:dyDescent="0.25">
      <c r="B147" s="70">
        <v>86657725975</v>
      </c>
      <c r="C147" s="14" t="s">
        <v>180</v>
      </c>
      <c r="D147" s="15" t="s">
        <v>51</v>
      </c>
      <c r="E147" s="13"/>
    </row>
    <row r="148" spans="2:5" x14ac:dyDescent="0.25">
      <c r="B148" s="70">
        <v>86657726015</v>
      </c>
      <c r="C148" s="14" t="s">
        <v>181</v>
      </c>
      <c r="D148" s="15" t="s">
        <v>51</v>
      </c>
      <c r="E148" s="13"/>
    </row>
    <row r="149" spans="2:5" x14ac:dyDescent="0.25">
      <c r="B149" s="70">
        <v>86657726055</v>
      </c>
      <c r="C149" s="14" t="s">
        <v>182</v>
      </c>
      <c r="D149" s="15" t="s">
        <v>51</v>
      </c>
      <c r="E149" s="13"/>
    </row>
    <row r="150" spans="2:5" x14ac:dyDescent="0.25">
      <c r="B150" s="70">
        <v>86657726095</v>
      </c>
      <c r="C150" s="14" t="s">
        <v>183</v>
      </c>
      <c r="D150" s="15" t="s">
        <v>51</v>
      </c>
      <c r="E150" s="13"/>
    </row>
    <row r="151" spans="2:5" x14ac:dyDescent="0.25">
      <c r="B151" s="70">
        <v>86657726135</v>
      </c>
      <c r="C151" s="14" t="s">
        <v>184</v>
      </c>
      <c r="D151" s="15" t="s">
        <v>51</v>
      </c>
      <c r="E151" s="13"/>
    </row>
    <row r="152" spans="2:5" x14ac:dyDescent="0.25">
      <c r="B152" s="70">
        <v>86657726175</v>
      </c>
      <c r="C152" s="14" t="s">
        <v>185</v>
      </c>
      <c r="D152" s="15" t="s">
        <v>51</v>
      </c>
      <c r="E152" s="13"/>
    </row>
    <row r="153" spans="2:5" x14ac:dyDescent="0.25">
      <c r="B153" s="70">
        <v>86657726215</v>
      </c>
      <c r="C153" s="14" t="s">
        <v>186</v>
      </c>
      <c r="D153" s="15" t="s">
        <v>51</v>
      </c>
      <c r="E153" s="13"/>
    </row>
    <row r="154" spans="2:5" x14ac:dyDescent="0.25">
      <c r="B154" s="70">
        <v>86657726255</v>
      </c>
      <c r="C154" s="14" t="s">
        <v>187</v>
      </c>
      <c r="D154" s="15" t="s">
        <v>51</v>
      </c>
      <c r="E154" s="13"/>
    </row>
    <row r="155" spans="2:5" x14ac:dyDescent="0.25">
      <c r="B155" s="70">
        <v>86657726295</v>
      </c>
      <c r="C155" s="14" t="s">
        <v>188</v>
      </c>
      <c r="D155" s="15" t="s">
        <v>51</v>
      </c>
      <c r="E155" s="13"/>
    </row>
    <row r="156" spans="2:5" x14ac:dyDescent="0.25">
      <c r="B156" s="70">
        <v>86657726335</v>
      </c>
      <c r="C156" s="14" t="s">
        <v>189</v>
      </c>
      <c r="D156" s="15" t="s">
        <v>51</v>
      </c>
      <c r="E156" s="13"/>
    </row>
    <row r="157" spans="2:5" x14ac:dyDescent="0.25">
      <c r="B157" s="70">
        <v>86657726375</v>
      </c>
      <c r="C157" s="14" t="s">
        <v>190</v>
      </c>
      <c r="D157" s="15" t="s">
        <v>51</v>
      </c>
      <c r="E157" s="13"/>
    </row>
    <row r="158" spans="2:5" x14ac:dyDescent="0.25">
      <c r="B158" s="70">
        <v>86657726415</v>
      </c>
      <c r="C158" s="14" t="s">
        <v>191</v>
      </c>
      <c r="D158" s="15" t="s">
        <v>51</v>
      </c>
      <c r="E158" s="13"/>
    </row>
    <row r="159" spans="2:5" x14ac:dyDescent="0.25">
      <c r="B159" s="70">
        <v>86657726455</v>
      </c>
      <c r="C159" s="14" t="s">
        <v>192</v>
      </c>
      <c r="D159" s="15" t="s">
        <v>51</v>
      </c>
      <c r="E159" s="13"/>
    </row>
    <row r="160" spans="2:5" x14ac:dyDescent="0.25">
      <c r="B160" s="70">
        <v>86657726495</v>
      </c>
      <c r="C160" s="14" t="s">
        <v>193</v>
      </c>
      <c r="D160" s="15" t="s">
        <v>51</v>
      </c>
      <c r="E160" s="13"/>
    </row>
    <row r="161" spans="2:5" x14ac:dyDescent="0.25">
      <c r="B161" s="70">
        <v>86657726535</v>
      </c>
      <c r="C161" s="14" t="s">
        <v>194</v>
      </c>
      <c r="D161" s="15" t="s">
        <v>51</v>
      </c>
      <c r="E161" s="13"/>
    </row>
    <row r="162" spans="2:5" x14ac:dyDescent="0.25">
      <c r="B162" s="70">
        <v>86657726575</v>
      </c>
      <c r="C162" s="14" t="s">
        <v>195</v>
      </c>
      <c r="D162" s="15" t="s">
        <v>51</v>
      </c>
      <c r="E162" s="13"/>
    </row>
    <row r="163" spans="2:5" x14ac:dyDescent="0.25">
      <c r="B163" s="70">
        <v>86657726615</v>
      </c>
      <c r="C163" s="14" t="s">
        <v>196</v>
      </c>
      <c r="D163" s="15" t="s">
        <v>51</v>
      </c>
      <c r="E163" s="13"/>
    </row>
    <row r="164" spans="2:5" x14ac:dyDescent="0.25">
      <c r="B164" s="70">
        <v>86657726655</v>
      </c>
      <c r="C164" s="14" t="s">
        <v>197</v>
      </c>
      <c r="D164" s="15" t="s">
        <v>51</v>
      </c>
      <c r="E164" s="13"/>
    </row>
    <row r="165" spans="2:5" x14ac:dyDescent="0.25">
      <c r="B165" s="70">
        <v>86657726695</v>
      </c>
      <c r="C165" s="14" t="s">
        <v>198</v>
      </c>
      <c r="D165" s="15" t="s">
        <v>51</v>
      </c>
      <c r="E165" s="13"/>
    </row>
    <row r="166" spans="2:5" x14ac:dyDescent="0.25">
      <c r="B166" s="70">
        <v>86657726735</v>
      </c>
      <c r="C166" s="14" t="s">
        <v>199</v>
      </c>
      <c r="D166" s="15" t="s">
        <v>51</v>
      </c>
      <c r="E166" s="13"/>
    </row>
    <row r="167" spans="2:5" x14ac:dyDescent="0.25">
      <c r="B167" s="70">
        <v>86657726775</v>
      </c>
      <c r="C167" s="14" t="s">
        <v>200</v>
      </c>
      <c r="D167" s="15" t="s">
        <v>51</v>
      </c>
      <c r="E167" s="13"/>
    </row>
    <row r="168" spans="2:5" x14ac:dyDescent="0.25">
      <c r="B168" s="70">
        <v>86657726815</v>
      </c>
      <c r="C168" s="14" t="s">
        <v>201</v>
      </c>
      <c r="D168" s="15" t="s">
        <v>51</v>
      </c>
      <c r="E168" s="13"/>
    </row>
    <row r="169" spans="2:5" x14ac:dyDescent="0.25">
      <c r="B169" s="70">
        <v>86657726855</v>
      </c>
      <c r="C169" s="14" t="s">
        <v>202</v>
      </c>
      <c r="D169" s="15" t="s">
        <v>51</v>
      </c>
      <c r="E169" s="13"/>
    </row>
    <row r="170" spans="2:5" x14ac:dyDescent="0.25">
      <c r="B170" s="70">
        <v>86657726895</v>
      </c>
      <c r="C170" s="14" t="s">
        <v>203</v>
      </c>
      <c r="D170" s="15" t="s">
        <v>51</v>
      </c>
      <c r="E170" s="13"/>
    </row>
    <row r="171" spans="2:5" x14ac:dyDescent="0.25">
      <c r="B171" s="70">
        <v>86657726935</v>
      </c>
      <c r="C171" s="14" t="s">
        <v>204</v>
      </c>
      <c r="D171" s="15" t="s">
        <v>51</v>
      </c>
      <c r="E171" s="13"/>
    </row>
    <row r="172" spans="2:5" x14ac:dyDescent="0.25">
      <c r="B172" s="70">
        <v>86657726975</v>
      </c>
      <c r="C172" s="14" t="s">
        <v>205</v>
      </c>
      <c r="D172" s="15" t="s">
        <v>51</v>
      </c>
      <c r="E172" s="13"/>
    </row>
    <row r="173" spans="2:5" x14ac:dyDescent="0.25">
      <c r="B173" s="70">
        <v>86657727015</v>
      </c>
      <c r="C173" s="14" t="s">
        <v>206</v>
      </c>
      <c r="D173" s="15" t="s">
        <v>51</v>
      </c>
      <c r="E173" s="13"/>
    </row>
    <row r="174" spans="2:5" x14ac:dyDescent="0.25">
      <c r="B174" s="70">
        <v>86657727055</v>
      </c>
      <c r="C174" s="14" t="s">
        <v>207</v>
      </c>
      <c r="D174" s="15" t="s">
        <v>51</v>
      </c>
      <c r="E174" s="13"/>
    </row>
    <row r="175" spans="2:5" x14ac:dyDescent="0.25">
      <c r="B175" s="70">
        <v>86657727095</v>
      </c>
      <c r="C175" s="14" t="s">
        <v>208</v>
      </c>
      <c r="D175" s="15" t="s">
        <v>51</v>
      </c>
      <c r="E175" s="13"/>
    </row>
    <row r="176" spans="2:5" x14ac:dyDescent="0.25">
      <c r="B176" s="70">
        <v>86657727135</v>
      </c>
      <c r="C176" s="14" t="s">
        <v>209</v>
      </c>
      <c r="D176" s="15" t="s">
        <v>51</v>
      </c>
      <c r="E176" s="13"/>
    </row>
    <row r="177" spans="2:5" x14ac:dyDescent="0.25">
      <c r="B177" s="70">
        <v>86657727175</v>
      </c>
      <c r="C177" s="14" t="s">
        <v>210</v>
      </c>
      <c r="D177" s="15" t="s">
        <v>51</v>
      </c>
      <c r="E177" s="13"/>
    </row>
    <row r="178" spans="2:5" x14ac:dyDescent="0.25">
      <c r="B178" s="70">
        <v>86657727215</v>
      </c>
      <c r="C178" s="14" t="s">
        <v>211</v>
      </c>
      <c r="D178" s="15" t="s">
        <v>51</v>
      </c>
      <c r="E178" s="13"/>
    </row>
    <row r="179" spans="2:5" x14ac:dyDescent="0.25">
      <c r="B179" s="70">
        <v>86657727255</v>
      </c>
      <c r="C179" s="14" t="s">
        <v>212</v>
      </c>
      <c r="D179" s="15" t="s">
        <v>51</v>
      </c>
      <c r="E179" s="13"/>
    </row>
    <row r="180" spans="2:5" x14ac:dyDescent="0.25">
      <c r="B180" s="70">
        <v>86657727295</v>
      </c>
      <c r="C180" s="14" t="s">
        <v>213</v>
      </c>
      <c r="D180" s="15" t="s">
        <v>51</v>
      </c>
      <c r="E180" s="13"/>
    </row>
    <row r="181" spans="2:5" x14ac:dyDescent="0.25">
      <c r="B181" s="70">
        <v>86657727335</v>
      </c>
      <c r="C181" s="14" t="s">
        <v>214</v>
      </c>
      <c r="D181" s="15" t="s">
        <v>51</v>
      </c>
      <c r="E181" s="13"/>
    </row>
    <row r="182" spans="2:5" x14ac:dyDescent="0.25">
      <c r="B182" s="70">
        <v>86657727375</v>
      </c>
      <c r="C182" s="14" t="s">
        <v>215</v>
      </c>
      <c r="D182" s="15" t="s">
        <v>51</v>
      </c>
      <c r="E182" s="13"/>
    </row>
    <row r="183" spans="2:5" x14ac:dyDescent="0.25">
      <c r="B183" s="70">
        <v>86657727415</v>
      </c>
      <c r="C183" s="14" t="s">
        <v>216</v>
      </c>
      <c r="D183" s="15" t="s">
        <v>51</v>
      </c>
      <c r="E183" s="13"/>
    </row>
    <row r="184" spans="2:5" x14ac:dyDescent="0.25">
      <c r="B184" s="70">
        <v>86657727455</v>
      </c>
      <c r="C184" s="14" t="s">
        <v>217</v>
      </c>
      <c r="D184" s="15" t="s">
        <v>51</v>
      </c>
      <c r="E184" s="13"/>
    </row>
    <row r="185" spans="2:5" x14ac:dyDescent="0.25">
      <c r="B185" s="70">
        <v>86657727495</v>
      </c>
      <c r="C185" s="14" t="s">
        <v>218</v>
      </c>
      <c r="D185" s="15" t="s">
        <v>51</v>
      </c>
      <c r="E185" s="13"/>
    </row>
    <row r="186" spans="2:5" x14ac:dyDescent="0.25">
      <c r="B186" s="70">
        <v>86657727535</v>
      </c>
      <c r="C186" s="14" t="s">
        <v>219</v>
      </c>
      <c r="D186" s="15" t="s">
        <v>51</v>
      </c>
      <c r="E186" s="13"/>
    </row>
    <row r="187" spans="2:5" x14ac:dyDescent="0.25">
      <c r="B187" s="70">
        <v>86657727575</v>
      </c>
      <c r="C187" s="14" t="s">
        <v>220</v>
      </c>
      <c r="D187" s="15" t="s">
        <v>51</v>
      </c>
      <c r="E187" s="13"/>
    </row>
    <row r="188" spans="2:5" x14ac:dyDescent="0.25">
      <c r="B188" s="70">
        <v>86657727615</v>
      </c>
      <c r="C188" s="14" t="s">
        <v>221</v>
      </c>
      <c r="D188" s="15" t="s">
        <v>51</v>
      </c>
      <c r="E188" s="13"/>
    </row>
    <row r="189" spans="2:5" x14ac:dyDescent="0.25">
      <c r="B189" s="70">
        <v>86657727655</v>
      </c>
      <c r="C189" s="14" t="s">
        <v>222</v>
      </c>
      <c r="D189" s="15" t="s">
        <v>51</v>
      </c>
      <c r="E189" s="13"/>
    </row>
    <row r="190" spans="2:5" x14ac:dyDescent="0.25">
      <c r="B190" s="70">
        <v>86657727695</v>
      </c>
      <c r="C190" s="14" t="s">
        <v>223</v>
      </c>
      <c r="D190" s="15" t="s">
        <v>51</v>
      </c>
      <c r="E190" s="13"/>
    </row>
    <row r="191" spans="2:5" x14ac:dyDescent="0.25">
      <c r="B191" s="70">
        <v>86657727735</v>
      </c>
      <c r="C191" s="14" t="s">
        <v>224</v>
      </c>
      <c r="D191" s="15" t="s">
        <v>51</v>
      </c>
      <c r="E191" s="13"/>
    </row>
    <row r="192" spans="2:5" x14ac:dyDescent="0.25">
      <c r="B192" s="70">
        <v>86657727775</v>
      </c>
      <c r="C192" s="14" t="s">
        <v>225</v>
      </c>
      <c r="D192" s="15" t="s">
        <v>51</v>
      </c>
      <c r="E192" s="13"/>
    </row>
    <row r="193" spans="2:5" x14ac:dyDescent="0.25">
      <c r="B193" s="70">
        <v>86657727815</v>
      </c>
      <c r="C193" s="14" t="s">
        <v>226</v>
      </c>
      <c r="D193" s="15" t="s">
        <v>51</v>
      </c>
      <c r="E193" s="13"/>
    </row>
    <row r="194" spans="2:5" x14ac:dyDescent="0.25">
      <c r="B194" s="70">
        <v>86657727855</v>
      </c>
      <c r="C194" s="14" t="s">
        <v>227</v>
      </c>
      <c r="D194" s="15" t="s">
        <v>51</v>
      </c>
      <c r="E194" s="13"/>
    </row>
    <row r="195" spans="2:5" x14ac:dyDescent="0.25">
      <c r="B195" s="70">
        <v>86657727895</v>
      </c>
      <c r="C195" s="14" t="s">
        <v>228</v>
      </c>
      <c r="D195" s="15" t="s">
        <v>51</v>
      </c>
      <c r="E195" s="13"/>
    </row>
    <row r="196" spans="2:5" x14ac:dyDescent="0.25">
      <c r="B196" s="70">
        <v>86657727935</v>
      </c>
      <c r="C196" s="14" t="s">
        <v>229</v>
      </c>
      <c r="D196" s="15" t="s">
        <v>51</v>
      </c>
      <c r="E196" s="13"/>
    </row>
    <row r="197" spans="2:5" x14ac:dyDescent="0.25">
      <c r="B197" s="70">
        <v>86657727975</v>
      </c>
      <c r="C197" s="14" t="s">
        <v>230</v>
      </c>
      <c r="D197" s="15" t="s">
        <v>51</v>
      </c>
      <c r="E197" s="13"/>
    </row>
    <row r="198" spans="2:5" x14ac:dyDescent="0.25">
      <c r="B198" s="70">
        <v>86657728015</v>
      </c>
      <c r="C198" s="14" t="s">
        <v>231</v>
      </c>
      <c r="D198" s="15" t="s">
        <v>51</v>
      </c>
      <c r="E198" s="13"/>
    </row>
    <row r="199" spans="2:5" x14ac:dyDescent="0.25">
      <c r="B199" s="70">
        <v>86657728055</v>
      </c>
      <c r="C199" s="14" t="s">
        <v>232</v>
      </c>
      <c r="D199" s="15" t="s">
        <v>51</v>
      </c>
      <c r="E199" s="13"/>
    </row>
    <row r="200" spans="2:5" x14ac:dyDescent="0.25">
      <c r="B200" s="70">
        <v>86657728095</v>
      </c>
      <c r="C200" s="14" t="s">
        <v>233</v>
      </c>
      <c r="D200" s="15" t="s">
        <v>51</v>
      </c>
      <c r="E200" s="13"/>
    </row>
    <row r="201" spans="2:5" x14ac:dyDescent="0.25">
      <c r="B201" s="70">
        <v>86657728135</v>
      </c>
      <c r="C201" s="14" t="s">
        <v>234</v>
      </c>
      <c r="D201" s="15" t="s">
        <v>51</v>
      </c>
      <c r="E201" s="13"/>
    </row>
    <row r="202" spans="2:5" x14ac:dyDescent="0.25">
      <c r="B202" s="70">
        <v>86657728175</v>
      </c>
      <c r="C202" s="14" t="s">
        <v>235</v>
      </c>
      <c r="D202" s="15" t="s">
        <v>51</v>
      </c>
      <c r="E202" s="13"/>
    </row>
    <row r="203" spans="2:5" x14ac:dyDescent="0.25">
      <c r="B203" s="70">
        <v>86657728215</v>
      </c>
      <c r="C203" s="14" t="s">
        <v>236</v>
      </c>
      <c r="D203" s="15" t="s">
        <v>51</v>
      </c>
      <c r="E203" s="13"/>
    </row>
    <row r="204" spans="2:5" x14ac:dyDescent="0.25">
      <c r="B204" s="70">
        <v>86657728255</v>
      </c>
      <c r="C204" s="14" t="s">
        <v>237</v>
      </c>
      <c r="D204" s="15" t="s">
        <v>51</v>
      </c>
      <c r="E204" s="13"/>
    </row>
    <row r="205" spans="2:5" x14ac:dyDescent="0.25">
      <c r="B205" s="70">
        <v>86657728295</v>
      </c>
      <c r="C205" s="14" t="s">
        <v>238</v>
      </c>
      <c r="D205" s="15" t="s">
        <v>51</v>
      </c>
      <c r="E205" s="13"/>
    </row>
    <row r="206" spans="2:5" x14ac:dyDescent="0.25">
      <c r="B206" s="70">
        <v>86657728335</v>
      </c>
      <c r="C206" s="14" t="s">
        <v>239</v>
      </c>
      <c r="D206" s="15" t="s">
        <v>51</v>
      </c>
      <c r="E206" s="13"/>
    </row>
    <row r="207" spans="2:5" x14ac:dyDescent="0.25">
      <c r="B207" s="70">
        <v>86657728375</v>
      </c>
      <c r="C207" s="14" t="s">
        <v>240</v>
      </c>
      <c r="D207" s="15" t="s">
        <v>51</v>
      </c>
      <c r="E207" s="13"/>
    </row>
    <row r="208" spans="2:5" x14ac:dyDescent="0.25">
      <c r="B208" s="70">
        <v>86657728415</v>
      </c>
      <c r="C208" s="14" t="s">
        <v>241</v>
      </c>
      <c r="D208" s="15" t="s">
        <v>51</v>
      </c>
      <c r="E208" s="13"/>
    </row>
    <row r="209" spans="2:5" x14ac:dyDescent="0.25">
      <c r="B209" s="70">
        <v>86657728455</v>
      </c>
      <c r="C209" s="14" t="s">
        <v>242</v>
      </c>
      <c r="D209" s="15" t="s">
        <v>51</v>
      </c>
      <c r="E209" s="13"/>
    </row>
    <row r="210" spans="2:5" x14ac:dyDescent="0.25">
      <c r="B210" s="70">
        <v>86657720202</v>
      </c>
      <c r="C210" s="14" t="s">
        <v>243</v>
      </c>
      <c r="D210" s="15" t="s">
        <v>51</v>
      </c>
      <c r="E210" s="13"/>
    </row>
    <row r="211" spans="2:5" x14ac:dyDescent="0.25">
      <c r="B211" s="70">
        <v>86657720253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workbookViewId="0">
      <selection activeCell="M10" sqref="M10"/>
    </sheetView>
  </sheetViews>
  <sheetFormatPr defaultRowHeight="15" x14ac:dyDescent="0.25"/>
  <cols>
    <col min="1" max="1" width="2.7265625" customWidth="1"/>
    <col min="2" max="2" width="10.90625" customWidth="1"/>
    <col min="3" max="3" width="16.632812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78" t="s">
        <v>11</v>
      </c>
      <c r="C1" s="78"/>
      <c r="D1" s="78"/>
      <c r="E1" s="78"/>
      <c r="F1" s="78"/>
      <c r="G1" s="25"/>
    </row>
    <row r="2" spans="2:15" ht="15.6" thickBot="1" x14ac:dyDescent="0.3"/>
    <row r="3" spans="2:15" ht="16.8" thickTop="1" thickBot="1" x14ac:dyDescent="0.3">
      <c r="B3" s="24" t="s">
        <v>12</v>
      </c>
      <c r="C3" s="23">
        <f>Painel!O2</f>
        <v>43952</v>
      </c>
    </row>
    <row r="4" spans="2:15" ht="16.2" thickTop="1" thickBot="1" x14ac:dyDescent="0.3">
      <c r="C4" s="5"/>
    </row>
    <row r="5" spans="2:15" ht="16.8" thickTop="1" thickBot="1" x14ac:dyDescent="0.3">
      <c r="B5" s="24" t="s">
        <v>2</v>
      </c>
      <c r="C5" s="69">
        <f>Painel!C5</f>
        <v>86657720194</v>
      </c>
    </row>
    <row r="6" spans="2:15" ht="15.6" thickTop="1" x14ac:dyDescent="0.25">
      <c r="C6" s="5"/>
    </row>
    <row r="7" spans="2:15" x14ac:dyDescent="0.25">
      <c r="H7" s="30"/>
      <c r="I7" s="30"/>
      <c r="J7" s="30"/>
    </row>
    <row r="8" spans="2:15" ht="16.2" thickBot="1" x14ac:dyDescent="0.3">
      <c r="B8" s="78" t="s">
        <v>245</v>
      </c>
      <c r="C8" s="78"/>
      <c r="D8" s="78"/>
      <c r="E8" s="78"/>
      <c r="F8" s="78"/>
      <c r="G8" s="25"/>
      <c r="H8" s="76" t="s">
        <v>259</v>
      </c>
      <c r="I8" s="76"/>
      <c r="J8" s="76"/>
      <c r="L8" s="76" t="s">
        <v>267</v>
      </c>
      <c r="M8" s="76"/>
      <c r="N8" s="76"/>
      <c r="O8" s="76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81" t="s">
        <v>250</v>
      </c>
      <c r="I9" s="81"/>
      <c r="J9" s="27">
        <f>IF(J11 = 0, 0, (J10 / J11) )</f>
        <v>965.66666666666663</v>
      </c>
      <c r="L9" s="40" t="s">
        <v>249</v>
      </c>
      <c r="M9" s="40" t="s">
        <v>260</v>
      </c>
      <c r="N9" s="40" t="s">
        <v>261</v>
      </c>
      <c r="O9" s="40"/>
    </row>
    <row r="10" spans="2:15" ht="16.2" customHeight="1" thickTop="1" x14ac:dyDescent="0.25">
      <c r="B10" s="16">
        <f>(C3)</f>
        <v>43952</v>
      </c>
      <c r="C10" s="2">
        <f>MONTH(B10)</f>
        <v>5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79" t="s">
        <v>253</v>
      </c>
      <c r="I10" s="79"/>
      <c r="J10" s="26">
        <f>SUMIF(TblVendas[CPF], $C$5, TblVendas[Valor da Venda])</f>
        <v>5794</v>
      </c>
      <c r="L10" s="28" t="s">
        <v>262</v>
      </c>
      <c r="M10" s="39">
        <f t="array" ref="M10">INDEX(TblVendas[Data Venda], SMALL(IF(TblVendas[CPF] = $C$5, ROW(TblVendas[CPF]) -2), 1), 1)</f>
        <v>43467</v>
      </c>
      <c r="N10" s="26">
        <f t="array" ref="N10">INDEX(TblVendas[Valor da Venda], SMALL(IF(TblVendas[CPF] = $C$5, ROW(TblVendas[CPF]) -2), 1), 1)</f>
        <v>1148</v>
      </c>
      <c r="O10" s="28"/>
    </row>
    <row r="11" spans="2:15" ht="15.6" thickBot="1" x14ac:dyDescent="0.3">
      <c r="B11" s="16">
        <f>(B10 - 30)</f>
        <v>43922</v>
      </c>
      <c r="C11" s="2">
        <f>MONTH(B11)</f>
        <v>4</v>
      </c>
      <c r="D11" s="2">
        <f>YEAR(B11)</f>
        <v>2020</v>
      </c>
      <c r="E11" s="21">
        <f>SUMIFS(TblVendas[Valor da Venda], TblVendas[Ano Venda], D11, TblVendas[Mês Venda], C11, TblVendas[CPF], $C$5)</f>
        <v>768</v>
      </c>
      <c r="H11" s="82" t="s">
        <v>251</v>
      </c>
      <c r="I11" s="82"/>
      <c r="J11" s="34">
        <f>COUNTIF(TblVendas[CPF], $C$5)</f>
        <v>6</v>
      </c>
      <c r="L11" s="28" t="s">
        <v>263</v>
      </c>
      <c r="M11" s="39">
        <f t="array" ref="M11">INDEX(TblVendas[Data Venda], LARGE(IF(TblVendas[CPF] = $C$5, ROW(TblVendas[CPF]) -2), 1), 1)</f>
        <v>43941</v>
      </c>
      <c r="N11" s="26">
        <f t="array" ref="N11">INDEX(TblVendas[Valor da Venda], LARGE(IF(TblVendas[CPF] = $C$5, ROW(TblVendas[CPF]) -2), 1), 1)</f>
        <v>768</v>
      </c>
      <c r="O11" s="28"/>
    </row>
    <row r="12" spans="2:15" ht="15.6" thickTop="1" x14ac:dyDescent="0.25">
      <c r="B12" s="16">
        <f t="shared" ref="B12:B20" si="0">(B11 - 30)</f>
        <v>43892</v>
      </c>
      <c r="C12" s="2">
        <f t="shared" ref="C12:C21" si="1">MONTH(B12)</f>
        <v>3</v>
      </c>
      <c r="D12" s="2">
        <f t="shared" ref="D12:D20" si="2">YEAR(B12)</f>
        <v>2020</v>
      </c>
      <c r="E12" s="21">
        <f>SUMIFS(TblVendas[Valor da Venda], TblVendas[Ano Venda], D12, TblVendas[Mês Venda], C12, TblVendas[CPF], $C$5)</f>
        <v>52</v>
      </c>
      <c r="L12" s="28" t="s">
        <v>264</v>
      </c>
      <c r="M12" s="28"/>
      <c r="N12" s="35">
        <f>IF(INT((C3-M11)/30) &lt; 0, 0, INT((C3-M11)/30))</f>
        <v>0</v>
      </c>
      <c r="O12" s="28"/>
    </row>
    <row r="13" spans="2:15" ht="16.2" thickBot="1" x14ac:dyDescent="0.3">
      <c r="B13" s="16">
        <f t="shared" si="0"/>
        <v>43862</v>
      </c>
      <c r="C13" s="2">
        <f t="shared" si="1"/>
        <v>2</v>
      </c>
      <c r="D13" s="2">
        <f t="shared" si="2"/>
        <v>2020</v>
      </c>
      <c r="E13" s="21">
        <f>SUMIFS(TblVendas[Valor da Venda], TblVendas[Ano Venda], D13, TblVendas[Mês Venda], C13, TblVendas[CPF], $C$5)</f>
        <v>0</v>
      </c>
      <c r="H13" s="76" t="s">
        <v>258</v>
      </c>
      <c r="I13" s="76"/>
      <c r="J13" s="76"/>
      <c r="L13" s="20" t="s">
        <v>266</v>
      </c>
      <c r="M13" s="20"/>
      <c r="N13" s="20">
        <f>INT( (M11 - M10) / 30)</f>
        <v>15</v>
      </c>
      <c r="O13" s="20"/>
    </row>
    <row r="14" spans="2:15" ht="16.2" thickTop="1" x14ac:dyDescent="0.3">
      <c r="B14" s="16">
        <f t="shared" si="0"/>
        <v>43832</v>
      </c>
      <c r="C14" s="2">
        <f t="shared" si="1"/>
        <v>1</v>
      </c>
      <c r="D14" s="2">
        <f t="shared" si="2"/>
        <v>2020</v>
      </c>
      <c r="E14" s="21">
        <f>SUMIFS(TblVendas[Valor da Venda], TblVendas[Ano Venda], D14, TblVendas[Mês Venda], C14, TblVendas[CPF], $C$5)</f>
        <v>0</v>
      </c>
      <c r="H14" s="80" t="s">
        <v>254</v>
      </c>
      <c r="I14" s="80"/>
      <c r="J14" s="36">
        <f>IF(J16 = 0, 0, (J16 / J15) )</f>
        <v>7</v>
      </c>
      <c r="L14" t="s">
        <v>265</v>
      </c>
    </row>
    <row r="15" spans="2:15" x14ac:dyDescent="0.25">
      <c r="B15" s="16">
        <f t="shared" si="0"/>
        <v>43802</v>
      </c>
      <c r="C15" s="2">
        <f t="shared" si="1"/>
        <v>12</v>
      </c>
      <c r="D15" s="2">
        <f t="shared" si="2"/>
        <v>2019</v>
      </c>
      <c r="E15" s="21">
        <f>SUMIFS(TblVendas[Valor da Venda], TblVendas[Ano Venda], D15, TblVendas[Mês Venda], C15, TblVendas[CPF], $C$5)</f>
        <v>0</v>
      </c>
      <c r="H15" s="85" t="s">
        <v>251</v>
      </c>
      <c r="I15" s="85"/>
      <c r="J15" s="35">
        <f>COUNTIFS(TblVendas[CPF], $C$5, TblVendas[Dias Atraso], "&gt;0")</f>
        <v>1</v>
      </c>
    </row>
    <row r="16" spans="2:15" ht="15.6" thickBot="1" x14ac:dyDescent="0.3">
      <c r="B16" s="16">
        <f t="shared" si="0"/>
        <v>43772</v>
      </c>
      <c r="C16" s="2">
        <f t="shared" si="1"/>
        <v>11</v>
      </c>
      <c r="D16" s="2">
        <f t="shared" si="2"/>
        <v>2019</v>
      </c>
      <c r="E16" s="21">
        <f>SUMIFS(TblVendas[Valor da Venda], TblVendas[Ano Venda], D16, TblVendas[Mês Venda], C16, TblVendas[CPF], $C$5)</f>
        <v>0</v>
      </c>
      <c r="H16" s="82" t="s">
        <v>252</v>
      </c>
      <c r="I16" s="82"/>
      <c r="J16" s="34">
        <f>SUMIF(TblVendas[CPF], $C$5, TblVendas[Dias Atraso])</f>
        <v>7</v>
      </c>
    </row>
    <row r="17" spans="2:15" ht="15.6" thickTop="1" x14ac:dyDescent="0.25">
      <c r="B17" s="16">
        <f t="shared" si="0"/>
        <v>43742</v>
      </c>
      <c r="C17" s="2">
        <f t="shared" si="1"/>
        <v>10</v>
      </c>
      <c r="D17" s="2">
        <f t="shared" si="2"/>
        <v>2019</v>
      </c>
      <c r="E17" s="21">
        <f>SUMIFS(TblVendas[Valor da Venda], TblVendas[Ano Venda], D17, TblVendas[Mês Venda], C17, TblVendas[CPF], $C$5)</f>
        <v>0</v>
      </c>
      <c r="K17" s="30"/>
    </row>
    <row r="18" spans="2:15" ht="16.2" thickBot="1" x14ac:dyDescent="0.35">
      <c r="B18" s="16">
        <f t="shared" si="0"/>
        <v>43712</v>
      </c>
      <c r="C18" s="2">
        <f t="shared" si="1"/>
        <v>9</v>
      </c>
      <c r="D18" s="2">
        <f t="shared" si="2"/>
        <v>2019</v>
      </c>
      <c r="E18" s="21">
        <f>SUMIFS(TblVendas[Valor da Venda], TblVendas[Ano Venda], D18, TblVendas[Mês Venda], C18, TblVendas[CPF], $C$5)</f>
        <v>0</v>
      </c>
      <c r="H18" s="83" t="s">
        <v>255</v>
      </c>
      <c r="I18" s="83"/>
      <c r="J18" s="83"/>
      <c r="K18" s="30"/>
    </row>
    <row r="19" spans="2:15" ht="15.6" thickTop="1" x14ac:dyDescent="0.25">
      <c r="B19" s="16">
        <f t="shared" si="0"/>
        <v>43682</v>
      </c>
      <c r="C19" s="2">
        <f t="shared" si="1"/>
        <v>8</v>
      </c>
      <c r="D19" s="2">
        <f t="shared" si="2"/>
        <v>2019</v>
      </c>
      <c r="E19" s="21">
        <f>SUMIFS(TblVendas[Valor da Venda], TblVendas[Ano Venda], D19, TblVendas[Mês Venda], C19, TblVendas[CPF], $C$5)</f>
        <v>0</v>
      </c>
      <c r="H19" s="84" t="s">
        <v>256</v>
      </c>
      <c r="I19" s="84"/>
      <c r="J19" s="38">
        <f>SUMIFS(TblVendas[Valor da Venda], TblVendas[CPF], $C$5, TblVendas[À Vista], "À Vista")</f>
        <v>2244</v>
      </c>
      <c r="K19" s="30"/>
    </row>
    <row r="20" spans="2:15" x14ac:dyDescent="0.25">
      <c r="B20" s="16">
        <f t="shared" si="0"/>
        <v>43652</v>
      </c>
      <c r="C20" s="2">
        <f t="shared" si="1"/>
        <v>7</v>
      </c>
      <c r="D20" s="2">
        <f t="shared" si="2"/>
        <v>2019</v>
      </c>
      <c r="E20" s="21">
        <f>SUMIFS(TblVendas[Valor da Venda], TblVendas[Ano Venda], D20, TblVendas[Mês Venda], C20, TblVendas[CPF], $C$5)</f>
        <v>1058</v>
      </c>
      <c r="H20" s="79" t="s">
        <v>257</v>
      </c>
      <c r="I20" s="79"/>
      <c r="J20" s="26">
        <f>SUMIFS(TblVendas[Valor da Venda], TblVendas[CPF], $C$5, TblVendas[À Vista], "À Prazo")</f>
        <v>3550</v>
      </c>
      <c r="K20" s="30"/>
    </row>
    <row r="21" spans="2:15" ht="15.6" thickBot="1" x14ac:dyDescent="0.3">
      <c r="B21" s="18">
        <f t="shared" ref="B21" si="3">(B20 - 30)</f>
        <v>43622</v>
      </c>
      <c r="C21" s="19">
        <f t="shared" si="1"/>
        <v>6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1476</v>
      </c>
      <c r="H21" s="29" t="s">
        <v>9</v>
      </c>
      <c r="I21" s="28"/>
      <c r="J21" s="26">
        <f>SUMIFS(TblVendas[Valor da Venda], TblVendas[CPF], $C$5, TblVendas[Forma Pagamento], H21)</f>
        <v>2112</v>
      </c>
      <c r="K21" s="30"/>
    </row>
    <row r="22" spans="2:15" ht="15.6" thickTop="1" x14ac:dyDescent="0.25">
      <c r="H22" s="29" t="s">
        <v>8</v>
      </c>
      <c r="I22" s="28"/>
      <c r="J22" s="26">
        <f>SUMIFS(TblVendas[Valor da Venda], TblVendas[CPF], $C$5, TblVendas[Forma Pagamento], H22)</f>
        <v>1148</v>
      </c>
      <c r="K22" s="30"/>
    </row>
    <row r="23" spans="2:15" ht="15.6" thickBot="1" x14ac:dyDescent="0.3">
      <c r="H23" s="37" t="s">
        <v>7</v>
      </c>
      <c r="I23" s="20"/>
      <c r="J23" s="22">
        <f>SUMIFS(TblVendas[Valor da Venda], TblVendas[CPF], $C$5, TblVendas[Forma Pagamento], H23)</f>
        <v>2534</v>
      </c>
      <c r="K23" s="30"/>
    </row>
    <row r="24" spans="2:15" ht="15.6" thickTop="1" x14ac:dyDescent="0.25">
      <c r="K24" s="30"/>
    </row>
    <row r="25" spans="2:15" ht="16.2" thickBot="1" x14ac:dyDescent="0.3">
      <c r="B25" s="78" t="s">
        <v>268</v>
      </c>
      <c r="C25" s="78"/>
      <c r="D25" s="78"/>
      <c r="E25" s="78"/>
      <c r="F25" s="78"/>
      <c r="H25" s="77" t="s">
        <v>279</v>
      </c>
      <c r="I25" s="77"/>
      <c r="J25" s="77"/>
      <c r="K25" s="30"/>
      <c r="L25" s="76" t="s">
        <v>283</v>
      </c>
      <c r="M25" s="76"/>
      <c r="N25" s="76"/>
      <c r="O25" s="30"/>
    </row>
    <row r="26" spans="2:15" ht="16.2" thickTop="1" x14ac:dyDescent="0.25">
      <c r="B26" s="46" t="s">
        <v>269</v>
      </c>
      <c r="C26" s="46"/>
      <c r="D26" s="46" t="s">
        <v>270</v>
      </c>
      <c r="E26" s="46" t="s">
        <v>271</v>
      </c>
      <c r="F26" s="46" t="s">
        <v>277</v>
      </c>
      <c r="H26" s="47" t="s">
        <v>280</v>
      </c>
      <c r="I26" s="48" t="s">
        <v>281</v>
      </c>
      <c r="J26" s="48" t="s">
        <v>282</v>
      </c>
      <c r="L26" s="47" t="s">
        <v>280</v>
      </c>
      <c r="M26" s="48" t="s">
        <v>281</v>
      </c>
      <c r="N26" s="48" t="s">
        <v>282</v>
      </c>
    </row>
    <row r="27" spans="2:15" ht="15.6" x14ac:dyDescent="0.25">
      <c r="B27" s="41" t="s">
        <v>272</v>
      </c>
      <c r="C27" s="31"/>
      <c r="D27" s="43">
        <v>15</v>
      </c>
      <c r="E27" s="54">
        <f>VLOOKUP(N13, H26:J31, 3,TRUE)</f>
        <v>100</v>
      </c>
      <c r="F27" s="49">
        <f>(D27 * E27) / $D$33</f>
        <v>15</v>
      </c>
      <c r="H27" s="49">
        <v>0</v>
      </c>
      <c r="I27" s="49">
        <v>1</v>
      </c>
      <c r="J27" s="49">
        <v>20</v>
      </c>
      <c r="L27" s="49">
        <v>0</v>
      </c>
      <c r="M27" s="50">
        <v>1000</v>
      </c>
      <c r="N27" s="49">
        <v>20</v>
      </c>
    </row>
    <row r="28" spans="2:15" x14ac:dyDescent="0.25">
      <c r="B28" s="32" t="s">
        <v>273</v>
      </c>
      <c r="C28" s="32"/>
      <c r="D28" s="44">
        <v>25</v>
      </c>
      <c r="E28" s="54">
        <f>VLOOKUP(J10, L26:N31, 3, TRUE)</f>
        <v>100</v>
      </c>
      <c r="F28" s="49">
        <f t="shared" ref="F28:F32" si="5">(D28 * E28) / $D$33</f>
        <v>25</v>
      </c>
      <c r="H28" s="49">
        <v>2</v>
      </c>
      <c r="I28" s="49">
        <v>3</v>
      </c>
      <c r="J28" s="49">
        <v>40</v>
      </c>
      <c r="L28" s="50">
        <v>1001</v>
      </c>
      <c r="M28" s="50">
        <v>2000</v>
      </c>
      <c r="N28" s="49">
        <v>40</v>
      </c>
    </row>
    <row r="29" spans="2:15" x14ac:dyDescent="0.25">
      <c r="B29" s="32" t="s">
        <v>250</v>
      </c>
      <c r="C29" s="32"/>
      <c r="D29" s="44">
        <v>15</v>
      </c>
      <c r="E29" s="54">
        <f>VLOOKUP(J9, B36:D41, 3, TRUE)</f>
        <v>40</v>
      </c>
      <c r="F29" s="49">
        <f t="shared" si="5"/>
        <v>6</v>
      </c>
      <c r="H29" s="49">
        <v>4</v>
      </c>
      <c r="I29" s="49">
        <v>5</v>
      </c>
      <c r="J29" s="49">
        <v>60</v>
      </c>
      <c r="L29" s="50">
        <v>2001</v>
      </c>
      <c r="M29" s="50">
        <v>3000</v>
      </c>
      <c r="N29" s="49">
        <v>60</v>
      </c>
    </row>
    <row r="30" spans="2:15" x14ac:dyDescent="0.25">
      <c r="B30" s="30" t="s">
        <v>278</v>
      </c>
      <c r="C30" s="30"/>
      <c r="D30" s="44">
        <v>10</v>
      </c>
      <c r="E30" s="54">
        <f>VLOOKUP(N12, H36:J41, 3, TRUE)</f>
        <v>100</v>
      </c>
      <c r="F30" s="49">
        <f t="shared" si="5"/>
        <v>10</v>
      </c>
      <c r="H30" s="49">
        <v>6</v>
      </c>
      <c r="I30" s="49">
        <v>7</v>
      </c>
      <c r="J30" s="49">
        <v>80</v>
      </c>
      <c r="L30" s="50">
        <v>3001</v>
      </c>
      <c r="M30" s="50">
        <v>4000</v>
      </c>
      <c r="N30" s="49">
        <v>80</v>
      </c>
    </row>
    <row r="31" spans="2:15" ht="16.2" thickBot="1" x14ac:dyDescent="0.3">
      <c r="B31" s="41" t="s">
        <v>274</v>
      </c>
      <c r="C31" s="31"/>
      <c r="D31" s="45">
        <v>30</v>
      </c>
      <c r="E31" s="54">
        <f>VLOOKUP(J14, L36:N41, 3, TRUE)</f>
        <v>80</v>
      </c>
      <c r="F31" s="49">
        <f t="shared" si="5"/>
        <v>24</v>
      </c>
      <c r="H31" s="19">
        <v>8</v>
      </c>
      <c r="I31" s="19"/>
      <c r="J31" s="19">
        <v>100</v>
      </c>
      <c r="L31" s="51">
        <v>4001</v>
      </c>
      <c r="M31" s="19"/>
      <c r="N31" s="19">
        <v>100</v>
      </c>
    </row>
    <row r="32" spans="2:15" ht="16.2" thickTop="1" x14ac:dyDescent="0.3">
      <c r="B32" s="42" t="s">
        <v>275</v>
      </c>
      <c r="C32" s="33"/>
      <c r="D32" s="44">
        <v>5</v>
      </c>
      <c r="E32" s="54">
        <f>E45</f>
        <v>40</v>
      </c>
      <c r="F32" s="49">
        <f t="shared" si="5"/>
        <v>2</v>
      </c>
    </row>
    <row r="33" spans="2:14" ht="16.2" thickBot="1" x14ac:dyDescent="0.35">
      <c r="B33" s="55" t="s">
        <v>276</v>
      </c>
      <c r="C33" s="55"/>
      <c r="D33" s="56">
        <f>SUM(D27:D32)</f>
        <v>100</v>
      </c>
      <c r="E33" s="57"/>
      <c r="F33" s="58">
        <f>SUM(F27:F32)</f>
        <v>82</v>
      </c>
    </row>
    <row r="34" spans="2:14" ht="15.6" thickTop="1" x14ac:dyDescent="0.25"/>
    <row r="35" spans="2:14" ht="16.2" thickBot="1" x14ac:dyDescent="0.3">
      <c r="B35" s="76" t="s">
        <v>284</v>
      </c>
      <c r="C35" s="76"/>
      <c r="D35" s="76"/>
      <c r="H35" s="77" t="s">
        <v>285</v>
      </c>
      <c r="I35" s="77"/>
      <c r="J35" s="77"/>
      <c r="L35" s="77" t="s">
        <v>286</v>
      </c>
      <c r="M35" s="77"/>
      <c r="N35" s="77"/>
    </row>
    <row r="36" spans="2:14" ht="15.6" thickTop="1" x14ac:dyDescent="0.25">
      <c r="B36" s="47" t="s">
        <v>280</v>
      </c>
      <c r="C36" s="48" t="s">
        <v>281</v>
      </c>
      <c r="D36" s="48" t="s">
        <v>282</v>
      </c>
      <c r="H36" s="47" t="s">
        <v>280</v>
      </c>
      <c r="I36" s="48" t="s">
        <v>281</v>
      </c>
      <c r="J36" s="48" t="s">
        <v>282</v>
      </c>
      <c r="L36" s="47" t="s">
        <v>280</v>
      </c>
      <c r="M36" s="48" t="s">
        <v>281</v>
      </c>
      <c r="N36" s="48" t="s">
        <v>282</v>
      </c>
    </row>
    <row r="37" spans="2:14" x14ac:dyDescent="0.25">
      <c r="B37" s="49">
        <v>0</v>
      </c>
      <c r="C37" s="50">
        <v>500</v>
      </c>
      <c r="D37" s="49">
        <v>20</v>
      </c>
      <c r="H37" s="49">
        <v>0</v>
      </c>
      <c r="I37" s="49">
        <v>1</v>
      </c>
      <c r="J37" s="49">
        <v>100</v>
      </c>
      <c r="L37" s="49">
        <v>0</v>
      </c>
      <c r="M37" s="49">
        <v>0</v>
      </c>
      <c r="N37" s="49">
        <v>100</v>
      </c>
    </row>
    <row r="38" spans="2:14" x14ac:dyDescent="0.25">
      <c r="B38" s="50">
        <v>501</v>
      </c>
      <c r="C38" s="50">
        <v>1000</v>
      </c>
      <c r="D38" s="49">
        <v>40</v>
      </c>
      <c r="H38" s="49">
        <v>2</v>
      </c>
      <c r="I38" s="49">
        <v>3</v>
      </c>
      <c r="J38" s="49">
        <v>80</v>
      </c>
      <c r="L38" s="49">
        <v>1</v>
      </c>
      <c r="M38" s="49">
        <v>10</v>
      </c>
      <c r="N38" s="49">
        <v>80</v>
      </c>
    </row>
    <row r="39" spans="2:14" x14ac:dyDescent="0.25">
      <c r="B39" s="50">
        <v>1001</v>
      </c>
      <c r="C39" s="50">
        <v>2000</v>
      </c>
      <c r="D39" s="49">
        <v>60</v>
      </c>
      <c r="H39" s="49">
        <v>4</v>
      </c>
      <c r="I39" s="49">
        <v>5</v>
      </c>
      <c r="J39" s="49">
        <v>60</v>
      </c>
      <c r="L39" s="49">
        <v>11</v>
      </c>
      <c r="M39" s="49">
        <v>15</v>
      </c>
      <c r="N39" s="49">
        <v>60</v>
      </c>
    </row>
    <row r="40" spans="2:14" x14ac:dyDescent="0.25">
      <c r="B40" s="50">
        <v>2001</v>
      </c>
      <c r="C40" s="50">
        <v>3000</v>
      </c>
      <c r="D40" s="49">
        <v>80</v>
      </c>
      <c r="H40" s="49">
        <v>6</v>
      </c>
      <c r="I40" s="49">
        <v>7</v>
      </c>
      <c r="J40" s="49">
        <v>40</v>
      </c>
      <c r="L40" s="49">
        <v>16</v>
      </c>
      <c r="M40" s="49">
        <v>20</v>
      </c>
      <c r="N40" s="49">
        <v>40</v>
      </c>
    </row>
    <row r="41" spans="2:14" ht="15.6" thickBot="1" x14ac:dyDescent="0.3">
      <c r="B41" s="51">
        <v>4001</v>
      </c>
      <c r="C41" s="19"/>
      <c r="D41" s="19">
        <v>100</v>
      </c>
      <c r="H41" s="19">
        <v>7</v>
      </c>
      <c r="I41" s="19"/>
      <c r="J41" s="19">
        <v>20</v>
      </c>
      <c r="L41" s="19">
        <v>21</v>
      </c>
      <c r="M41" s="19"/>
      <c r="N41" s="19">
        <v>20</v>
      </c>
    </row>
    <row r="42" spans="2:14" ht="15.6" thickTop="1" x14ac:dyDescent="0.25"/>
    <row r="43" spans="2:14" ht="16.2" thickBot="1" x14ac:dyDescent="0.3">
      <c r="B43" s="78" t="s">
        <v>287</v>
      </c>
      <c r="C43" s="78"/>
      <c r="D43" s="78"/>
      <c r="E43" s="78"/>
      <c r="H43" s="76" t="s">
        <v>294</v>
      </c>
      <c r="I43" s="76"/>
      <c r="J43" s="76"/>
    </row>
    <row r="44" spans="2:14" ht="16.2" thickTop="1" x14ac:dyDescent="0.25">
      <c r="B44" s="52" t="s">
        <v>288</v>
      </c>
      <c r="C44" s="52" t="s">
        <v>6</v>
      </c>
      <c r="D44" s="52"/>
      <c r="E44" s="52" t="s">
        <v>289</v>
      </c>
      <c r="H44" s="59" t="s">
        <v>280</v>
      </c>
      <c r="I44" s="59" t="s">
        <v>281</v>
      </c>
      <c r="J44" s="59" t="s">
        <v>282</v>
      </c>
    </row>
    <row r="45" spans="2:14" ht="15.6" thickBot="1" x14ac:dyDescent="0.3">
      <c r="B45" s="53">
        <f>LARGE(J19:J20, 1)</f>
        <v>3550</v>
      </c>
      <c r="C45" s="19" t="str">
        <f>INDEX(H19:I20,MATCH(B45, J19:J20, 0), 1)</f>
        <v>Compras à Prazo</v>
      </c>
      <c r="D45" s="19"/>
      <c r="E45" s="19">
        <f>IF(C45 = "Compras à Prazo", 40, 60)</f>
        <v>40</v>
      </c>
      <c r="H45" s="49">
        <v>0</v>
      </c>
      <c r="I45" s="49">
        <v>54</v>
      </c>
      <c r="J45" s="49" t="s">
        <v>290</v>
      </c>
    </row>
    <row r="46" spans="2:14" ht="16.2" thickTop="1" thickBot="1" x14ac:dyDescent="0.3">
      <c r="H46" s="49">
        <v>55</v>
      </c>
      <c r="I46" s="49">
        <v>64</v>
      </c>
      <c r="J46" s="49" t="s">
        <v>291</v>
      </c>
    </row>
    <row r="47" spans="2:14" ht="16.8" thickTop="1" thickBot="1" x14ac:dyDescent="0.3">
      <c r="B47" s="72" t="s">
        <v>293</v>
      </c>
      <c r="C47" s="73"/>
      <c r="D47" s="74" t="str">
        <f>VLOOKUP(F33, H44:J48, 3, TRUE)</f>
        <v>Ouro</v>
      </c>
      <c r="E47" s="75"/>
      <c r="H47" s="49">
        <v>65</v>
      </c>
      <c r="I47" s="49">
        <v>89</v>
      </c>
      <c r="J47" s="49" t="s">
        <v>292</v>
      </c>
    </row>
    <row r="48" spans="2:14" ht="16.2" thickTop="1" thickBot="1" x14ac:dyDescent="0.3">
      <c r="H48" s="19">
        <v>90</v>
      </c>
      <c r="I48" s="19">
        <v>100</v>
      </c>
      <c r="J48" s="19" t="s">
        <v>299</v>
      </c>
    </row>
    <row r="49" ht="15.6" thickTop="1" x14ac:dyDescent="0.25"/>
  </sheetData>
  <mergeCells count="2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  <mergeCell ref="B47:C47"/>
    <mergeCell ref="D47:E47"/>
    <mergeCell ref="L25:N25"/>
    <mergeCell ref="B35:D35"/>
    <mergeCell ref="H35:J35"/>
    <mergeCell ref="L35:N35"/>
    <mergeCell ref="B43:E43"/>
    <mergeCell ref="H43:J43"/>
    <mergeCell ref="B25:F25"/>
    <mergeCell ref="H25:J2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workbookViewId="0">
      <selection activeCell="A2" sqref="A2"/>
    </sheetView>
  </sheetViews>
  <sheetFormatPr defaultColWidth="0" defaultRowHeight="15" zeroHeight="1" x14ac:dyDescent="0.25"/>
  <cols>
    <col min="1" max="1" width="2.6328125" customWidth="1"/>
    <col min="2" max="2" width="13.6328125" customWidth="1"/>
    <col min="3" max="3" width="23.54296875" customWidth="1"/>
    <col min="4" max="4" width="13.6328125" customWidth="1"/>
    <col min="5" max="5" width="2.6328125" customWidth="1"/>
    <col min="6" max="11" width="12.6328125" customWidth="1"/>
    <col min="12" max="12" width="2.6328125" customWidth="1"/>
    <col min="13" max="13" width="12.6328125" customWidth="1"/>
    <col min="14" max="14" width="8.1796875" customWidth="1"/>
    <col min="15" max="15" width="12.6328125" customWidth="1"/>
    <col min="16" max="16" width="3.6328125" customWidth="1"/>
    <col min="17" max="16384" width="8.7265625" hidden="1"/>
  </cols>
  <sheetData>
    <row r="1" spans="2:15" ht="4.95" customHeight="1" thickBot="1" x14ac:dyDescent="0.3"/>
    <row r="2" spans="2:15" ht="40.049999999999997" customHeight="1" thickTop="1" thickBot="1" x14ac:dyDescent="0.3">
      <c r="B2" s="61"/>
      <c r="C2" s="88" t="s">
        <v>295</v>
      </c>
      <c r="D2" s="88"/>
      <c r="E2" s="88"/>
      <c r="F2" s="88"/>
      <c r="G2" s="88"/>
      <c r="H2" s="61"/>
      <c r="I2" s="61"/>
      <c r="J2" s="61"/>
      <c r="K2" s="61"/>
      <c r="L2" s="61"/>
      <c r="M2" s="61"/>
      <c r="N2" s="61"/>
      <c r="O2" s="62">
        <v>43952</v>
      </c>
    </row>
    <row r="3" spans="2:15" ht="15.6" thickTop="1" x14ac:dyDescent="0.25"/>
    <row r="4" spans="2:15" ht="16.2" thickBot="1" x14ac:dyDescent="0.35">
      <c r="B4" s="89" t="s">
        <v>296</v>
      </c>
      <c r="C4" s="89"/>
      <c r="D4" s="89"/>
      <c r="E4" s="89"/>
    </row>
    <row r="5" spans="2:15" ht="16.2" thickTop="1" x14ac:dyDescent="0.25">
      <c r="B5" s="63" t="s">
        <v>2</v>
      </c>
      <c r="C5" s="90">
        <v>86657720194</v>
      </c>
      <c r="D5" s="63"/>
      <c r="E5" s="63"/>
    </row>
    <row r="6" spans="2:15" ht="15.6" x14ac:dyDescent="0.25">
      <c r="B6" s="28" t="s">
        <v>297</v>
      </c>
      <c r="C6" s="68" t="str">
        <f>IF(C5 = "", "", VLOOKUP(C5, TblClientes[], 2, FALSE) )</f>
        <v>Victor Von Doom</v>
      </c>
      <c r="D6" s="64"/>
      <c r="E6" s="28"/>
    </row>
    <row r="7" spans="2:15" ht="15.6" x14ac:dyDescent="0.25">
      <c r="B7" s="28"/>
      <c r="C7" s="65"/>
      <c r="D7" s="28"/>
      <c r="E7" s="28"/>
    </row>
    <row r="8" spans="2:15" ht="15.6" x14ac:dyDescent="0.25">
      <c r="C8" s="66" t="s">
        <v>298</v>
      </c>
    </row>
    <row r="9" spans="2:15" x14ac:dyDescent="0.25"/>
    <row r="10" spans="2:15" ht="25.2" customHeight="1" x14ac:dyDescent="0.25">
      <c r="C10" s="67" t="str">
        <f>Analises!D47</f>
        <v>Ouro</v>
      </c>
    </row>
    <row r="11" spans="2:15" ht="15.6" thickBot="1" x14ac:dyDescent="0.3"/>
    <row r="12" spans="2:15" ht="15.6" thickTop="1" x14ac:dyDescent="0.25">
      <c r="B12" s="63"/>
      <c r="C12" s="63"/>
      <c r="D12" s="63"/>
      <c r="E12" s="63"/>
    </row>
    <row r="13" spans="2:15" x14ac:dyDescent="0.25"/>
    <row r="14" spans="2:15" x14ac:dyDescent="0.25"/>
    <row r="15" spans="2:15" x14ac:dyDescent="0.25"/>
    <row r="16" spans="2:15" x14ac:dyDescent="0.25"/>
    <row r="17" spans="2:15" x14ac:dyDescent="0.25"/>
    <row r="18" spans="2:15" x14ac:dyDescent="0.25"/>
    <row r="19" spans="2:15" x14ac:dyDescent="0.25"/>
    <row r="20" spans="2:15" x14ac:dyDescent="0.25"/>
    <row r="21" spans="2:15" x14ac:dyDescent="0.25"/>
    <row r="22" spans="2:15" x14ac:dyDescent="0.25"/>
    <row r="23" spans="2:15" ht="4.95" customHeight="1" thickBot="1" x14ac:dyDescent="0.3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2:15" s="28" customFormat="1" ht="15" hidden="1" customHeight="1" thickTop="1" x14ac:dyDescent="0.25"/>
  </sheetData>
  <mergeCells count="2">
    <mergeCell ref="C2:G2"/>
    <mergeCell ref="B4:E4"/>
  </mergeCells>
  <conditionalFormatting sqref="C7">
    <cfRule type="containsText" dxfId="7" priority="8" operator="containsText" text="DIAMANTE">
      <formula>NOT(ISERROR(SEARCH("DIAMANTE",C7)))</formula>
    </cfRule>
    <cfRule type="containsText" dxfId="6" priority="7" operator="containsText" text="OURO">
      <formula>NOT(ISERROR(SEARCH("OURO",C7)))</formula>
    </cfRule>
    <cfRule type="containsText" dxfId="5" priority="6" operator="containsText" text="PRATA">
      <formula>NOT(ISERROR(SEARCH("PRATA",C7)))</formula>
    </cfRule>
    <cfRule type="containsText" dxfId="4" priority="5" operator="containsText" text="BRONZE">
      <formula>NOT(ISERROR(SEARCH("BRONZE",C7)))</formula>
    </cfRule>
  </conditionalFormatting>
  <conditionalFormatting sqref="C10">
    <cfRule type="containsText" dxfId="3" priority="4" operator="containsText" text="PRATA">
      <formula>NOT(ISERROR(SEARCH("PRATA",C10)))</formula>
    </cfRule>
    <cfRule type="containsText" dxfId="2" priority="3" operator="containsText" text="BRONZE">
      <formula>NOT(ISERROR(SEARCH("BRONZE",C10)))</formula>
    </cfRule>
    <cfRule type="containsText" dxfId="1" priority="2" operator="containsText" text="OURO">
      <formula>NOT(ISERROR(SEARCH("OURO",C10)))</formula>
    </cfRule>
    <cfRule type="containsText" dxfId="0" priority="1" operator="containsText" text="DIAMANTE">
      <formula>NOT(ISERROR(SEARCH("DIAMANTE",C10)))</formula>
    </cfRule>
  </conditionalFormatting>
  <dataValidations count="1">
    <dataValidation type="list" showInputMessage="1" showErrorMessage="1" errorTitle="ERRO !!!" error="Por favor, informar o CPF na lista pre definida." sqref="C5">
      <formula1>TblClientes_CPF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Plano de Vendas</vt:lpstr>
      <vt:lpstr>Tabela de Clientes</vt:lpstr>
      <vt:lpstr>Analises</vt:lpstr>
      <vt:lpstr>Painel</vt:lpstr>
      <vt:lpstr>TblClientes_CPF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2023-07-22T17:28:35Z</dcterms:modified>
</cp:coreProperties>
</file>