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10" activeTab="15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6" l="1"/>
  <c r="E31" i="15"/>
  <c r="D31" i="15"/>
  <c r="C31" i="15"/>
  <c r="B31" i="15"/>
  <c r="G26" i="15"/>
  <c r="B27" i="15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H26" i="15" l="1"/>
  <c r="I26" i="15"/>
  <c r="C27" i="15"/>
  <c r="D27" i="15"/>
  <c r="E27" i="15" s="1"/>
  <c r="F16" i="16" s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B23" i="15"/>
  <c r="J5" i="15"/>
  <c r="C4" i="15"/>
  <c r="M4" i="15" s="1"/>
  <c r="J26" i="15" l="1"/>
  <c r="H16" i="16" s="1"/>
  <c r="C23" i="15"/>
  <c r="M2" i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H7" i="15" l="1"/>
  <c r="H8" i="15"/>
  <c r="H9" i="15"/>
  <c r="H10" i="15"/>
  <c r="H11" i="15"/>
  <c r="H12" i="15"/>
  <c r="H13" i="15"/>
  <c r="H14" i="15"/>
  <c r="H15" i="15"/>
  <c r="H16" i="15"/>
  <c r="H17" i="15"/>
  <c r="H6" i="15"/>
  <c r="C13" i="15"/>
  <c r="B11" i="16" s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G6" i="15" l="1"/>
  <c r="G17" i="15"/>
  <c r="G16" i="15"/>
  <c r="G15" i="15"/>
  <c r="G14" i="15"/>
  <c r="G13" i="15"/>
  <c r="G12" i="15"/>
  <c r="G11" i="15"/>
  <c r="G10" i="15"/>
  <c r="G9" i="15"/>
  <c r="G8" i="15"/>
  <c r="G7" i="15"/>
  <c r="C12" i="15"/>
  <c r="B8" i="16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D23" i="15" l="1"/>
  <c r="E23" i="15" s="1"/>
  <c r="B16" i="16" s="1"/>
  <c r="J7" i="15"/>
  <c r="L7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L11" i="15" s="1"/>
  <c r="J10" i="15"/>
  <c r="L10" i="15" s="1"/>
  <c r="J9" i="15"/>
  <c r="L9" i="15" s="1"/>
  <c r="J8" i="15"/>
  <c r="L8" i="15" s="1"/>
  <c r="J6" i="15"/>
  <c r="N16" i="9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C9" i="15" l="1"/>
  <c r="P8" i="16"/>
  <c r="L6" i="15"/>
  <c r="C8" i="15"/>
  <c r="C7" i="15"/>
  <c r="C10" i="15" s="1"/>
  <c r="B5" i="16" s="1"/>
  <c r="M24" i="9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<sst xmlns="http://schemas.openxmlformats.org/spreadsheetml/2006/main" count="1721" uniqueCount="605">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</sst>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5" formatCode="&quot;R$&quot;#,##0.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/>
      <bottom style="medium">
        <color theme="2" tint="-9.9917600024414813E-2"/>
      </bottom>
      <diagonal/>
    </border>
    <border>
      <left/>
      <right/>
      <top style="medium">
        <color theme="2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4" fillId="4" borderId="0" xfId="0" applyFont="1" applyFill="1"/>
    <xf numFmtId="0" fontId="7" fillId="2" borderId="0" xfId="0" applyFont="1" applyFill="1" applyAlignment="1">
      <alignment vertical="center" wrapText="1"/>
    </xf>
    <xf numFmtId="0" fontId="8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4" fillId="5" borderId="4" xfId="0" applyFont="1" applyFill="1" applyBorder="1"/>
    <xf numFmtId="0" fontId="4" fillId="0" borderId="4" xfId="0" applyFont="1" applyBorder="1"/>
    <xf numFmtId="0" fontId="7" fillId="4" borderId="0" xfId="0" applyFont="1" applyFill="1" applyBorder="1"/>
    <xf numFmtId="0" fontId="8" fillId="4" borderId="5" xfId="0" applyFont="1" applyFill="1" applyBorder="1" applyAlignment="1">
      <alignment horizontal="center" vertical="center"/>
    </xf>
    <xf numFmtId="44" fontId="5" fillId="2" borderId="0" xfId="0" applyNumberFormat="1" applyFont="1" applyFill="1" applyAlignment="1">
      <alignment horizontal="right" vertical="center"/>
    </xf>
    <xf numFmtId="44" fontId="4" fillId="4" borderId="0" xfId="0" applyNumberFormat="1" applyFont="1" applyFill="1"/>
    <xf numFmtId="44" fontId="4" fillId="0" borderId="0" xfId="0" applyNumberFormat="1" applyFont="1"/>
    <xf numFmtId="14" fontId="6" fillId="2" borderId="0" xfId="0" applyNumberFormat="1" applyFont="1" applyFill="1" applyAlignment="1">
      <alignment vertical="center"/>
    </xf>
    <xf numFmtId="14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4" fontId="8" fillId="4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Alignment="1"/>
    <xf numFmtId="14" fontId="4" fillId="2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4" borderId="0" xfId="0" applyNumberFormat="1" applyFont="1" applyFill="1" applyAlignment="1"/>
    <xf numFmtId="0" fontId="7" fillId="4" borderId="0" xfId="0" applyFont="1" applyFill="1" applyBorder="1" applyAlignment="1">
      <alignment horizontal="center" vertical="center" wrapText="1"/>
    </xf>
    <xf numFmtId="44" fontId="7" fillId="4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6" fillId="2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left" vertical="center"/>
    </xf>
    <xf numFmtId="44" fontId="4" fillId="0" borderId="0" xfId="0" applyNumberFormat="1" applyFont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0" fillId="0" borderId="0" xfId="0" applyFont="1"/>
    <xf numFmtId="0" fontId="9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11" fillId="0" borderId="0" xfId="0" applyFont="1"/>
    <xf numFmtId="0" fontId="9" fillId="8" borderId="6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center" vertical="center"/>
    </xf>
    <xf numFmtId="0" fontId="12" fillId="0" borderId="0" xfId="0" applyFont="1"/>
    <xf numFmtId="0" fontId="9" fillId="9" borderId="6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164" fontId="4" fillId="9" borderId="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/>
    <xf numFmtId="0" fontId="8" fillId="4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7" fillId="4" borderId="0" xfId="0" applyNumberFormat="1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left"/>
    </xf>
    <xf numFmtId="164" fontId="13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4" fillId="8" borderId="0" xfId="0" applyFont="1" applyFill="1"/>
    <xf numFmtId="0" fontId="3" fillId="0" borderId="0" xfId="0" applyNumberFormat="1" applyFont="1" applyAlignment="1">
      <alignment horizontal="center"/>
    </xf>
    <xf numFmtId="14" fontId="14" fillId="10" borderId="0" xfId="0" applyNumberFormat="1" applyFont="1" applyFill="1"/>
    <xf numFmtId="0" fontId="14" fillId="10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3" fillId="0" borderId="0" xfId="0" applyFont="1"/>
    <xf numFmtId="0" fontId="9" fillId="0" borderId="0" xfId="0" applyFont="1" applyAlignment="1">
      <alignment horizontal="left" vertical="center"/>
    </xf>
    <xf numFmtId="0" fontId="4" fillId="11" borderId="0" xfId="0" applyFont="1" applyFill="1"/>
    <xf numFmtId="0" fontId="4" fillId="11" borderId="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4" fillId="11" borderId="12" xfId="0" applyFont="1" applyFill="1" applyBorder="1"/>
    <xf numFmtId="164" fontId="4" fillId="11" borderId="7" xfId="0" applyNumberFormat="1" applyFont="1" applyFill="1" applyBorder="1"/>
    <xf numFmtId="164" fontId="4" fillId="11" borderId="10" xfId="0" applyNumberFormat="1" applyFont="1" applyFill="1" applyBorder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4" fillId="11" borderId="16" xfId="0" applyNumberFormat="1" applyFont="1" applyFill="1" applyBorder="1"/>
    <xf numFmtId="164" fontId="4" fillId="11" borderId="17" xfId="0" applyNumberFormat="1" applyFont="1" applyFill="1" applyBorder="1"/>
    <xf numFmtId="0" fontId="3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right" vertical="center"/>
    </xf>
    <xf numFmtId="0" fontId="18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24" xfId="0" applyFont="1" applyBorder="1"/>
    <xf numFmtId="0" fontId="4" fillId="0" borderId="0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24" fillId="0" borderId="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44" fontId="22" fillId="0" borderId="0" xfId="0" applyNumberFormat="1" applyFont="1" applyBorder="1" applyAlignment="1">
      <alignment vertical="center"/>
    </xf>
    <xf numFmtId="0" fontId="4" fillId="0" borderId="22" xfId="0" applyFont="1" applyBorder="1"/>
    <xf numFmtId="0" fontId="15" fillId="4" borderId="0" xfId="0" applyFont="1" applyFill="1" applyAlignment="1">
      <alignment horizontal="right" vertical="center"/>
    </xf>
    <xf numFmtId="0" fontId="2" fillId="0" borderId="24" xfId="0" applyFont="1" applyBorder="1"/>
    <xf numFmtId="0" fontId="2" fillId="0" borderId="29" xfId="0" applyFont="1" applyBorder="1" applyAlignment="1">
      <alignment horizontal="left" vertical="center"/>
    </xf>
    <xf numFmtId="0" fontId="4" fillId="11" borderId="30" xfId="0" applyFont="1" applyFill="1" applyBorder="1"/>
    <xf numFmtId="0" fontId="3" fillId="0" borderId="18" xfId="0" applyFont="1" applyBorder="1"/>
    <xf numFmtId="0" fontId="3" fillId="0" borderId="31" xfId="0" applyFont="1" applyBorder="1"/>
    <xf numFmtId="164" fontId="4" fillId="11" borderId="32" xfId="0" applyNumberFormat="1" applyFont="1" applyFill="1" applyBorder="1"/>
    <xf numFmtId="8" fontId="16" fillId="0" borderId="20" xfId="0" applyNumberFormat="1" applyFont="1" applyBorder="1" applyAlignment="1">
      <alignment horizontal="center" vertical="center"/>
    </xf>
    <xf numFmtId="165" fontId="21" fillId="0" borderId="20" xfId="0" applyNumberFormat="1" applyFont="1" applyBorder="1" applyAlignment="1">
      <alignment horizontal="center" vertical="center"/>
    </xf>
    <xf numFmtId="165" fontId="22" fillId="0" borderId="20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164" fontId="4" fillId="11" borderId="33" xfId="0" applyNumberFormat="1" applyFont="1" applyFill="1" applyBorder="1"/>
    <xf numFmtId="164" fontId="4" fillId="11" borderId="29" xfId="0" applyNumberFormat="1" applyFont="1" applyFill="1" applyBorder="1"/>
    <xf numFmtId="0" fontId="4" fillId="0" borderId="17" xfId="0" applyFont="1" applyBorder="1" applyAlignment="1">
      <alignment horizontal="center"/>
    </xf>
    <xf numFmtId="164" fontId="4" fillId="11" borderId="34" xfId="0" applyNumberFormat="1" applyFont="1" applyFill="1" applyBorder="1"/>
    <xf numFmtId="0" fontId="4" fillId="0" borderId="32" xfId="0" applyFont="1" applyBorder="1" applyAlignment="1">
      <alignment horizontal="center"/>
    </xf>
    <xf numFmtId="164" fontId="4" fillId="11" borderId="35" xfId="0" applyNumberFormat="1" applyFont="1" applyFill="1" applyBorder="1"/>
    <xf numFmtId="164" fontId="4" fillId="11" borderId="31" xfId="0" applyNumberFormat="1" applyFont="1" applyFill="1" applyBorder="1"/>
    <xf numFmtId="0" fontId="3" fillId="0" borderId="36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4" fillId="11" borderId="15" xfId="0" applyFont="1" applyFill="1" applyBorder="1" applyAlignment="1">
      <alignment horizontal="center" vertical="center"/>
    </xf>
    <xf numFmtId="164" fontId="4" fillId="11" borderId="15" xfId="0" applyNumberFormat="1" applyFont="1" applyFill="1" applyBorder="1" applyAlignment="1">
      <alignment horizontal="center" vertical="center"/>
    </xf>
    <xf numFmtId="165" fontId="17" fillId="0" borderId="0" xfId="0" applyNumberFormat="1" applyFont="1" applyBorder="1" applyAlignment="1">
      <alignment vertical="center"/>
    </xf>
    <xf numFmtId="165" fontId="17" fillId="0" borderId="25" xfId="0" applyNumberFormat="1" applyFont="1" applyBorder="1" applyAlignment="1">
      <alignment vertical="center"/>
    </xf>
    <xf numFmtId="44" fontId="17" fillId="0" borderId="24" xfId="0" applyNumberFormat="1" applyFont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14" fillId="10" borderId="36" xfId="0" applyFont="1" applyFill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8" fontId="9" fillId="0" borderId="24" xfId="0" applyNumberFormat="1" applyFont="1" applyBorder="1" applyAlignment="1">
      <alignment horizontal="center" vertical="center"/>
    </xf>
    <xf numFmtId="8" fontId="9" fillId="0" borderId="0" xfId="0" applyNumberFormat="1" applyFont="1" applyBorder="1" applyAlignment="1">
      <alignment horizontal="center" vertical="center"/>
    </xf>
    <xf numFmtId="8" fontId="9" fillId="0" borderId="25" xfId="0" applyNumberFormat="1" applyFont="1" applyBorder="1" applyAlignment="1">
      <alignment horizontal="center" vertical="center"/>
    </xf>
    <xf numFmtId="44" fontId="22" fillId="0" borderId="0" xfId="0" applyNumberFormat="1" applyFont="1" applyBorder="1" applyAlignment="1">
      <alignment horizontal="center" vertical="center"/>
    </xf>
    <xf numFmtId="44" fontId="22" fillId="0" borderId="25" xfId="0" applyNumberFormat="1" applyFont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" fontId="5" fillId="0" borderId="0" xfId="0" applyNumberFormat="1" applyFont="1" applyFill="1" applyAlignment="1">
      <alignment horizontal="right" vertical="center"/>
    </xf>
    <xf numFmtId="1" fontId="4" fillId="0" borderId="0" xfId="0" applyNumberFormat="1" applyFont="1" applyFill="1"/>
    <xf numFmtId="1" fontId="8" fillId="4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/>
    <xf numFmtId="1" fontId="7" fillId="4" borderId="0" xfId="0" applyNumberFormat="1" applyFont="1" applyFill="1" applyBorder="1" applyAlignment="1">
      <alignment horizontal="center" vertical="center" wrapText="1"/>
    </xf>
    <xf numFmtId="1" fontId="4" fillId="11" borderId="12" xfId="0" applyNumberFormat="1" applyFont="1" applyFill="1" applyBorder="1" applyAlignment="1">
      <alignment horizontal="center" vertical="center"/>
    </xf>
    <xf numFmtId="1" fontId="26" fillId="0" borderId="24" xfId="0" applyNumberFormat="1" applyFont="1" applyBorder="1" applyAlignment="1">
      <alignment horizontal="center" vertical="center"/>
    </xf>
    <xf numFmtId="1" fontId="25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4" fillId="11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1309523809524E-2"/>
          <c:y val="0.21335034013605447"/>
          <c:w val="0.95907738095238093"/>
          <c:h val="0.58938547860088919"/>
        </c:manualLayout>
      </c:layout>
      <c:lineChart>
        <c:grouping val="standard"/>
        <c:varyColors val="0"/>
        <c:ser>
          <c:idx val="0"/>
          <c:order val="0"/>
          <c:tx>
            <c:v>Evolucao de Vendas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DashboardDados!$M$6:$M$17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DashboardDados!$L$6:$L$17</c:f>
              <c:numCache>
                <c:formatCode>General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2985776"/>
        <c:axId val="782986320"/>
      </c:lineChart>
      <c:catAx>
        <c:axId val="7829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86320"/>
        <c:crosses val="autoZero"/>
        <c:auto val="1"/>
        <c:lblAlgn val="ctr"/>
        <c:lblOffset val="100"/>
        <c:noMultiLvlLbl val="0"/>
      </c:catAx>
      <c:valAx>
        <c:axId val="78298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29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9392812118961"/>
          <c:y val="1.1470441194850642E-2"/>
          <c:w val="0.66426726186785712"/>
          <c:h val="0.80344706911636044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prst="relaxedInset"/>
            </a:sp3d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DashboardDados!$C$22:$D$22</c:f>
              <c:strCache>
                <c:ptCount val="2"/>
                <c:pt idx="0">
                  <c:v>À Vista</c:v>
                </c:pt>
                <c:pt idx="1">
                  <c:v>À Prazo</c:v>
                </c:pt>
              </c:strCache>
            </c:strRef>
          </c:cat>
          <c:val>
            <c:numRef>
              <c:f>DashboardDados!$C$23:$D$23</c:f>
              <c:numCache>
                <c:formatCode>#,##0.00_ ;[Red]\-#,##0.00\ 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35821604976545"/>
          <c:y val="0.83432445944256972"/>
          <c:w val="0.59195548391096786"/>
          <c:h val="0.141866016747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829085713396"/>
          <c:y val="7.6305985945305226E-3"/>
          <c:w val="0.790863298337707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DashboardDados!$C$30:$D$30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DashboardDados!$C$31:$D$31</c:f>
              <c:numCache>
                <c:formatCode>"R$"#,##0.00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994480"/>
        <c:axId val="782995568"/>
      </c:barChart>
      <c:catAx>
        <c:axId val="7829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995568"/>
        <c:crosses val="autoZero"/>
        <c:auto val="1"/>
        <c:lblAlgn val="ctr"/>
        <c:lblOffset val="100"/>
        <c:noMultiLvlLbl val="0"/>
      </c:catAx>
      <c:valAx>
        <c:axId val="78299556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7829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5</xdr:col>
      <xdr:colOff>15240</xdr:colOff>
      <xdr:row>3</xdr:row>
      <xdr:rowOff>228600</xdr:rowOff>
    </xdr:from>
    <xdr:to>
      <xdr:col>15</xdr:col>
      <xdr:colOff>60960</xdr:colOff>
      <xdr:row>10</xdr:row>
      <xdr:rowOff>236220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12</xdr:row>
      <xdr:rowOff>220980</xdr:rowOff>
    </xdr:from>
    <xdr:to>
      <xdr:col>3</xdr:col>
      <xdr:colOff>1897380</xdr:colOff>
      <xdr:row>19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14</xdr:row>
      <xdr:rowOff>0</xdr:rowOff>
    </xdr:from>
    <xdr:to>
      <xdr:col>11</xdr:col>
      <xdr:colOff>838200</xdr:colOff>
      <xdr:row>19</xdr:row>
      <xdr:rowOff>175260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3.915685185188" createdVersion="5" refreshedVersion="5" minRefreshableVersion="3" recordCount="231">
  <cacheSource type="worksheet">
    <worksheetSource name="TblRegistroEntradas"/>
  </cacheSource>
  <cacheFields count="15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  <cacheField name="Venda à Vista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915686574073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À Prazo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À Prazo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À Prazo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À Prazo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À Prazo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À Prazo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À Prazo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À Prazo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À Prazo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À Prazo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À Prazo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  <s v="À Prazo"/>
  </r>
  <r>
    <d v="2017-09-23T23:42:15"/>
    <d v="2017-09-23T00:00:00"/>
    <d v="2017-09-23T23:42:15"/>
    <x v="0"/>
    <x v="4"/>
    <s v="NF5880"/>
    <n v="3125"/>
    <x v="0"/>
    <n v="2017"/>
    <x v="1"/>
    <x v="0"/>
    <x v="1"/>
    <x v="0"/>
    <x v="0"/>
    <s v="À Prazo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À Prazo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  <s v="À Prazo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À Prazo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  <s v="À Prazo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À Prazo"/>
  </r>
  <r>
    <s v=""/>
    <d v="2017-10-09T00:00:00"/>
    <d v="2017-11-04T07:09:50"/>
    <x v="0"/>
    <x v="0"/>
    <s v="NF5012"/>
    <n v="1171"/>
    <x v="4"/>
    <n v="0"/>
    <x v="2"/>
    <x v="0"/>
    <x v="3"/>
    <x v="0"/>
    <x v="1"/>
    <s v="À Prazo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  <s v="À Prazo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  <s v="À Prazo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  <s v="À Prazo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  <s v="À Prazo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  <s v="À Prazo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  <s v="À Prazo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  <s v="À Prazo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À Prazo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  <s v="À Prazo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  <s v="À Prazo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  <s v="À Prazo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  <s v="À Prazo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  <s v="À Prazo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  <s v="À Prazo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  <s v="À Prazo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  <s v="À Prazo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  <s v="À Prazo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  <s v="À Prazo"/>
  </r>
  <r>
    <s v=""/>
    <d v="2017-11-29T00:00:00"/>
    <d v="2018-01-26T12:01:24"/>
    <x v="0"/>
    <x v="3"/>
    <s v="NF4129"/>
    <n v="1284"/>
    <x v="4"/>
    <n v="0"/>
    <x v="3"/>
    <x v="0"/>
    <x v="5"/>
    <x v="1"/>
    <x v="1"/>
    <s v="À Prazo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  <s v="À Prazo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  <s v="À Prazo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  <s v="À Prazo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  <s v="À Prazo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  <s v="À Prazo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  <s v="À Prazo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  <s v="À Prazo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  <s v="À Prazo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  <s v="À Prazo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  <s v="À Prazo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  <s v="À Prazo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  <s v="À Prazo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  <s v="À Prazo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  <s v="À Prazo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  <s v="À Prazo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  <s v="À Prazo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À Prazo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  <s v="À Prazo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  <s v="À Prazo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  <s v="À Prazo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  <s v="À Prazo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À Prazo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À Prazo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  <s v="À Prazo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  <s v="À Prazo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  <s v="À Prazo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  <s v="À Prazo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  <s v="À Prazo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  <s v="À Prazo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  <s v="À Prazo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  <s v="À Prazo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  <s v="À Prazo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À Prazo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  <s v="À Prazo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  <s v="À Prazo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  <s v="À Prazo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  <s v="À Prazo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  <s v="À Prazo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  <s v="À Prazo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  <s v="À Prazo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  <s v="À Prazo"/>
  </r>
  <r>
    <s v=""/>
    <d v="2018-03-23T00:00:00"/>
    <d v="2018-04-09T01:30:48"/>
    <x v="0"/>
    <x v="0"/>
    <s v="NF2814"/>
    <n v="2388"/>
    <x v="4"/>
    <n v="0"/>
    <x v="7"/>
    <x v="1"/>
    <x v="8"/>
    <x v="1"/>
    <x v="1"/>
    <s v="À Prazo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À Prazo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  <s v="À Prazo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  <s v="À Prazo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  <s v="À Prazo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  <s v="À Prazo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  <s v="À Prazo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  <s v="À Prazo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  <s v="À Prazo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  <s v="À Prazo"/>
  </r>
  <r>
    <s v=""/>
    <d v="2018-04-19T00:00:00"/>
    <d v="2018-06-15T08:09:46"/>
    <x v="0"/>
    <x v="1"/>
    <s v="NF9381"/>
    <n v="2224"/>
    <x v="4"/>
    <n v="0"/>
    <x v="8"/>
    <x v="1"/>
    <x v="10"/>
    <x v="1"/>
    <x v="1"/>
    <s v="À Prazo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  <s v="À Prazo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  <s v="À Prazo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  <s v="À Prazo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  <s v="À Prazo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  <s v="À Prazo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  <s v="À Prazo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  <s v="À Prazo"/>
  </r>
  <r>
    <s v=""/>
    <d v="2018-05-24T00:00:00"/>
    <d v="2018-06-24T10:58:45"/>
    <x v="0"/>
    <x v="3"/>
    <s v="NF7741"/>
    <n v="3878"/>
    <x v="4"/>
    <n v="0"/>
    <x v="9"/>
    <x v="1"/>
    <x v="10"/>
    <x v="1"/>
    <x v="1"/>
    <s v="À Prazo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  <s v="À Prazo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  <s v="À Prazo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  <s v="À Prazo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  <s v="À Prazo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  <s v="À Prazo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  <s v="À Prazo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  <s v="À Prazo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À Prazo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  <s v="À Prazo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  <s v="À Prazo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  <s v="À Prazo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  <s v="À Prazo"/>
  </r>
  <r>
    <s v=""/>
    <d v="2018-06-24T00:00:00"/>
    <d v="2018-08-01T15:18:17"/>
    <x v="0"/>
    <x v="2"/>
    <s v="NF1725"/>
    <n v="770"/>
    <x v="4"/>
    <n v="0"/>
    <x v="10"/>
    <x v="1"/>
    <x v="0"/>
    <x v="1"/>
    <x v="1"/>
    <s v="À Prazo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  <s v="À Prazo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À Prazo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  <s v="À Prazo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À Prazo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À Prazo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À Prazo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  <s v="À Prazo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  <s v="À Prazo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  <s v="À Prazo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  <s v="À Prazo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  <s v="À Prazo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  <s v="À Prazo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  <s v="À Prazo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  <s v="À Prazo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  <s v="À Prazo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À Prazo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  <s v="À Prazo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  <s v="À Prazo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  <s v="À Prazo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  <s v="À Prazo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  <s v="À Prazo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À Prazo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  <s v="À Prazo"/>
  </r>
  <r>
    <s v=""/>
    <d v="2018-09-01T00:00:00"/>
    <d v="2018-09-27T15:55:52"/>
    <x v="0"/>
    <x v="1"/>
    <s v="NF6643"/>
    <n v="4253"/>
    <x v="4"/>
    <n v="0"/>
    <x v="1"/>
    <x v="1"/>
    <x v="1"/>
    <x v="1"/>
    <x v="1"/>
    <s v="À Prazo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  <s v="À Prazo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  <s v="À Prazo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  <s v="À Prazo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À Prazo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À Prazo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  <s v="À Prazo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À Prazo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  <s v="À Prazo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À Prazo"/>
  </r>
  <r>
    <s v=""/>
    <d v="2018-10-05T00:00:00"/>
    <d v="2018-10-26T19:35:25"/>
    <x v="0"/>
    <x v="3"/>
    <s v="NF3137"/>
    <n v="4922"/>
    <x v="4"/>
    <n v="0"/>
    <x v="2"/>
    <x v="1"/>
    <x v="2"/>
    <x v="1"/>
    <x v="1"/>
    <s v="À Prazo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  <s v="À Prazo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  <s v="À Prazo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À Prazo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  <s v="À Prazo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  <s v="À Prazo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  <s v="À Prazo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  <s v="À Prazo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  <s v="À Prazo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  <s v="À Prazo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À Prazo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  <s v="À Prazo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  <s v="À Prazo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  <s v="À Prazo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  <s v="À Prazo"/>
  </r>
  <r>
    <s v=""/>
    <d v="2018-11-23T00:00:00"/>
    <d v="2018-12-31T01:31:16"/>
    <x v="0"/>
    <x v="1"/>
    <s v="NF5107"/>
    <n v="1414"/>
    <x v="4"/>
    <n v="0"/>
    <x v="3"/>
    <x v="1"/>
    <x v="4"/>
    <x v="1"/>
    <x v="1"/>
    <s v="À Prazo"/>
  </r>
  <r>
    <s v=""/>
    <d v="2018-11-26T00:00:00"/>
    <d v="2018-12-13T21:21:29"/>
    <x v="0"/>
    <x v="3"/>
    <s v="NF4367"/>
    <n v="919"/>
    <x v="4"/>
    <n v="0"/>
    <x v="3"/>
    <x v="1"/>
    <x v="4"/>
    <x v="1"/>
    <x v="1"/>
    <s v="À Prazo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  <s v="À Prazo"/>
  </r>
  <r>
    <s v=""/>
    <d v="2018-11-30T00:00:00"/>
    <d v="2018-12-21T06:25:18"/>
    <x v="0"/>
    <x v="2"/>
    <s v="NF5922"/>
    <n v="4639"/>
    <x v="4"/>
    <n v="0"/>
    <x v="3"/>
    <x v="1"/>
    <x v="4"/>
    <x v="1"/>
    <x v="1"/>
    <s v="À Prazo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  <s v="À Prazo"/>
  </r>
  <r>
    <s v=""/>
    <d v="2018-12-10T00:00:00"/>
    <d v="2019-01-12T04:05:06"/>
    <x v="0"/>
    <x v="2"/>
    <s v="NF1938"/>
    <n v="483"/>
    <x v="4"/>
    <n v="0"/>
    <x v="4"/>
    <x v="1"/>
    <x v="5"/>
    <x v="2"/>
    <x v="1"/>
    <s v="À Prazo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  <s v="À Prazo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  <s v="À Prazo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  <s v="À Prazo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  <s v="À Prazo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  <s v="À Prazo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  <s v="À Prazo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  <s v="À Prazo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  <s v="À Prazo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  <s v="À Prazo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  <s v="À Prazo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  <s v="À Prazo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  <s v="À Prazo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  <s v="À Prazo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  <s v="À Prazo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  <s v="À Prazo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  <s v="À Prazo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  <s v="À Prazo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À Prazo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À Prazo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À Prazo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  <s v="À Prazo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  <s v="À Prazo"/>
  </r>
  <r>
    <s v=""/>
    <d v="2019-02-16T00:00:00"/>
    <d v="2019-04-15T04:56:28"/>
    <x v="0"/>
    <x v="1"/>
    <s v="NF4097"/>
    <n v="928"/>
    <x v="4"/>
    <n v="0"/>
    <x v="6"/>
    <x v="2"/>
    <x v="8"/>
    <x v="2"/>
    <x v="1"/>
    <s v="À Prazo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  <s v="À Prazo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À Prazo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À Prazo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  <s v="À Prazo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  <s v="À Prazo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  <s v="À Prazo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  <s v="À Prazo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  <s v="À Prazo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  <s v="À Prazo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  <s v="À Prazo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  <s v="À Prazo"/>
  </r>
  <r>
    <s v=""/>
    <d v="2019-03-28T00:00:00"/>
    <d v="2019-05-01T21:23:18"/>
    <x v="0"/>
    <x v="2"/>
    <s v="NF2352"/>
    <n v="1348"/>
    <x v="4"/>
    <n v="0"/>
    <x v="7"/>
    <x v="2"/>
    <x v="9"/>
    <x v="2"/>
    <x v="1"/>
    <s v="À Prazo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  <s v="À Prazo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  <s v="À Prazo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  <s v="À Prazo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  <s v="À Prazo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  <s v="À Prazo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  <s v="À Prazo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  <s v="À Prazo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  <s v="À Prazo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  <s v="À Prazo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  <s v="À Prazo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  <s v="À Prazo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  <s v="À Prazo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  <s v="À Prazo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  <s v="À Prazo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  <s v="À Prazo"/>
  </r>
  <r>
    <s v=""/>
    <d v="2019-05-12T00:00:00"/>
    <d v="2019-05-20T09:30:20"/>
    <x v="0"/>
    <x v="1"/>
    <s v="NF7868"/>
    <n v="667"/>
    <x v="4"/>
    <n v="0"/>
    <x v="9"/>
    <x v="2"/>
    <x v="9"/>
    <x v="2"/>
    <x v="1"/>
    <s v="À Prazo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  <s v="À Prazo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  <s v="À Prazo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  <s v="À Prazo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  <s v="À Prazo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  <s v="À Prazo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  <s v="À Prazo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  <s v="À Prazo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  <s v="À Prazo"/>
  </r>
  <r>
    <s v=""/>
    <d v="2019-06-13T00:00:00"/>
    <d v="2019-07-22T22:11:49"/>
    <x v="0"/>
    <x v="3"/>
    <s v="NF8169"/>
    <n v="508"/>
    <x v="4"/>
    <n v="0"/>
    <x v="10"/>
    <x v="2"/>
    <x v="11"/>
    <x v="2"/>
    <x v="1"/>
    <s v="À Prazo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  <s v="À Prazo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  <s v="À Prazo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  <s v="À Prazo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  <s v="À Prazo"/>
  </r>
  <r>
    <s v=""/>
    <d v="2019-06-28T00:00:00"/>
    <d v="2019-07-16T06:26:47"/>
    <x v="0"/>
    <x v="1"/>
    <s v="NF6344"/>
    <n v="1479"/>
    <x v="4"/>
    <n v="0"/>
    <x v="10"/>
    <x v="2"/>
    <x v="11"/>
    <x v="2"/>
    <x v="1"/>
    <s v="À Prazo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  <s v="À Praz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2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h="1" x="5"/>
        <item h="1" x="6"/>
        <item h="1" x="7"/>
        <item h="1" x="8"/>
        <item h="1" x="9"/>
        <item h="1" x="10"/>
        <item x="11"/>
        <item h="1" x="0"/>
        <item h="1" x="1"/>
        <item h="1" x="2"/>
        <item h="1" x="3"/>
        <item h="1"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2">
    <field x="3"/>
    <field x="4"/>
  </rowFields>
  <rowItems count="4">
    <i>
      <x/>
    </i>
    <i r="1">
      <x/>
    </i>
    <i r="1">
      <x v="3"/>
    </i>
    <i t="grand">
      <x/>
    </i>
  </rowItems>
  <colFields count="2">
    <field x="7"/>
    <field x="11"/>
  </colFields>
  <colItems count="2">
    <i>
      <x/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/>
        <i x="8"/>
        <i x="9"/>
        <i x="11" s="1"/>
        <i x="6" nd="1"/>
        <i x="7" nd="1"/>
        <i x="10" nd="1"/>
        <i x="0" nd="1"/>
        <i x="1" nd="1"/>
        <i x="2" nd="1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2" s="1"/>
        <i x="0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50" dataDxfId="49" tableBorderDxfId="48">
  <autoFilter ref="B5:B10"/>
  <sortState ref="B6:B10">
    <sortCondition ref="B6"/>
  </sortState>
  <tableColumns count="1">
    <tableColumn id="1" name="Nível 01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6" dataDxfId="45">
  <autoFilter ref="B5:C14"/>
  <sortState ref="B6:C14">
    <sortCondition ref="B6"/>
  </sortState>
  <tableColumns count="2">
    <tableColumn id="1" name="Nível 01" dataDxfId="44"/>
    <tableColumn id="2" name="Nível 02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42" dataDxfId="41" tableBorderDxfId="40">
  <autoFilter ref="B5:B11"/>
  <sortState ref="B6:B11">
    <sortCondition ref="B6"/>
  </sortState>
  <tableColumns count="1">
    <tableColumn id="1" name="Nível 01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8" dataDxfId="37">
  <autoFilter ref="B5:C17"/>
  <sortState ref="B6:C16">
    <sortCondition ref="B6"/>
  </sortState>
  <tableColumns count="2">
    <tableColumn id="1" name="Nível 01" dataDxfId="36"/>
    <tableColumn id="2" name="Nível 02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Q235" totalsRowShown="0" headerRowDxfId="34" dataDxfId="33">
  <autoFilter ref="B4:Q235"/>
  <tableColumns count="16">
    <tableColumn id="1" name="Data do Caixa Realizado (Regime de Caixa)" dataDxfId="32"/>
    <tableColumn id="2" name="Data da Competência (Data Nota Fiscal Emitida)" dataDxfId="31"/>
    <tableColumn id="3" name="Data do Caixa Previsto (Data de Vencimento)" dataDxfId="30"/>
    <tableColumn id="4" name="Plano de Conta Nível 01" dataDxfId="29"/>
    <tableColumn id="5" name="Plano de Conta Nivel 02" dataDxfId="28"/>
    <tableColumn id="6" name="Histórico" dataDxfId="27"/>
    <tableColumn id="7" name="Valor (R$)" dataDxfId="26"/>
    <tableColumn id="8" name="Mês Caixa" dataDxfId="25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4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3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22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21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20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9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  <tableColumn id="15" name="Venda à Vista" dataDxfId="4">
      <calculatedColumnFormula>IF(TblRegistroEntradas[[#This Row],[Data da Competência (Data Nota Fiscal Emitida)]] = TblRegistroEntradas[[#This Row],[Data do Caixa Previsto (Data de Vencimento)]], "À Vista", "À Prazo")</calculatedColumnFormula>
    </tableColumn>
    <tableColumn id="16" name="Dias de Atraso" dataDxfId="3">
      <calculatedColumnFormula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O233" totalsRowShown="0" headerRowDxfId="18" dataDxfId="17">
  <autoFilter ref="B4:O233"/>
  <tableColumns count="14">
    <tableColumn id="1" name="Data do Caixa Realizado (Regime de Caixa)" dataDxfId="16"/>
    <tableColumn id="2" name="Data da Competência (Data Nota Fiscal Emitida)" dataDxfId="15"/>
    <tableColumn id="3" name="Data do Caixa Previsto (Data de Vencimento)" dataDxfId="14"/>
    <tableColumn id="4" name="Plano de Conta Nível 01" dataDxfId="13"/>
    <tableColumn id="5" name="Plano de Conta Nivel 02" dataDxfId="12"/>
    <tableColumn id="6" name="Histórico" dataDxfId="11"/>
    <tableColumn id="7" name="Valor (R$)" dataDxfId="10"/>
    <tableColumn id="8" name="Mês Caixa" dataDxfId="9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8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7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6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5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1">
      <calculatedColumnFormula>IF(TblRegistroSaidas[[#This Row],[Data do Caixa Previsto (Data de Vencimento)]] = "", 0, YEAR(TblRegistroSaidas[[#This Row],[Data do Caixa Previsto (Data de Vencimento)]]))</calculatedColumnFormula>
    </tableColumn>
    <tableColumn id="14" name="Dias de Atraso" dataDxfId="0">
      <calculatedColumnFormula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9">
        <f ca="1">TODAY()</f>
        <v>45114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t="s">
        <v>540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28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29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31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43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542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1987</v>
      </c>
      <c r="D9" s="63">
        <v>1987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>
        <v>508</v>
      </c>
      <c r="D10" s="63">
        <v>508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>
        <v>1479</v>
      </c>
      <c r="D11" s="63">
        <v>1479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1" t="s">
        <v>542</v>
      </c>
      <c r="C12" s="63">
        <v>1987</v>
      </c>
      <c r="D12" s="63">
        <v>1987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45114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opLeftCell="A19" workbookViewId="0">
      <selection activeCell="C30" sqref="C30:D31"/>
    </sheetView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3.88671875" style="2" customWidth="1"/>
    <col min="4" max="4" width="16.21875" style="2" customWidth="1"/>
    <col min="5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67">
        <f>DashboardAnual!R2</f>
        <v>2019</v>
      </c>
      <c r="F4" s="137" t="s">
        <v>557</v>
      </c>
      <c r="G4" s="137"/>
      <c r="H4" s="137"/>
      <c r="J4" s="137" t="s">
        <v>562</v>
      </c>
      <c r="K4" s="137"/>
      <c r="L4" s="80" t="s">
        <v>563</v>
      </c>
      <c r="M4" s="67">
        <f>C4</f>
        <v>2019</v>
      </c>
    </row>
    <row r="5" spans="2:14" ht="19.95" customHeight="1" thickBot="1" x14ac:dyDescent="0.3">
      <c r="F5" s="85" t="s">
        <v>558</v>
      </c>
      <c r="G5" s="85" t="s">
        <v>559</v>
      </c>
      <c r="H5" s="85" t="s">
        <v>560</v>
      </c>
      <c r="J5" s="138" t="str">
        <f>DashboardAnual!M4</f>
        <v>Móveis</v>
      </c>
      <c r="K5" s="138"/>
      <c r="L5" s="126" t="s">
        <v>564</v>
      </c>
      <c r="M5" s="81" t="s">
        <v>558</v>
      </c>
    </row>
    <row r="6" spans="2:14" ht="19.95" customHeight="1" thickBot="1" x14ac:dyDescent="0.3">
      <c r="B6" s="71" t="s">
        <v>561</v>
      </c>
      <c r="C6" s="6"/>
      <c r="F6" s="118">
        <v>1</v>
      </c>
      <c r="G6" s="119">
        <f>SUMIFS(TblRegistroSaidas[Valor (R$)], TblRegistroSaidas[Mês Previsto], F6, TblRegistroSaidas[Ano Previsto], $C$4, TblRegistroSaidas[Data do Caixa Realizado (Regime de Caixa)], "")</f>
        <v>5159</v>
      </c>
      <c r="H6" s="120">
        <f>SUMIFS(TblRegistroEntradas[Valor (R$)], TblRegistroEntradas[Mês Previsto], F6, TblRegistroEntradas[Ano Previsto], $C$4, TblRegistroEntradas[Data do Caixa Realizado (Regime de Caixa)], "")</f>
        <v>483</v>
      </c>
      <c r="J6" s="139">
        <f>SUMIFS(TblRegistroEntradas[Valor (R$)], TblRegistroEntradas[Plano de Conta Nivel 02], $J$5, TblRegistroEntradas[Ano Competência], $M$4, TblRegistroEntradas[Mês Competência], F6)</f>
        <v>8581</v>
      </c>
      <c r="K6" s="139"/>
      <c r="L6" s="127">
        <f>IF(J6 = 0, NA(), J6)</f>
        <v>8581</v>
      </c>
      <c r="M6" s="79" t="s">
        <v>565</v>
      </c>
    </row>
    <row r="7" spans="2:14" ht="19.95" customHeight="1" thickBot="1" x14ac:dyDescent="0.3">
      <c r="B7" s="110" t="s">
        <v>602</v>
      </c>
      <c r="C7" s="111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121">
        <v>2</v>
      </c>
      <c r="G7" s="122">
        <f>SUMIFS(TblRegistroSaidas[Valor (R$)], TblRegistroSaidas[Mês Previsto], F7, TblRegistroSaidas[Ano Previsto], $C$4, TblRegistroSaidas[Data do Caixa Realizado (Regime de Caixa)], "")</f>
        <v>0</v>
      </c>
      <c r="H7" s="83">
        <f>SUMIFS(TblRegistroEntradas[Valor (R$)], TblRegistroEntradas[Mês Previsto], F7, TblRegistroEntradas[Ano Previsto], $C$4, TblRegistroEntradas[Data do Caixa Realizado (Regime de Caixa)], "")</f>
        <v>0</v>
      </c>
      <c r="J7" s="139">
        <f>SUMIFS(TblRegistroEntradas[Valor (R$)], TblRegistroEntradas[Plano de Conta Nivel 02], $J$5, TblRegistroEntradas[Ano Competência], $M$4, TblRegistroEntradas[Mês Competência], F7)</f>
        <v>12958</v>
      </c>
      <c r="K7" s="139"/>
      <c r="L7" s="127">
        <f t="shared" ref="L7:L17" si="0">IF(J7 = 0, NA(), J7)</f>
        <v>12958</v>
      </c>
      <c r="M7" s="79" t="s">
        <v>566</v>
      </c>
    </row>
    <row r="8" spans="2:14" ht="19.95" customHeight="1" thickBot="1" x14ac:dyDescent="0.3">
      <c r="B8" s="112" t="s">
        <v>552</v>
      </c>
      <c r="C8" s="84">
        <f>SUMIFS(TblRegistroEntradas[Valor (R$)], TblRegistroEntradas[Ano Caixa], "="&amp;C4)</f>
        <v>161998</v>
      </c>
      <c r="F8" s="121">
        <v>3</v>
      </c>
      <c r="G8" s="122">
        <f>SUMIFS(TblRegistroSaidas[Valor (R$)], TblRegistroSaidas[Mês Previsto], F8, TblRegistroSaidas[Ano Previsto], $C$4, TblRegistroSaidas[Data do Caixa Realizado (Regime de Caixa)], "")</f>
        <v>0</v>
      </c>
      <c r="H8" s="83">
        <f>SUMIFS(TblRegistroEntradas[Valor (R$)], TblRegistroEntradas[Mês Previsto], F8, TblRegistroEntradas[Ano Previsto], $C$4, TblRegistroEntradas[Data do Caixa Realizado (Regime de Caixa)], "")</f>
        <v>0</v>
      </c>
      <c r="J8" s="139">
        <f>SUMIFS(TblRegistroEntradas[Valor (R$)], TblRegistroEntradas[Plano de Conta Nivel 02], $J$5, TblRegistroEntradas[Ano Competência], $M$4, TblRegistroEntradas[Mês Competência], F8)</f>
        <v>3172</v>
      </c>
      <c r="K8" s="139"/>
      <c r="L8" s="127">
        <f t="shared" si="0"/>
        <v>3172</v>
      </c>
      <c r="M8" s="79" t="s">
        <v>567</v>
      </c>
    </row>
    <row r="9" spans="2:14" ht="19.95" customHeight="1" thickBot="1" x14ac:dyDescent="0.3">
      <c r="B9" s="112" t="s">
        <v>553</v>
      </c>
      <c r="C9" s="84">
        <f>SUMIFS(TblRegistroSaidas[Valor (R$)], TblRegistroSaidas[Ano Caixa], "="&amp;C4)</f>
        <v>179841</v>
      </c>
      <c r="F9" s="121">
        <v>4</v>
      </c>
      <c r="G9" s="122">
        <f>SUMIFS(TblRegistroSaidas[Valor (R$)], TblRegistroSaidas[Mês Previsto], F9, TblRegistroSaidas[Ano Previsto], $C$4, TblRegistroSaidas[Data do Caixa Realizado (Regime de Caixa)], "")</f>
        <v>1753</v>
      </c>
      <c r="H9" s="83">
        <f>SUMIFS(TblRegistroEntradas[Valor (R$)], TblRegistroEntradas[Mês Previsto], F9, TblRegistroEntradas[Ano Previsto], $C$4, TblRegistroEntradas[Data do Caixa Realizado (Regime de Caixa)], "")</f>
        <v>928</v>
      </c>
      <c r="J9" s="139">
        <f>SUMIFS(TblRegistroEntradas[Valor (R$)], TblRegistroEntradas[Plano de Conta Nivel 02], $J$5, TblRegistroEntradas[Ano Competência], $M$4, TblRegistroEntradas[Mês Competência], F9)</f>
        <v>10644</v>
      </c>
      <c r="K9" s="139"/>
      <c r="L9" s="127">
        <f t="shared" si="0"/>
        <v>10644</v>
      </c>
      <c r="M9" s="79" t="s">
        <v>568</v>
      </c>
    </row>
    <row r="10" spans="2:14" ht="19.95" customHeight="1" thickBot="1" x14ac:dyDescent="0.3">
      <c r="B10" s="113" t="s">
        <v>554</v>
      </c>
      <c r="C10" s="114">
        <f>(C7 + C8) - C9</f>
        <v>-3097</v>
      </c>
      <c r="F10" s="121">
        <v>5</v>
      </c>
      <c r="G10" s="122">
        <f>SUMIFS(TblRegistroSaidas[Valor (R$)], TblRegistroSaidas[Mês Previsto], F10, TblRegistroSaidas[Ano Previsto], $C$4, TblRegistroSaidas[Data do Caixa Realizado (Regime de Caixa)], "")</f>
        <v>0</v>
      </c>
      <c r="H10" s="83">
        <f>SUMIFS(TblRegistroEntradas[Valor (R$)], TblRegistroEntradas[Mês Previsto], F10, TblRegistroEntradas[Ano Previsto], $C$4, TblRegistroEntradas[Data do Caixa Realizado (Regime de Caixa)], "")</f>
        <v>2015</v>
      </c>
      <c r="J10" s="139">
        <f>SUMIFS(TblRegistroEntradas[Valor (R$)], TblRegistroEntradas[Plano de Conta Nivel 02], $J$5, TblRegistroEntradas[Ano Competência], $M$4, TblRegistroEntradas[Mês Competência], F10)</f>
        <v>9052</v>
      </c>
      <c r="K10" s="139"/>
      <c r="L10" s="127">
        <f t="shared" si="0"/>
        <v>9052</v>
      </c>
      <c r="M10" s="79" t="s">
        <v>569</v>
      </c>
    </row>
    <row r="11" spans="2:14" ht="19.95" customHeight="1" thickBot="1" x14ac:dyDescent="0.3">
      <c r="F11" s="121">
        <v>6</v>
      </c>
      <c r="G11" s="122">
        <f>SUMIFS(TblRegistroSaidas[Valor (R$)], TblRegistroSaidas[Mês Previsto], F11, TblRegistroSaidas[Ano Previsto], $C$4, TblRegistroSaidas[Data do Caixa Realizado (Regime de Caixa)], "")</f>
        <v>0</v>
      </c>
      <c r="H11" s="83">
        <f>SUMIFS(TblRegistroEntradas[Valor (R$)], TblRegistroEntradas[Mês Previsto], F11, TblRegistroEntradas[Ano Previsto], $C$4, TblRegistroEntradas[Data do Caixa Realizado (Regime de Caixa)], "")</f>
        <v>0</v>
      </c>
      <c r="J11" s="139">
        <f>SUMIFS(TblRegistroEntradas[Valor (R$)], TblRegistroEntradas[Plano de Conta Nivel 02], $J$5, TblRegistroEntradas[Ano Competência], $M$4, TblRegistroEntradas[Mês Competência], F11)</f>
        <v>6964</v>
      </c>
      <c r="K11" s="139"/>
      <c r="L11" s="127">
        <f t="shared" si="0"/>
        <v>6964</v>
      </c>
      <c r="M11" s="79" t="s">
        <v>570</v>
      </c>
    </row>
    <row r="12" spans="2:14" ht="19.95" customHeight="1" thickBot="1" x14ac:dyDescent="0.3">
      <c r="B12" s="74" t="s">
        <v>555</v>
      </c>
      <c r="C12" s="77">
        <f>SUMIFS(TblRegistroSaidas[Valor (R$)], TblRegistroSaidas[Data do Caixa Realizado (Regime de Caixa)], "", TblRegistroSaidas[Ano Previsto], "="&amp;C4)</f>
        <v>12009</v>
      </c>
      <c r="F12" s="121">
        <v>7</v>
      </c>
      <c r="G12" s="122">
        <f>SUMIFS(TblRegistroSaidas[Valor (R$)], TblRegistroSaidas[Mês Previsto], F12, TblRegistroSaidas[Ano Previsto], $C$4, TblRegistroSaidas[Data do Caixa Realizado (Regime de Caixa)], "")</f>
        <v>2338</v>
      </c>
      <c r="H12" s="83">
        <f>SUMIFS(TblRegistroEntradas[Valor (R$)], TblRegistroEntradas[Mês Previsto], F12, TblRegistroEntradas[Ano Previsto], $C$4, TblRegistroEntradas[Data do Caixa Realizado (Regime de Caixa)], "")</f>
        <v>1987</v>
      </c>
      <c r="J12" s="139">
        <f>SUMIFS(TblRegistroEntradas[Valor (R$)], TblRegistroEntradas[Plano de Conta Nivel 02], $J$5, TblRegistroEntradas[Ano Competência], $M$4, TblRegistroEntradas[Mês Competência], F12)</f>
        <v>0</v>
      </c>
      <c r="K12" s="139"/>
      <c r="L12" s="127" t="e">
        <f t="shared" si="0"/>
        <v>#N/A</v>
      </c>
      <c r="M12" s="79" t="s">
        <v>571</v>
      </c>
    </row>
    <row r="13" spans="2:14" ht="19.95" customHeight="1" thickBot="1" x14ac:dyDescent="0.3">
      <c r="B13" s="75" t="s">
        <v>556</v>
      </c>
      <c r="C13" s="78">
        <f>SUMIFS(TblRegistroEntradas[Valor (R$)], TblRegistroEntradas[Data do Caixa Realizado (Regime de Caixa)], "", TblRegistroEntradas[Ano Previsto], "="&amp;C4)</f>
        <v>5413</v>
      </c>
      <c r="F13" s="121">
        <v>8</v>
      </c>
      <c r="G13" s="122">
        <f>SUMIFS(TblRegistroSaidas[Valor (R$)], TblRegistroSaidas[Mês Previsto], F13, TblRegistroSaidas[Ano Previsto], $C$4, TblRegistroSaidas[Data do Caixa Realizado (Regime de Caixa)], "")</f>
        <v>2759</v>
      </c>
      <c r="H13" s="83">
        <f>SUMIFS(TblRegistroEntradas[Valor (R$)], TblRegistroEntradas[Mês Previsto], F13, TblRegistroEntradas[Ano Previsto], $C$4, TblRegistroEntradas[Data do Caixa Realizado (Regime de Caixa)], "")</f>
        <v>0</v>
      </c>
      <c r="J13" s="139">
        <f>SUMIFS(TblRegistroEntradas[Valor (R$)], TblRegistroEntradas[Plano de Conta Nivel 02], $J$5, TblRegistroEntradas[Ano Competência], $M$4, TblRegistroEntradas[Mês Competência], F13)</f>
        <v>0</v>
      </c>
      <c r="K13" s="139"/>
      <c r="L13" s="127" t="e">
        <f t="shared" si="0"/>
        <v>#N/A</v>
      </c>
      <c r="M13" s="79" t="s">
        <v>572</v>
      </c>
    </row>
    <row r="14" spans="2:14" ht="19.95" customHeight="1" thickBot="1" x14ac:dyDescent="0.3">
      <c r="F14" s="121">
        <v>9</v>
      </c>
      <c r="G14" s="122">
        <f>SUMIFS(TblRegistroSaidas[Valor (R$)], TblRegistroSaidas[Mês Previsto], F14, TblRegistroSaidas[Ano Previsto], $C$4, TblRegistroSaidas[Data do Caixa Realizado (Regime de Caixa)], "")</f>
        <v>0</v>
      </c>
      <c r="H14" s="83">
        <f>SUMIFS(TblRegistroEntradas[Valor (R$)], TblRegistroEntradas[Mês Previsto], F14, TblRegistroEntradas[Ano Previsto], $C$4, TblRegistroEntradas[Data do Caixa Realizado (Regime de Caixa)], "")</f>
        <v>0</v>
      </c>
      <c r="J14" s="139">
        <f>SUMIFS(TblRegistroEntradas[Valor (R$)], TblRegistroEntradas[Plano de Conta Nivel 02], $J$5, TblRegistroEntradas[Ano Competência], $M$4, TblRegistroEntradas[Mês Competência], F14)</f>
        <v>0</v>
      </c>
      <c r="K14" s="139"/>
      <c r="L14" s="127" t="e">
        <f t="shared" si="0"/>
        <v>#N/A</v>
      </c>
      <c r="M14" s="79" t="s">
        <v>573</v>
      </c>
    </row>
    <row r="15" spans="2:14" ht="19.95" customHeight="1" thickBot="1" x14ac:dyDescent="0.3">
      <c r="F15" s="121">
        <v>10</v>
      </c>
      <c r="G15" s="122">
        <f>SUMIFS(TblRegistroSaidas[Valor (R$)], TblRegistroSaidas[Mês Previsto], F15, TblRegistroSaidas[Ano Previsto], $C$4, TblRegistroSaidas[Data do Caixa Realizado (Regime de Caixa)], "")</f>
        <v>0</v>
      </c>
      <c r="H15" s="83">
        <f>SUMIFS(TblRegistroEntradas[Valor (R$)], TblRegistroEntradas[Mês Previsto], F15, TblRegistroEntradas[Ano Previsto], $C$4, TblRegistroEntradas[Data do Caixa Realizado (Regime de Caixa)], "")</f>
        <v>0</v>
      </c>
      <c r="J15" s="139">
        <f>SUMIFS(TblRegistroEntradas[Valor (R$)], TblRegistroEntradas[Plano de Conta Nivel 02], $J$5, TblRegistroEntradas[Ano Competência], $M$4, TblRegistroEntradas[Mês Competência], F15)</f>
        <v>0</v>
      </c>
      <c r="K15" s="139"/>
      <c r="L15" s="127" t="e">
        <f t="shared" si="0"/>
        <v>#N/A</v>
      </c>
      <c r="M15" s="79" t="s">
        <v>574</v>
      </c>
    </row>
    <row r="16" spans="2:14" ht="19.95" customHeight="1" thickBot="1" x14ac:dyDescent="0.3">
      <c r="F16" s="121">
        <v>11</v>
      </c>
      <c r="G16" s="122">
        <f>SUMIFS(TblRegistroSaidas[Valor (R$)], TblRegistroSaidas[Mês Previsto], F16, TblRegistroSaidas[Ano Previsto], $C$4, TblRegistroSaidas[Data do Caixa Realizado (Regime de Caixa)], "")</f>
        <v>0</v>
      </c>
      <c r="H16" s="83">
        <f>SUMIFS(TblRegistroEntradas[Valor (R$)], TblRegistroEntradas[Mês Previsto], F16, TblRegistroEntradas[Ano Previsto], $C$4, TblRegistroEntradas[Data do Caixa Realizado (Regime de Caixa)], "")</f>
        <v>0</v>
      </c>
      <c r="J16" s="139">
        <f>SUMIFS(TblRegistroEntradas[Valor (R$)], TblRegistroEntradas[Plano de Conta Nivel 02], $J$5, TblRegistroEntradas[Ano Competência], $M$4, TblRegistroEntradas[Mês Competência], F16)</f>
        <v>0</v>
      </c>
      <c r="K16" s="139"/>
      <c r="L16" s="127" t="e">
        <f t="shared" si="0"/>
        <v>#N/A</v>
      </c>
      <c r="M16" s="79" t="s">
        <v>575</v>
      </c>
    </row>
    <row r="17" spans="2:13" ht="19.95" customHeight="1" thickBot="1" x14ac:dyDescent="0.3">
      <c r="F17" s="123">
        <v>12</v>
      </c>
      <c r="G17" s="124">
        <f>SUMIFS(TblRegistroSaidas[Valor (R$)], TblRegistroSaidas[Mês Previsto], F17, TblRegistroSaidas[Ano Previsto], $C$4, TblRegistroSaidas[Data do Caixa Realizado (Regime de Caixa)], "")</f>
        <v>0</v>
      </c>
      <c r="H17" s="125">
        <f>SUMIFS(TblRegistroEntradas[Valor (R$)], TblRegistroEntradas[Mês Previsto], F17, TblRegistroEntradas[Ano Previsto], $C$4, TblRegistroEntradas[Data do Caixa Realizado (Regime de Caixa)], "")</f>
        <v>0</v>
      </c>
      <c r="J17" s="139">
        <f>SUMIFS(TblRegistroEntradas[Valor (R$)], TblRegistroEntradas[Plano de Conta Nivel 02], $J$5, TblRegistroEntradas[Ano Competência], $M$4, TblRegistroEntradas[Mês Competência], F17)</f>
        <v>0</v>
      </c>
      <c r="K17" s="139"/>
      <c r="L17" s="127" t="e">
        <f t="shared" si="0"/>
        <v>#N/A</v>
      </c>
      <c r="M17" s="79" t="s">
        <v>576</v>
      </c>
    </row>
    <row r="21" spans="2:13" ht="16.2" thickBot="1" x14ac:dyDescent="0.3">
      <c r="B21" s="71" t="s">
        <v>577</v>
      </c>
    </row>
    <row r="22" spans="2:13" ht="15.6" thickBot="1" x14ac:dyDescent="0.3">
      <c r="B22" s="82" t="s">
        <v>578</v>
      </c>
      <c r="C22" s="82" t="s">
        <v>579</v>
      </c>
      <c r="D22" s="82" t="s">
        <v>580</v>
      </c>
      <c r="E22" s="82" t="s">
        <v>581</v>
      </c>
    </row>
    <row r="23" spans="2:13" ht="15.6" thickBot="1" x14ac:dyDescent="0.3">
      <c r="B23" s="129">
        <f>C4</f>
        <v>2019</v>
      </c>
      <c r="C23" s="130">
        <f>SUMIFS(TblRegistroEntradas[Valor (R$)], TblRegistroEntradas[Venda à Vista], "À Vista", TblRegistroEntradas[Ano Competência], B23)</f>
        <v>0</v>
      </c>
      <c r="D23" s="130">
        <f>SUMIFS(TblRegistroEntradas[Valor (R$)], TblRegistroEntradas[Venda à Vista], "À Prazo", TblRegistroEntradas[Ano Competência], B23)</f>
        <v>130659</v>
      </c>
      <c r="E23" s="130">
        <f>SUM(C23, D23)</f>
        <v>130659</v>
      </c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G25" s="85" t="s">
        <v>578</v>
      </c>
      <c r="H25" s="85" t="s">
        <v>583</v>
      </c>
      <c r="I25" s="85" t="s">
        <v>584</v>
      </c>
      <c r="J25" s="85" t="s">
        <v>585</v>
      </c>
    </row>
    <row r="26" spans="2:13" ht="15.6" thickBot="1" x14ac:dyDescent="0.3">
      <c r="B26" s="85" t="s">
        <v>578</v>
      </c>
      <c r="C26" s="85" t="s">
        <v>583</v>
      </c>
      <c r="D26" s="85" t="s">
        <v>584</v>
      </c>
      <c r="E26" s="85" t="s">
        <v>585</v>
      </c>
      <c r="G26" s="87">
        <f>C4</f>
        <v>2019</v>
      </c>
      <c r="H26" s="165">
        <f ca="1">COUNTIFS(TblRegistroSaidas[Ano Competência], G26, TblRegistroSaidas[Dias de Atraso], "&gt;0")</f>
        <v>16</v>
      </c>
      <c r="I26" s="165">
        <f ca="1">SUMIFS(TblRegistroSaidas[Dias de Atraso], TblRegistroSaidas[Ano Competência], G26, TblRegistroSaidas[Dias de Atraso], "&gt;0")</f>
        <v>5025.370236028175</v>
      </c>
      <c r="J26" s="165">
        <f ca="1">(I26 / H26)</f>
        <v>314.08563975176094</v>
      </c>
    </row>
    <row r="27" spans="2:13" ht="15.6" thickBot="1" x14ac:dyDescent="0.3">
      <c r="B27" s="87">
        <f>C4</f>
        <v>2019</v>
      </c>
      <c r="C27" s="165">
        <f ca="1">COUNTIFS(TblRegistroEntradas[Ano Competência], B27, TblRegistroEntradas[Dias de Atraso], "&gt;0")</f>
        <v>20</v>
      </c>
      <c r="D27" s="165">
        <f ca="1">SUMIFS(TblRegistroEntradas[Dias de Atraso], TblRegistroEntradas[Ano Competência], B27, TblRegistroEntradas[Dias de Atraso], "&gt;0")</f>
        <v>8108.5892974803282</v>
      </c>
      <c r="E27" s="165">
        <f ca="1">(D27 / C27)</f>
        <v>405.42946487401639</v>
      </c>
    </row>
    <row r="28" spans="2:13" ht="15.6" x14ac:dyDescent="0.25">
      <c r="G28" s="71" t="s">
        <v>589</v>
      </c>
    </row>
    <row r="29" spans="2:13" ht="16.2" thickBot="1" x14ac:dyDescent="0.3">
      <c r="B29" s="71" t="s">
        <v>587</v>
      </c>
      <c r="G29" s="79" t="s">
        <v>558</v>
      </c>
      <c r="H29" s="67"/>
    </row>
    <row r="30" spans="2:13" x14ac:dyDescent="0.25">
      <c r="B30" s="168" t="s">
        <v>578</v>
      </c>
      <c r="C30" s="85" t="s">
        <v>552</v>
      </c>
      <c r="D30" s="85" t="s">
        <v>553</v>
      </c>
      <c r="E30" s="85" t="s">
        <v>588</v>
      </c>
      <c r="G30" s="88">
        <v>1</v>
      </c>
      <c r="H30" s="73"/>
    </row>
    <row r="31" spans="2:13" ht="15.6" thickBot="1" x14ac:dyDescent="0.3">
      <c r="B31" s="87">
        <f>C4</f>
        <v>2019</v>
      </c>
      <c r="C31" s="169">
        <f>SUMIFS(TblRegistroEntradas[Valor (R$)], TblRegistroEntradas[Ano Competência], B31)</f>
        <v>130659</v>
      </c>
      <c r="D31" s="169">
        <f>SUMIFS(TblRegistroSaidas[Valor (R$)], TblRegistroSaidas[Ano Competência], B31)</f>
        <v>169790</v>
      </c>
      <c r="E31" s="169">
        <f>(C31 - D31)</f>
        <v>-39131</v>
      </c>
      <c r="G31" s="88">
        <v>2</v>
      </c>
      <c r="H31" s="73"/>
    </row>
    <row r="32" spans="2:13" x14ac:dyDescent="0.25">
      <c r="G32" s="88">
        <v>3</v>
      </c>
      <c r="H32" s="73"/>
    </row>
    <row r="33" spans="7:8" x14ac:dyDescent="0.25">
      <c r="G33" s="88">
        <v>4</v>
      </c>
      <c r="H33" s="73"/>
    </row>
    <row r="34" spans="7:8" x14ac:dyDescent="0.25">
      <c r="G34" s="88">
        <v>5</v>
      </c>
      <c r="H34" s="73"/>
    </row>
    <row r="35" spans="7:8" x14ac:dyDescent="0.25">
      <c r="G35" s="88">
        <v>6</v>
      </c>
      <c r="H35" s="73"/>
    </row>
    <row r="36" spans="7:8" x14ac:dyDescent="0.25">
      <c r="G36" s="88">
        <v>7</v>
      </c>
      <c r="H36" s="73"/>
    </row>
    <row r="37" spans="7:8" x14ac:dyDescent="0.25">
      <c r="G37" s="88">
        <v>8</v>
      </c>
      <c r="H37" s="73"/>
    </row>
    <row r="38" spans="7:8" x14ac:dyDescent="0.25">
      <c r="G38" s="88">
        <v>9</v>
      </c>
      <c r="H38" s="73"/>
    </row>
    <row r="39" spans="7:8" x14ac:dyDescent="0.25">
      <c r="G39" s="88">
        <v>10</v>
      </c>
      <c r="H39" s="73"/>
    </row>
    <row r="40" spans="7:8" x14ac:dyDescent="0.25">
      <c r="G40" s="88">
        <v>11</v>
      </c>
      <c r="H40" s="73"/>
    </row>
    <row r="41" spans="7:8" ht="15.6" thickBot="1" x14ac:dyDescent="0.3">
      <c r="G41" s="86">
        <v>12</v>
      </c>
      <c r="H41" s="76"/>
    </row>
    <row r="42" spans="7:8" x14ac:dyDescent="0.25">
      <c r="G42" s="70" t="s">
        <v>581</v>
      </c>
      <c r="H42" s="72"/>
    </row>
  </sheetData>
  <mergeCells count="15">
    <mergeCell ref="J13:K13"/>
    <mergeCell ref="J14:K14"/>
    <mergeCell ref="J15:K15"/>
    <mergeCell ref="J16:K16"/>
    <mergeCell ref="J17:K17"/>
    <mergeCell ref="J8:K8"/>
    <mergeCell ref="J9:K9"/>
    <mergeCell ref="J10:K10"/>
    <mergeCell ref="J11:K11"/>
    <mergeCell ref="J12:K12"/>
    <mergeCell ref="F4:H4"/>
    <mergeCell ref="J4:K4"/>
    <mergeCell ref="J5:K5"/>
    <mergeCell ref="J6:K6"/>
    <mergeCell ref="J7:K7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A20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7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590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8"/>
      <c r="Q2" s="91" t="s">
        <v>551</v>
      </c>
      <c r="R2" s="90">
        <v>2019</v>
      </c>
      <c r="S2" s="7"/>
    </row>
    <row r="3" spans="2:19" ht="19.95" customHeight="1" thickBot="1" x14ac:dyDescent="0.3"/>
    <row r="4" spans="2:19" ht="19.95" customHeight="1" x14ac:dyDescent="0.3">
      <c r="B4" s="92" t="s">
        <v>591</v>
      </c>
      <c r="D4" s="93" t="s">
        <v>594</v>
      </c>
      <c r="F4" s="145" t="s">
        <v>596</v>
      </c>
      <c r="G4" s="146"/>
      <c r="H4" s="146"/>
      <c r="I4" s="146"/>
      <c r="J4" s="146"/>
      <c r="K4" s="146"/>
      <c r="L4" s="107"/>
      <c r="M4" s="152" t="s">
        <v>30</v>
      </c>
      <c r="N4" s="152"/>
      <c r="O4" s="152"/>
      <c r="P4" s="152"/>
      <c r="Q4" s="152"/>
      <c r="R4" s="152"/>
      <c r="S4" s="153"/>
    </row>
    <row r="5" spans="2:19" ht="19.95" customHeight="1" thickBot="1" x14ac:dyDescent="0.3">
      <c r="B5" s="115">
        <f>DashboardDados!C10</f>
        <v>-3097</v>
      </c>
      <c r="D5" s="94" t="s">
        <v>595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7"/>
    </row>
    <row r="6" spans="2:19" ht="9" customHeight="1" thickBot="1" x14ac:dyDescent="0.3">
      <c r="F6" s="9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19" ht="19.95" customHeight="1" x14ac:dyDescent="0.25">
      <c r="B7" s="92" t="s">
        <v>592</v>
      </c>
      <c r="D7" s="143"/>
      <c r="F7" s="95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101" t="s">
        <v>581</v>
      </c>
      <c r="S7" s="97"/>
    </row>
    <row r="8" spans="2:19" ht="19.95" customHeight="1" thickBot="1" x14ac:dyDescent="0.3">
      <c r="B8" s="116">
        <f>DashboardDados!C12</f>
        <v>12009</v>
      </c>
      <c r="D8" s="144"/>
      <c r="F8" s="95"/>
      <c r="G8" s="96"/>
      <c r="H8" s="96"/>
      <c r="I8" s="96"/>
      <c r="J8" s="96"/>
      <c r="K8" s="96"/>
      <c r="L8" s="96"/>
      <c r="M8" s="106"/>
      <c r="N8" s="106"/>
      <c r="O8" s="96"/>
      <c r="P8" s="150">
        <f>SUM(DashboardDados!J6:K17)</f>
        <v>51371</v>
      </c>
      <c r="Q8" s="150"/>
      <c r="R8" s="150"/>
      <c r="S8" s="151"/>
    </row>
    <row r="9" spans="2:19" ht="9" customHeight="1" thickBot="1" x14ac:dyDescent="0.3">
      <c r="F9" s="9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7"/>
    </row>
    <row r="10" spans="2:19" ht="19.95" customHeight="1" x14ac:dyDescent="0.25">
      <c r="B10" s="92" t="s">
        <v>593</v>
      </c>
      <c r="D10" s="143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/>
    </row>
    <row r="11" spans="2:19" ht="19.95" customHeight="1" thickBot="1" x14ac:dyDescent="0.3">
      <c r="B11" s="117">
        <f>DashboardDados!C13</f>
        <v>5413</v>
      </c>
      <c r="D11" s="144"/>
      <c r="F11" s="98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100"/>
    </row>
    <row r="12" spans="2:19" ht="12" customHeight="1" thickBot="1" x14ac:dyDescent="0.3"/>
    <row r="13" spans="2:19" ht="19.95" customHeight="1" x14ac:dyDescent="0.25">
      <c r="B13" s="154" t="s">
        <v>577</v>
      </c>
      <c r="C13" s="155"/>
      <c r="D13" s="156"/>
      <c r="F13" s="154" t="s">
        <v>597</v>
      </c>
      <c r="G13" s="155"/>
      <c r="H13" s="156"/>
      <c r="J13" s="140" t="s">
        <v>600</v>
      </c>
      <c r="K13" s="141"/>
      <c r="L13" s="142"/>
      <c r="N13" s="140" t="s">
        <v>601</v>
      </c>
      <c r="O13" s="141"/>
      <c r="P13" s="141"/>
      <c r="Q13" s="141"/>
      <c r="R13" s="141"/>
      <c r="S13" s="142"/>
    </row>
    <row r="14" spans="2:19" ht="19.95" customHeight="1" x14ac:dyDescent="0.25">
      <c r="B14" s="95"/>
      <c r="C14" s="96"/>
      <c r="D14" s="97"/>
      <c r="F14" s="102" t="s">
        <v>598</v>
      </c>
      <c r="G14" s="96"/>
      <c r="H14" s="103" t="s">
        <v>599</v>
      </c>
      <c r="J14" s="147">
        <f>DashboardDados!E31</f>
        <v>-39131</v>
      </c>
      <c r="K14" s="148"/>
      <c r="L14" s="149"/>
      <c r="N14" s="95"/>
      <c r="O14" s="96"/>
      <c r="P14" s="96"/>
      <c r="Q14" s="96"/>
      <c r="R14" s="96"/>
      <c r="S14" s="97"/>
    </row>
    <row r="15" spans="2:19" ht="19.95" customHeight="1" x14ac:dyDescent="0.25">
      <c r="B15" s="95"/>
      <c r="C15" s="96"/>
      <c r="D15" s="97"/>
      <c r="F15" s="95"/>
      <c r="G15" s="96"/>
      <c r="H15" s="97"/>
      <c r="J15" s="95"/>
      <c r="K15" s="96"/>
      <c r="L15" s="97"/>
      <c r="N15" s="109"/>
      <c r="O15" s="96"/>
      <c r="P15" s="96"/>
      <c r="Q15" s="96"/>
      <c r="R15" s="96"/>
      <c r="S15" s="97"/>
    </row>
    <row r="16" spans="2:19" ht="19.95" customHeight="1" x14ac:dyDescent="0.25">
      <c r="B16" s="133">
        <f>DashboardDados!E23</f>
        <v>130659</v>
      </c>
      <c r="C16" s="131"/>
      <c r="D16" s="132"/>
      <c r="F16" s="166">
        <f ca="1">DashboardDados!E27</f>
        <v>405.42946487401639</v>
      </c>
      <c r="G16" s="96"/>
      <c r="H16" s="167">
        <f ca="1">DashboardDados!J26</f>
        <v>314.08563975176094</v>
      </c>
      <c r="J16" s="95"/>
      <c r="K16" s="96"/>
      <c r="L16" s="97"/>
      <c r="N16" s="95"/>
      <c r="O16" s="96"/>
      <c r="P16" s="96"/>
      <c r="Q16" s="96"/>
      <c r="R16" s="96"/>
      <c r="S16" s="97"/>
    </row>
    <row r="17" spans="2:19" ht="19.95" customHeight="1" x14ac:dyDescent="0.25">
      <c r="B17" s="95"/>
      <c r="C17" s="96"/>
      <c r="D17" s="97"/>
      <c r="F17" s="157"/>
      <c r="G17" s="96"/>
      <c r="H17" s="158"/>
      <c r="J17" s="95"/>
      <c r="K17" s="96"/>
      <c r="L17" s="97"/>
      <c r="N17" s="95"/>
      <c r="O17" s="96"/>
      <c r="P17" s="96"/>
      <c r="Q17" s="96"/>
      <c r="R17" s="96"/>
      <c r="S17" s="97"/>
    </row>
    <row r="18" spans="2:19" x14ac:dyDescent="0.25">
      <c r="B18" s="95"/>
      <c r="C18" s="96"/>
      <c r="D18" s="97"/>
      <c r="F18" s="95"/>
      <c r="G18" s="96"/>
      <c r="H18" s="97"/>
      <c r="J18" s="95"/>
      <c r="K18" s="96"/>
      <c r="L18" s="97"/>
      <c r="N18" s="95"/>
      <c r="O18" s="96"/>
      <c r="P18" s="96"/>
      <c r="Q18" s="96"/>
      <c r="R18" s="96"/>
      <c r="S18" s="97"/>
    </row>
    <row r="19" spans="2:19" ht="17.399999999999999" x14ac:dyDescent="0.25">
      <c r="B19" s="95"/>
      <c r="C19" s="96"/>
      <c r="D19" s="97"/>
      <c r="F19" s="104" t="s">
        <v>584</v>
      </c>
      <c r="G19" s="96"/>
      <c r="H19" s="105" t="s">
        <v>584</v>
      </c>
      <c r="J19" s="95"/>
      <c r="K19" s="96"/>
      <c r="L19" s="97"/>
      <c r="N19" s="95"/>
      <c r="O19" s="96"/>
      <c r="P19" s="96"/>
      <c r="Q19" s="96"/>
      <c r="R19" s="96"/>
      <c r="S19" s="97"/>
    </row>
    <row r="20" spans="2:19" ht="15.6" thickBot="1" x14ac:dyDescent="0.3">
      <c r="B20" s="98"/>
      <c r="C20" s="99"/>
      <c r="D20" s="100"/>
      <c r="F20" s="98"/>
      <c r="G20" s="99"/>
      <c r="H20" s="100"/>
      <c r="J20" s="98"/>
      <c r="K20" s="99"/>
      <c r="L20" s="100"/>
      <c r="N20" s="98"/>
      <c r="O20" s="99"/>
      <c r="P20" s="99"/>
      <c r="Q20" s="99"/>
      <c r="R20" s="99"/>
      <c r="S20" s="100"/>
    </row>
  </sheetData>
  <mergeCells count="12">
    <mergeCell ref="F16:F17"/>
    <mergeCell ref="H16:H17"/>
    <mergeCell ref="J14:L14"/>
    <mergeCell ref="P8:S8"/>
    <mergeCell ref="M4:S4"/>
    <mergeCell ref="B13:D13"/>
    <mergeCell ref="F13:H13"/>
    <mergeCell ref="N13:S13"/>
    <mergeCell ref="D7:D8"/>
    <mergeCell ref="D10:D11"/>
    <mergeCell ref="F4:K4"/>
    <mergeCell ref="J13:L13"/>
  </mergeCells>
  <dataValidations count="1">
    <dataValidation type="list" showInputMessage="1" showErrorMessage="1" errorTitle="ERRO !!!" error="Por favor, escolha uma das opções disponíveis na caixa de seleção." sqref="M4:S4">
      <formula1>TblPCEntradasN02_Nivel02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DashboardDados!G6:G17</xm:f>
              <xm:sqref>D7</xm:sqref>
            </x14:sparkline>
          </x14:sparklines>
        </x14:sparklineGroup>
        <x14:sparklineGroup type="column" displayEmptyCellsAs="gap">
          <x14:colorSeries rgb="FF00B05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DashboardDados!H6:H17</xm:f>
              <xm:sqref>D10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34" t="s">
        <v>17</v>
      </c>
      <c r="C4" s="13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34" t="s">
        <v>42</v>
      </c>
      <c r="C4" s="13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6" width="17.44140625" style="56" customWidth="1"/>
    <col min="17" max="17" width="17.44140625" style="163" customWidth="1"/>
    <col min="18" max="18" width="3.77734375" style="2" customWidth="1"/>
    <col min="19" max="25" width="0" style="2" hidden="1" customWidth="1"/>
    <col min="26" max="16384" width="8.88671875" style="2" hidden="1"/>
  </cols>
  <sheetData>
    <row r="1" spans="2:17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  <c r="P1" s="52"/>
      <c r="Q1" s="159"/>
    </row>
    <row r="2" spans="2:17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  <c r="P2" s="53"/>
      <c r="Q2" s="160"/>
    </row>
    <row r="3" spans="2:17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  <c r="P3" s="53"/>
      <c r="Q3" s="160"/>
    </row>
    <row r="4" spans="2:17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  <c r="P4" s="54" t="s">
        <v>603</v>
      </c>
      <c r="Q4" s="161" t="s">
        <v>604</v>
      </c>
    </row>
    <row r="5" spans="2:17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" s="128" t="str">
        <f>IF(TblRegistroEntradas[[#This Row],[Data da Competência (Data Nota Fiscal Emitida)]] = TblRegistroEntradas[[#This Row],[Data do Caixa Previsto (Data de Vencimento)]], "À Vista", "À Prazo")</f>
        <v>À Prazo</v>
      </c>
      <c r="Q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21.629960533435224</v>
      </c>
    </row>
    <row r="6" spans="2:17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" s="128" t="str">
        <f>IF(TblRegistroEntradas[[#This Row],[Data da Competência (Data Nota Fiscal Emitida)]] = TblRegistroEntradas[[#This Row],[Data do Caixa Previsto (Data de Vencimento)]], "À Vista", "À Prazo")</f>
        <v>À Prazo</v>
      </c>
      <c r="Q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0.83914482299587689</v>
      </c>
    </row>
    <row r="7" spans="2:17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" s="128" t="str">
        <f>IF(TblRegistroEntradas[[#This Row],[Data da Competência (Data Nota Fiscal Emitida)]] = TblRegistroEntradas[[#This Row],[Data do Caixa Previsto (Data de Vencimento)]], "À Vista", "À Prazo")</f>
        <v>À Prazo</v>
      </c>
      <c r="Q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6.4117765990304179</v>
      </c>
    </row>
    <row r="8" spans="2:17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" s="128" t="str">
        <f>IF(TblRegistroEntradas[[#This Row],[Data da Competência (Data Nota Fiscal Emitida)]] = TblRegistroEntradas[[#This Row],[Data do Caixa Previsto (Data de Vencimento)]], "À Vista", "À Prazo")</f>
        <v>À Prazo</v>
      </c>
      <c r="Q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" spans="2:17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" s="128" t="str">
        <f>IF(TblRegistroEntradas[[#This Row],[Data da Competência (Data Nota Fiscal Emitida)]] = TblRegistroEntradas[[#This Row],[Data do Caixa Previsto (Data de Vencimento)]], "À Vista", "À Prazo")</f>
        <v>À Prazo</v>
      </c>
      <c r="Q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" spans="2:17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" s="128" t="str">
        <f>IF(TblRegistroEntradas[[#This Row],[Data da Competência (Data Nota Fiscal Emitida)]] = TblRegistroEntradas[[#This Row],[Data do Caixa Previsto (Data de Vencimento)]], "À Vista", "À Prazo")</f>
        <v>À Prazo</v>
      </c>
      <c r="Q1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24.157237394952972</v>
      </c>
    </row>
    <row r="11" spans="2:17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" s="128" t="str">
        <f>IF(TblRegistroEntradas[[#This Row],[Data da Competência (Data Nota Fiscal Emitida)]] = TblRegistroEntradas[[#This Row],[Data do Caixa Previsto (Data de Vencimento)]], "À Vista", "À Prazo")</f>
        <v>À Prazo</v>
      </c>
      <c r="Q1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77.398206108322483</v>
      </c>
    </row>
    <row r="12" spans="2:17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" s="128" t="str">
        <f>IF(TblRegistroEntradas[[#This Row],[Data da Competência (Data Nota Fiscal Emitida)]] = TblRegistroEntradas[[#This Row],[Data do Caixa Previsto (Data de Vencimento)]], "À Vista", "À Prazo")</f>
        <v>À Prazo</v>
      </c>
      <c r="Q1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" spans="2:17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" s="128" t="str">
        <f>IF(TblRegistroEntradas[[#This Row],[Data da Competência (Data Nota Fiscal Emitida)]] = TblRegistroEntradas[[#This Row],[Data do Caixa Previsto (Data de Vencimento)]], "À Vista", "À Prazo")</f>
        <v>À Prazo</v>
      </c>
      <c r="Q1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" spans="2:17" ht="19.95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" s="128" t="str">
        <f>IF(TblRegistroEntradas[[#This Row],[Data da Competência (Data Nota Fiscal Emitida)]] = TblRegistroEntradas[[#This Row],[Data do Caixa Previsto (Data de Vencimento)]], "À Vista", "À Prazo")</f>
        <v>À Prazo</v>
      </c>
      <c r="Q1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2100.0456953517423</v>
      </c>
    </row>
    <row r="15" spans="2:17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" s="128" t="str">
        <f>IF(TblRegistroEntradas[[#This Row],[Data da Competência (Data Nota Fiscal Emitida)]] = TblRegistroEntradas[[#This Row],[Data do Caixa Previsto (Data de Vencimento)]], "À Vista", "À Prazo")</f>
        <v>À Prazo</v>
      </c>
      <c r="Q1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" spans="2:17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" s="128" t="str">
        <f>IF(TblRegistroEntradas[[#This Row],[Data da Competência (Data Nota Fiscal Emitida)]] = TblRegistroEntradas[[#This Row],[Data do Caixa Previsto (Data de Vencimento)]], "À Vista", "À Prazo")</f>
        <v>À Prazo</v>
      </c>
      <c r="Q1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1.8067655116465176</v>
      </c>
    </row>
    <row r="17" spans="2:17" x14ac:dyDescent="0.25">
      <c r="B17" s="22">
        <v>43001.987673611111</v>
      </c>
      <c r="C17" s="25">
        <v>43001</v>
      </c>
      <c r="D17" s="25">
        <v>43001.987673611111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9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9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" s="128" t="str">
        <f>IF(TblRegistroEntradas[[#This Row],[Data da Competência (Data Nota Fiscal Emitida)]] = TblRegistroEntradas[[#This Row],[Data do Caixa Previsto (Data de Vencimento)]], "À Vista", "À Prazo")</f>
        <v>À Prazo</v>
      </c>
      <c r="Q1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" spans="2:17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" s="128" t="str">
        <f>IF(TblRegistroEntradas[[#This Row],[Data da Competência (Data Nota Fiscal Emitida)]] = TblRegistroEntradas[[#This Row],[Data do Caixa Previsto (Data de Vencimento)]], "À Vista", "À Prazo")</f>
        <v>À Prazo</v>
      </c>
      <c r="Q1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" spans="2:17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" s="128" t="str">
        <f>IF(TblRegistroEntradas[[#This Row],[Data da Competência (Data Nota Fiscal Emitida)]] = TblRegistroEntradas[[#This Row],[Data do Caixa Previsto (Data de Vencimento)]], "À Vista", "À Prazo")</f>
        <v>À Prazo</v>
      </c>
      <c r="Q1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14.342515323827683</v>
      </c>
    </row>
    <row r="20" spans="2:17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" s="128" t="str">
        <f>IF(TblRegistroEntradas[[#This Row],[Data da Competência (Data Nota Fiscal Emitida)]] = TblRegistroEntradas[[#This Row],[Data do Caixa Previsto (Data de Vencimento)]], "À Vista", "À Prazo")</f>
        <v>À Prazo</v>
      </c>
      <c r="Q2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" spans="2:17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" s="128" t="str">
        <f>IF(TblRegistroEntradas[[#This Row],[Data da Competência (Data Nota Fiscal Emitida)]] = TblRegistroEntradas[[#This Row],[Data do Caixa Previsto (Data de Vencimento)]], "À Vista", "À Prazo")</f>
        <v>À Prazo</v>
      </c>
      <c r="Q2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" spans="2:17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" s="128" t="str">
        <f>IF(TblRegistroEntradas[[#This Row],[Data da Competência (Data Nota Fiscal Emitida)]] = TblRegistroEntradas[[#This Row],[Data do Caixa Previsto (Data de Vencimento)]], "À Vista", "À Prazo")</f>
        <v>À Prazo</v>
      </c>
      <c r="Q2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" spans="2:17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" s="128" t="str">
        <f>IF(TblRegistroEntradas[[#This Row],[Data da Competência (Data Nota Fiscal Emitida)]] = TblRegistroEntradas[[#This Row],[Data do Caixa Previsto (Data de Vencimento)]], "À Vista", "À Prazo")</f>
        <v>À Prazo</v>
      </c>
      <c r="Q2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2070.7015022281194</v>
      </c>
    </row>
    <row r="24" spans="2:17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4" s="128" t="str">
        <f>IF(TblRegistroEntradas[[#This Row],[Data da Competência (Data Nota Fiscal Emitida)]] = TblRegistroEntradas[[#This Row],[Data do Caixa Previsto (Data de Vencimento)]], "À Vista", "À Prazo")</f>
        <v>À Prazo</v>
      </c>
      <c r="Q2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74.051262530912936</v>
      </c>
    </row>
    <row r="25" spans="2:17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5" s="128" t="str">
        <f>IF(TblRegistroEntradas[[#This Row],[Data da Competência (Data Nota Fiscal Emitida)]] = TblRegistroEntradas[[#This Row],[Data do Caixa Previsto (Data de Vencimento)]], "À Vista", "À Prazo")</f>
        <v>À Prazo</v>
      </c>
      <c r="Q2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6" spans="2:17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6" s="128" t="str">
        <f>IF(TblRegistroEntradas[[#This Row],[Data da Competência (Data Nota Fiscal Emitida)]] = TblRegistroEntradas[[#This Row],[Data do Caixa Previsto (Data de Vencimento)]], "À Vista", "À Prazo")</f>
        <v>À Prazo</v>
      </c>
      <c r="Q2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7" spans="2:17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7" s="128" t="str">
        <f>IF(TblRegistroEntradas[[#This Row],[Data da Competência (Data Nota Fiscal Emitida)]] = TblRegistroEntradas[[#This Row],[Data do Caixa Previsto (Data de Vencimento)]], "À Vista", "À Prazo")</f>
        <v>À Prazo</v>
      </c>
      <c r="Q2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8" spans="2:17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8" s="128" t="str">
        <f>IF(TblRegistroEntradas[[#This Row],[Data da Competência (Data Nota Fiscal Emitida)]] = TblRegistroEntradas[[#This Row],[Data do Caixa Previsto (Data de Vencimento)]], "À Vista", "À Prazo")</f>
        <v>À Prazo</v>
      </c>
      <c r="Q2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27.834107878690702</v>
      </c>
    </row>
    <row r="29" spans="2:17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9" s="128" t="str">
        <f>IF(TblRegistroEntradas[[#This Row],[Data da Competência (Data Nota Fiscal Emitida)]] = TblRegistroEntradas[[#This Row],[Data do Caixa Previsto (Data de Vencimento)]], "À Vista", "À Prazo")</f>
        <v>À Prazo</v>
      </c>
      <c r="Q2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0" spans="2:17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0" s="128" t="str">
        <f>IF(TblRegistroEntradas[[#This Row],[Data da Competência (Data Nota Fiscal Emitida)]] = TblRegistroEntradas[[#This Row],[Data do Caixa Previsto (Data de Vencimento)]], "À Vista", "À Prazo")</f>
        <v>À Prazo</v>
      </c>
      <c r="Q3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1" spans="2:17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1" s="128" t="str">
        <f>IF(TblRegistroEntradas[[#This Row],[Data da Competência (Data Nota Fiscal Emitida)]] = TblRegistroEntradas[[#This Row],[Data do Caixa Previsto (Data de Vencimento)]], "À Vista", "À Prazo")</f>
        <v>À Prazo</v>
      </c>
      <c r="Q3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2" spans="2:17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2" s="128" t="str">
        <f>IF(TblRegistroEntradas[[#This Row],[Data da Competência (Data Nota Fiscal Emitida)]] = TblRegistroEntradas[[#This Row],[Data do Caixa Previsto (Data de Vencimento)]], "À Vista", "À Prazo")</f>
        <v>À Prazo</v>
      </c>
      <c r="Q3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3" spans="2:17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3" s="128" t="str">
        <f>IF(TblRegistroEntradas[[#This Row],[Data da Competência (Data Nota Fiscal Emitida)]] = TblRegistroEntradas[[#This Row],[Data do Caixa Previsto (Data de Vencimento)]], "À Vista", "À Prazo")</f>
        <v>À Prazo</v>
      </c>
      <c r="Q3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13.907789642427815</v>
      </c>
    </row>
    <row r="34" spans="2:17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4" s="128" t="str">
        <f>IF(TblRegistroEntradas[[#This Row],[Data da Competência (Data Nota Fiscal Emitida)]] = TblRegistroEntradas[[#This Row],[Data do Caixa Previsto (Data de Vencimento)]], "À Vista", "À Prazo")</f>
        <v>À Prazo</v>
      </c>
      <c r="Q3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19.335033537448908</v>
      </c>
    </row>
    <row r="35" spans="2:17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5" s="128" t="str">
        <f>IF(TblRegistroEntradas[[#This Row],[Data da Competência (Data Nota Fiscal Emitida)]] = TblRegistroEntradas[[#This Row],[Data do Caixa Previsto (Data de Vencimento)]], "À Vista", "À Prazo")</f>
        <v>À Prazo</v>
      </c>
      <c r="Q3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6" spans="2:17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6" s="128" t="str">
        <f>IF(TblRegistroEntradas[[#This Row],[Data da Competência (Data Nota Fiscal Emitida)]] = TblRegistroEntradas[[#This Row],[Data do Caixa Previsto (Data de Vencimento)]], "À Vista", "À Prazo")</f>
        <v>À Prazo</v>
      </c>
      <c r="Q3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29.177695463818964</v>
      </c>
    </row>
    <row r="37" spans="2:17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7" s="128" t="str">
        <f>IF(TblRegistroEntradas[[#This Row],[Data da Competência (Data Nota Fiscal Emitida)]] = TblRegistroEntradas[[#This Row],[Data do Caixa Previsto (Data de Vencimento)]], "À Vista", "À Prazo")</f>
        <v>À Prazo</v>
      </c>
      <c r="Q3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8" spans="2:17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8" s="128" t="str">
        <f>IF(TblRegistroEntradas[[#This Row],[Data da Competência (Data Nota Fiscal Emitida)]] = TblRegistroEntradas[[#This Row],[Data do Caixa Previsto (Data de Vencimento)]], "À Vista", "À Prazo")</f>
        <v>À Prazo</v>
      </c>
      <c r="Q3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39" spans="2:17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39" s="128" t="str">
        <f>IF(TblRegistroEntradas[[#This Row],[Data da Competência (Data Nota Fiscal Emitida)]] = TblRegistroEntradas[[#This Row],[Data do Caixa Previsto (Data de Vencimento)]], "À Vista", "À Prazo")</f>
        <v>À Prazo</v>
      </c>
      <c r="Q3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60.627856561965018</v>
      </c>
    </row>
    <row r="40" spans="2:17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0" s="128" t="str">
        <f>IF(TblRegistroEntradas[[#This Row],[Data da Competência (Data Nota Fiscal Emitida)]] = TblRegistroEntradas[[#This Row],[Data do Caixa Previsto (Data de Vencimento)]], "À Vista", "À Prazo")</f>
        <v>À Prazo</v>
      </c>
      <c r="Q4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82.138006197841605</v>
      </c>
    </row>
    <row r="41" spans="2:17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1" s="128" t="str">
        <f>IF(TblRegistroEntradas[[#This Row],[Data da Competência (Data Nota Fiscal Emitida)]] = TblRegistroEntradas[[#This Row],[Data do Caixa Previsto (Data de Vencimento)]], "À Vista", "À Prazo")</f>
        <v>À Prazo</v>
      </c>
      <c r="Q4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2" spans="2:17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42" s="128" t="str">
        <f>IF(TblRegistroEntradas[[#This Row],[Data da Competência (Data Nota Fiscal Emitida)]] = TblRegistroEntradas[[#This Row],[Data do Caixa Previsto (Data de Vencimento)]], "À Vista", "À Prazo")</f>
        <v>À Prazo</v>
      </c>
      <c r="Q4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1987.499030156956</v>
      </c>
    </row>
    <row r="43" spans="2:17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3" s="128" t="str">
        <f>IF(TblRegistroEntradas[[#This Row],[Data da Competência (Data Nota Fiscal Emitida)]] = TblRegistroEntradas[[#This Row],[Data do Caixa Previsto (Data de Vencimento)]], "À Vista", "À Prazo")</f>
        <v>À Prazo</v>
      </c>
      <c r="Q4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4" spans="2:17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4" s="128" t="str">
        <f>IF(TblRegistroEntradas[[#This Row],[Data da Competência (Data Nota Fiscal Emitida)]] = TblRegistroEntradas[[#This Row],[Data do Caixa Previsto (Data de Vencimento)]], "À Vista", "À Prazo")</f>
        <v>À Prazo</v>
      </c>
      <c r="Q4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5" spans="2:17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5" s="128" t="str">
        <f>IF(TblRegistroEntradas[[#This Row],[Data da Competência (Data Nota Fiscal Emitida)]] = TblRegistroEntradas[[#This Row],[Data do Caixa Previsto (Data de Vencimento)]], "À Vista", "À Prazo")</f>
        <v>À Prazo</v>
      </c>
      <c r="Q4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6" spans="2:17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6" s="128" t="str">
        <f>IF(TblRegistroEntradas[[#This Row],[Data da Competência (Data Nota Fiscal Emitida)]] = TblRegistroEntradas[[#This Row],[Data do Caixa Previsto (Data de Vencimento)]], "À Vista", "À Prazo")</f>
        <v>À Prazo</v>
      </c>
      <c r="Q4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7" spans="2:17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7" s="128" t="str">
        <f>IF(TblRegistroEntradas[[#This Row],[Data da Competência (Data Nota Fiscal Emitida)]] = TblRegistroEntradas[[#This Row],[Data do Caixa Previsto (Data de Vencimento)]], "À Vista", "À Prazo")</f>
        <v>À Prazo</v>
      </c>
      <c r="Q4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48" spans="2:17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8" s="128" t="str">
        <f>IF(TblRegistroEntradas[[#This Row],[Data da Competência (Data Nota Fiscal Emitida)]] = TblRegistroEntradas[[#This Row],[Data do Caixa Previsto (Data de Vencimento)]], "À Vista", "À Prazo")</f>
        <v>À Prazo</v>
      </c>
      <c r="Q4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12.595738367628655</v>
      </c>
    </row>
    <row r="49" spans="2:17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49" s="128" t="str">
        <f>IF(TblRegistroEntradas[[#This Row],[Data da Competência (Data Nota Fiscal Emitida)]] = TblRegistroEntradas[[#This Row],[Data do Caixa Previsto (Data de Vencimento)]], "À Vista", "À Prazo")</f>
        <v>À Prazo</v>
      </c>
      <c r="Q4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0" spans="2:17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0" s="128" t="str">
        <f>IF(TblRegistroEntradas[[#This Row],[Data da Competência (Data Nota Fiscal Emitida)]] = TblRegistroEntradas[[#This Row],[Data do Caixa Previsto (Data de Vencimento)]], "À Vista", "À Prazo")</f>
        <v>À Prazo</v>
      </c>
      <c r="Q5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1" spans="2:17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1" s="128" t="str">
        <f>IF(TblRegistroEntradas[[#This Row],[Data da Competência (Data Nota Fiscal Emitida)]] = TblRegistroEntradas[[#This Row],[Data do Caixa Previsto (Data de Vencimento)]], "À Vista", "À Prazo")</f>
        <v>À Prazo</v>
      </c>
      <c r="Q5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2" spans="2:17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2" s="128" t="str">
        <f>IF(TblRegistroEntradas[[#This Row],[Data da Competência (Data Nota Fiscal Emitida)]] = TblRegistroEntradas[[#This Row],[Data do Caixa Previsto (Data de Vencimento)]], "À Vista", "À Prazo")</f>
        <v>À Prazo</v>
      </c>
      <c r="Q5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89.004790255254193</v>
      </c>
    </row>
    <row r="53" spans="2:17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3" s="128" t="str">
        <f>IF(TblRegistroEntradas[[#This Row],[Data da Competência (Data Nota Fiscal Emitida)]] = TblRegistroEntradas[[#This Row],[Data do Caixa Previsto (Data de Vencimento)]], "À Vista", "À Prazo")</f>
        <v>À Prazo</v>
      </c>
      <c r="Q5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21.486191616786527</v>
      </c>
    </row>
    <row r="54" spans="2:17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4" s="128" t="str">
        <f>IF(TblRegistroEntradas[[#This Row],[Data da Competência (Data Nota Fiscal Emitida)]] = TblRegistroEntradas[[#This Row],[Data do Caixa Previsto (Data de Vencimento)]], "À Vista", "À Prazo")</f>
        <v>À Prazo</v>
      </c>
      <c r="Q5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5" spans="2:17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5" s="128" t="str">
        <f>IF(TblRegistroEntradas[[#This Row],[Data da Competência (Data Nota Fiscal Emitida)]] = TblRegistroEntradas[[#This Row],[Data do Caixa Previsto (Data de Vencimento)]], "À Vista", "À Prazo")</f>
        <v>À Prazo</v>
      </c>
      <c r="Q5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6" spans="2:17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6" s="128" t="str">
        <f>IF(TblRegistroEntradas[[#This Row],[Data da Competência (Data Nota Fiscal Emitida)]] = TblRegistroEntradas[[#This Row],[Data do Caixa Previsto (Data de Vencimento)]], "À Vista", "À Prazo")</f>
        <v>À Prazo</v>
      </c>
      <c r="Q5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7" spans="2:17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7" s="128" t="str">
        <f>IF(TblRegistroEntradas[[#This Row],[Data da Competência (Data Nota Fiscal Emitida)]] = TblRegistroEntradas[[#This Row],[Data do Caixa Previsto (Data de Vencimento)]], "À Vista", "À Prazo")</f>
        <v>À Prazo</v>
      </c>
      <c r="Q5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8" spans="2:17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8" s="128" t="str">
        <f>IF(TblRegistroEntradas[[#This Row],[Data da Competência (Data Nota Fiscal Emitida)]] = TblRegistroEntradas[[#This Row],[Data do Caixa Previsto (Data de Vencimento)]], "À Vista", "À Prazo")</f>
        <v>À Prazo</v>
      </c>
      <c r="Q5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59" spans="2:17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59" s="128" t="str">
        <f>IF(TblRegistroEntradas[[#This Row],[Data da Competência (Data Nota Fiscal Emitida)]] = TblRegistroEntradas[[#This Row],[Data do Caixa Previsto (Data de Vencimento)]], "À Vista", "À Prazo")</f>
        <v>À Prazo</v>
      </c>
      <c r="Q5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0" spans="2:17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0" s="128" t="str">
        <f>IF(TblRegistroEntradas[[#This Row],[Data da Competência (Data Nota Fiscal Emitida)]] = TblRegistroEntradas[[#This Row],[Data do Caixa Previsto (Data de Vencimento)]], "À Vista", "À Prazo")</f>
        <v>À Prazo</v>
      </c>
      <c r="Q6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18.471830915259488</v>
      </c>
    </row>
    <row r="61" spans="2:17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1" s="128" t="str">
        <f>IF(TblRegistroEntradas[[#This Row],[Data da Competência (Data Nota Fiscal Emitida)]] = TblRegistroEntradas[[#This Row],[Data do Caixa Previsto (Data de Vencimento)]], "À Vista", "À Prazo")</f>
        <v>À Prazo</v>
      </c>
      <c r="Q6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2" spans="2:17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2" s="128" t="str">
        <f>IF(TblRegistroEntradas[[#This Row],[Data da Competência (Data Nota Fiscal Emitida)]] = TblRegistroEntradas[[#This Row],[Data do Caixa Previsto (Data de Vencimento)]], "À Vista", "À Prazo")</f>
        <v>À Prazo</v>
      </c>
      <c r="Q6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54.140953804882884</v>
      </c>
    </row>
    <row r="63" spans="2:17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3" s="128" t="str">
        <f>IF(TblRegistroEntradas[[#This Row],[Data da Competência (Data Nota Fiscal Emitida)]] = TblRegistroEntradas[[#This Row],[Data do Caixa Previsto (Data de Vencimento)]], "À Vista", "À Prazo")</f>
        <v>À Prazo</v>
      </c>
      <c r="Q6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4" spans="2:17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4" s="128" t="str">
        <f>IF(TblRegistroEntradas[[#This Row],[Data da Competência (Data Nota Fiscal Emitida)]] = TblRegistroEntradas[[#This Row],[Data do Caixa Previsto (Data de Vencimento)]], "À Vista", "À Prazo")</f>
        <v>À Prazo</v>
      </c>
      <c r="Q6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5" spans="2:17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5" s="128" t="str">
        <f>IF(TblRegistroEntradas[[#This Row],[Data da Competência (Data Nota Fiscal Emitida)]] = TblRegistroEntradas[[#This Row],[Data do Caixa Previsto (Data de Vencimento)]], "À Vista", "À Prazo")</f>
        <v>À Prazo</v>
      </c>
      <c r="Q6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6" spans="2:17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6" s="128" t="str">
        <f>IF(TblRegistroEntradas[[#This Row],[Data da Competência (Data Nota Fiscal Emitida)]] = TblRegistroEntradas[[#This Row],[Data do Caixa Previsto (Data de Vencimento)]], "À Vista", "À Prazo")</f>
        <v>À Prazo</v>
      </c>
      <c r="Q6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7" spans="2:17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7" s="128" t="str">
        <f>IF(TblRegistroEntradas[[#This Row],[Data da Competência (Data Nota Fiscal Emitida)]] = TblRegistroEntradas[[#This Row],[Data do Caixa Previsto (Data de Vencimento)]], "À Vista", "À Prazo")</f>
        <v>À Prazo</v>
      </c>
      <c r="Q6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8" spans="2:17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8" s="128" t="str">
        <f>IF(TblRegistroEntradas[[#This Row],[Data da Competência (Data Nota Fiscal Emitida)]] = TblRegistroEntradas[[#This Row],[Data do Caixa Previsto (Data de Vencimento)]], "À Vista", "À Prazo")</f>
        <v>À Prazo</v>
      </c>
      <c r="Q6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69" spans="2:17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69" s="128" t="str">
        <f>IF(TblRegistroEntradas[[#This Row],[Data da Competência (Data Nota Fiscal Emitida)]] = TblRegistroEntradas[[#This Row],[Data do Caixa Previsto (Data de Vencimento)]], "À Vista", "À Prazo")</f>
        <v>À Prazo</v>
      </c>
      <c r="Q6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0" spans="2:17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0" s="128" t="str">
        <f>IF(TblRegistroEntradas[[#This Row],[Data da Competência (Data Nota Fiscal Emitida)]] = TblRegistroEntradas[[#This Row],[Data do Caixa Previsto (Data de Vencimento)]], "À Vista", "À Prazo")</f>
        <v>À Prazo</v>
      </c>
      <c r="Q7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1" spans="2:17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1" s="128" t="str">
        <f>IF(TblRegistroEntradas[[#This Row],[Data da Competência (Data Nota Fiscal Emitida)]] = TblRegistroEntradas[[#This Row],[Data do Caixa Previsto (Data de Vencimento)]], "À Vista", "À Prazo")</f>
        <v>À Prazo</v>
      </c>
      <c r="Q7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2" spans="2:17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2" s="128" t="str">
        <f>IF(TblRegistroEntradas[[#This Row],[Data da Competência (Data Nota Fiscal Emitida)]] = TblRegistroEntradas[[#This Row],[Data do Caixa Previsto (Data de Vencimento)]], "À Vista", "À Prazo")</f>
        <v>À Prazo</v>
      </c>
      <c r="Q7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80.834744152707572</v>
      </c>
    </row>
    <row r="73" spans="2:17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3" s="128" t="str">
        <f>IF(TblRegistroEntradas[[#This Row],[Data da Competência (Data Nota Fiscal Emitida)]] = TblRegistroEntradas[[#This Row],[Data do Caixa Previsto (Data de Vencimento)]], "À Vista", "À Prazo")</f>
        <v>À Prazo</v>
      </c>
      <c r="Q7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47.968965847481741</v>
      </c>
    </row>
    <row r="74" spans="2:17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4" s="128" t="str">
        <f>IF(TblRegistroEntradas[[#This Row],[Data da Competência (Data Nota Fiscal Emitida)]] = TblRegistroEntradas[[#This Row],[Data do Caixa Previsto (Data de Vencimento)]], "À Vista", "À Prazo")</f>
        <v>À Prazo</v>
      </c>
      <c r="Q7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79.240998561639572</v>
      </c>
    </row>
    <row r="75" spans="2:17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5" s="128" t="str">
        <f>IF(TblRegistroEntradas[[#This Row],[Data da Competência (Data Nota Fiscal Emitida)]] = TblRegistroEntradas[[#This Row],[Data do Caixa Previsto (Data de Vencimento)]], "À Vista", "À Prazo")</f>
        <v>À Prazo</v>
      </c>
      <c r="Q7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6" spans="2:17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6" s="128" t="str">
        <f>IF(TblRegistroEntradas[[#This Row],[Data da Competência (Data Nota Fiscal Emitida)]] = TblRegistroEntradas[[#This Row],[Data do Caixa Previsto (Data de Vencimento)]], "À Vista", "À Prazo")</f>
        <v>À Prazo</v>
      </c>
      <c r="Q7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77" spans="2:17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7" s="128" t="str">
        <f>IF(TblRegistroEntradas[[#This Row],[Data da Competência (Data Nota Fiscal Emitida)]] = TblRegistroEntradas[[#This Row],[Data do Caixa Previsto (Data de Vencimento)]], "À Vista", "À Prazo")</f>
        <v>À Prazo</v>
      </c>
      <c r="Q7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66.578321043110918</v>
      </c>
    </row>
    <row r="78" spans="2:17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8" s="128" t="str">
        <f>IF(TblRegistroEntradas[[#This Row],[Data da Competência (Data Nota Fiscal Emitida)]] = TblRegistroEntradas[[#This Row],[Data do Caixa Previsto (Data de Vencimento)]], "À Vista", "À Prazo")</f>
        <v>À Prazo</v>
      </c>
      <c r="Q7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80.642976425762754</v>
      </c>
    </row>
    <row r="79" spans="2:17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79" s="128" t="str">
        <f>IF(TblRegistroEntradas[[#This Row],[Data da Competência (Data Nota Fiscal Emitida)]] = TblRegistroEntradas[[#This Row],[Data do Caixa Previsto (Data de Vencimento)]], "À Vista", "À Prazo")</f>
        <v>À Prazo</v>
      </c>
      <c r="Q7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0" spans="2:17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0" s="128" t="str">
        <f>IF(TblRegistroEntradas[[#This Row],[Data da Competência (Data Nota Fiscal Emitida)]] = TblRegistroEntradas[[#This Row],[Data do Caixa Previsto (Data de Vencimento)]], "À Vista", "À Prazo")</f>
        <v>À Prazo</v>
      </c>
      <c r="Q8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1" spans="2:17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1" s="128" t="str">
        <f>IF(TblRegistroEntradas[[#This Row],[Data da Competência (Data Nota Fiscal Emitida)]] = TblRegistroEntradas[[#This Row],[Data do Caixa Previsto (Data de Vencimento)]], "À Vista", "À Prazo")</f>
        <v>À Prazo</v>
      </c>
      <c r="Q8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2" spans="2:17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2" s="128" t="str">
        <f>IF(TblRegistroEntradas[[#This Row],[Data da Competência (Data Nota Fiscal Emitida)]] = TblRegistroEntradas[[#This Row],[Data do Caixa Previsto (Data de Vencimento)]], "À Vista", "À Prazo")</f>
        <v>À Prazo</v>
      </c>
      <c r="Q8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3" spans="2:17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3" s="128" t="str">
        <f>IF(TblRegistroEntradas[[#This Row],[Data da Competência (Data Nota Fiscal Emitida)]] = TblRegistroEntradas[[#This Row],[Data do Caixa Previsto (Data de Vencimento)]], "À Vista", "À Prazo")</f>
        <v>À Prazo</v>
      </c>
      <c r="Q8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4" spans="2:17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84" s="128" t="str">
        <f>IF(TblRegistroEntradas[[#This Row],[Data da Competência (Data Nota Fiscal Emitida)]] = TblRegistroEntradas[[#This Row],[Data do Caixa Previsto (Data de Vencimento)]], "À Vista", "À Prazo")</f>
        <v>À Prazo</v>
      </c>
      <c r="Q8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1914.936940915708</v>
      </c>
    </row>
    <row r="85" spans="2:17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5" s="128" t="str">
        <f>IF(TblRegistroEntradas[[#This Row],[Data da Competência (Data Nota Fiscal Emitida)]] = TblRegistroEntradas[[#This Row],[Data do Caixa Previsto (Data de Vencimento)]], "À Vista", "À Prazo")</f>
        <v>À Prazo</v>
      </c>
      <c r="Q8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6" spans="2:17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6" s="128" t="str">
        <f>IF(TblRegistroEntradas[[#This Row],[Data da Competência (Data Nota Fiscal Emitida)]] = TblRegistroEntradas[[#This Row],[Data do Caixa Previsto (Data de Vencimento)]], "À Vista", "À Prazo")</f>
        <v>À Prazo</v>
      </c>
      <c r="Q8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7" spans="2:17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7" s="128" t="str">
        <f>IF(TblRegistroEntradas[[#This Row],[Data da Competência (Data Nota Fiscal Emitida)]] = TblRegistroEntradas[[#This Row],[Data do Caixa Previsto (Data de Vencimento)]], "À Vista", "À Prazo")</f>
        <v>À Prazo</v>
      </c>
      <c r="Q8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8" spans="2:17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8" s="128" t="str">
        <f>IF(TblRegistroEntradas[[#This Row],[Data da Competência (Data Nota Fiscal Emitida)]] = TblRegistroEntradas[[#This Row],[Data do Caixa Previsto (Data de Vencimento)]], "À Vista", "À Prazo")</f>
        <v>À Prazo</v>
      </c>
      <c r="Q8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89" spans="2:17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89" s="128" t="str">
        <f>IF(TblRegistroEntradas[[#This Row],[Data da Competência (Data Nota Fiscal Emitida)]] = TblRegistroEntradas[[#This Row],[Data do Caixa Previsto (Data de Vencimento)]], "À Vista", "À Prazo")</f>
        <v>À Prazo</v>
      </c>
      <c r="Q8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37.624513578863116</v>
      </c>
    </row>
    <row r="90" spans="2:17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0" s="128" t="str">
        <f>IF(TblRegistroEntradas[[#This Row],[Data da Competência (Data Nota Fiscal Emitida)]] = TblRegistroEntradas[[#This Row],[Data do Caixa Previsto (Data de Vencimento)]], "À Vista", "À Prazo")</f>
        <v>À Prazo</v>
      </c>
      <c r="Q9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1" spans="2:17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1" s="128" t="str">
        <f>IF(TblRegistroEntradas[[#This Row],[Data da Competência (Data Nota Fiscal Emitida)]] = TblRegistroEntradas[[#This Row],[Data do Caixa Previsto (Data de Vencimento)]], "À Vista", "À Prazo")</f>
        <v>À Prazo</v>
      </c>
      <c r="Q9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2" spans="2:17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2" s="128" t="str">
        <f>IF(TblRegistroEntradas[[#This Row],[Data da Competência (Data Nota Fiscal Emitida)]] = TblRegistroEntradas[[#This Row],[Data do Caixa Previsto (Data de Vencimento)]], "À Vista", "À Prazo")</f>
        <v>À Prazo</v>
      </c>
      <c r="Q9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4.3571862618555315</v>
      </c>
    </row>
    <row r="93" spans="2:17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3" s="128" t="str">
        <f>IF(TblRegistroEntradas[[#This Row],[Data da Competência (Data Nota Fiscal Emitida)]] = TblRegistroEntradas[[#This Row],[Data do Caixa Previsto (Data de Vencimento)]], "À Vista", "À Prazo")</f>
        <v>À Prazo</v>
      </c>
      <c r="Q9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4" spans="2:17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94" s="128" t="str">
        <f>IF(TblRegistroEntradas[[#This Row],[Data da Competência (Data Nota Fiscal Emitida)]] = TblRegistroEntradas[[#This Row],[Data do Caixa Previsto (Data de Vencimento)]], "À Vista", "À Prazo")</f>
        <v>À Prazo</v>
      </c>
      <c r="Q9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1847.6598807308765</v>
      </c>
    </row>
    <row r="95" spans="2:17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5" s="128" t="str">
        <f>IF(TblRegistroEntradas[[#This Row],[Data da Competência (Data Nota Fiscal Emitida)]] = TblRegistroEntradas[[#This Row],[Data do Caixa Previsto (Data de Vencimento)]], "À Vista", "À Prazo")</f>
        <v>À Prazo</v>
      </c>
      <c r="Q9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68.429620920804155</v>
      </c>
    </row>
    <row r="96" spans="2:17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6" s="128" t="str">
        <f>IF(TblRegistroEntradas[[#This Row],[Data da Competência (Data Nota Fiscal Emitida)]] = TblRegistroEntradas[[#This Row],[Data do Caixa Previsto (Data de Vencimento)]], "À Vista", "À Prazo")</f>
        <v>À Prazo</v>
      </c>
      <c r="Q9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34.917685247739428</v>
      </c>
    </row>
    <row r="97" spans="2:17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7" s="128" t="str">
        <f>IF(TblRegistroEntradas[[#This Row],[Data da Competência (Data Nota Fiscal Emitida)]] = TblRegistroEntradas[[#This Row],[Data do Caixa Previsto (Data de Vencimento)]], "À Vista", "À Prazo")</f>
        <v>À Prazo</v>
      </c>
      <c r="Q9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98" spans="2:17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8" s="128" t="str">
        <f>IF(TblRegistroEntradas[[#This Row],[Data da Competência (Data Nota Fiscal Emitida)]] = TblRegistroEntradas[[#This Row],[Data do Caixa Previsto (Data de Vencimento)]], "À Vista", "À Prazo")</f>
        <v>À Prazo</v>
      </c>
      <c r="Q9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46.72229155828245</v>
      </c>
    </row>
    <row r="99" spans="2:17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99" s="128" t="str">
        <f>IF(TblRegistroEntradas[[#This Row],[Data da Competência (Data Nota Fiscal Emitida)]] = TblRegistroEntradas[[#This Row],[Data do Caixa Previsto (Data de Vencimento)]], "À Vista", "À Prazo")</f>
        <v>À Prazo</v>
      </c>
      <c r="Q9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0" spans="2:17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0" s="128" t="str">
        <f>IF(TblRegistroEntradas[[#This Row],[Data da Competência (Data Nota Fiscal Emitida)]] = TblRegistroEntradas[[#This Row],[Data do Caixa Previsto (Data de Vencimento)]], "À Vista", "À Prazo")</f>
        <v>À Prazo</v>
      </c>
      <c r="Q10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1" spans="2:17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1" s="128" t="str">
        <f>IF(TblRegistroEntradas[[#This Row],[Data da Competência (Data Nota Fiscal Emitida)]] = TblRegistroEntradas[[#This Row],[Data do Caixa Previsto (Data de Vencimento)]], "À Vista", "À Prazo")</f>
        <v>À Prazo</v>
      </c>
      <c r="Q10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2" spans="2:17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02" s="128" t="str">
        <f>IF(TblRegistroEntradas[[#This Row],[Data da Competência (Data Nota Fiscal Emitida)]] = TblRegistroEntradas[[#This Row],[Data do Caixa Previsto (Data de Vencimento)]], "À Vista", "À Prazo")</f>
        <v>À Prazo</v>
      </c>
      <c r="Q10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1838.5425368154756</v>
      </c>
    </row>
    <row r="103" spans="2:17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3" s="128" t="str">
        <f>IF(TblRegistroEntradas[[#This Row],[Data da Competência (Data Nota Fiscal Emitida)]] = TblRegistroEntradas[[#This Row],[Data do Caixa Previsto (Data de Vencimento)]], "À Vista", "À Prazo")</f>
        <v>À Prazo</v>
      </c>
      <c r="Q10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4" spans="2:17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4" s="128" t="str">
        <f>IF(TblRegistroEntradas[[#This Row],[Data da Competência (Data Nota Fiscal Emitida)]] = TblRegistroEntradas[[#This Row],[Data do Caixa Previsto (Data de Vencimento)]], "À Vista", "À Prazo")</f>
        <v>À Prazo</v>
      </c>
      <c r="Q10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5" spans="2:17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5" s="128" t="str">
        <f>IF(TblRegistroEntradas[[#This Row],[Data da Competência (Data Nota Fiscal Emitida)]] = TblRegistroEntradas[[#This Row],[Data do Caixa Previsto (Data de Vencimento)]], "À Vista", "À Prazo")</f>
        <v>À Prazo</v>
      </c>
      <c r="Q10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6" spans="2:17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6" s="128" t="str">
        <f>IF(TblRegistroEntradas[[#This Row],[Data da Competência (Data Nota Fiscal Emitida)]] = TblRegistroEntradas[[#This Row],[Data do Caixa Previsto (Data de Vencimento)]], "À Vista", "À Prazo")</f>
        <v>À Prazo</v>
      </c>
      <c r="Q10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7" spans="2:17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7" s="128" t="str">
        <f>IF(TblRegistroEntradas[[#This Row],[Data da Competência (Data Nota Fiscal Emitida)]] = TblRegistroEntradas[[#This Row],[Data do Caixa Previsto (Data de Vencimento)]], "À Vista", "À Prazo")</f>
        <v>À Prazo</v>
      </c>
      <c r="Q10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8" spans="2:17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8" s="128" t="str">
        <f>IF(TblRegistroEntradas[[#This Row],[Data da Competência (Data Nota Fiscal Emitida)]] = TblRegistroEntradas[[#This Row],[Data do Caixa Previsto (Data de Vencimento)]], "À Vista", "À Prazo")</f>
        <v>À Prazo</v>
      </c>
      <c r="Q10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09" spans="2:17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09" s="128" t="str">
        <f>IF(TblRegistroEntradas[[#This Row],[Data da Competência (Data Nota Fiscal Emitida)]] = TblRegistroEntradas[[#This Row],[Data do Caixa Previsto (Data de Vencimento)]], "À Vista", "À Prazo")</f>
        <v>À Prazo</v>
      </c>
      <c r="Q10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0" spans="2:17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0" s="128" t="str">
        <f>IF(TblRegistroEntradas[[#This Row],[Data da Competência (Data Nota Fiscal Emitida)]] = TblRegistroEntradas[[#This Row],[Data do Caixa Previsto (Data de Vencimento)]], "À Vista", "À Prazo")</f>
        <v>À Prazo</v>
      </c>
      <c r="Q11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1" spans="2:17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1" s="128" t="str">
        <f>IF(TblRegistroEntradas[[#This Row],[Data da Competência (Data Nota Fiscal Emitida)]] = TblRegistroEntradas[[#This Row],[Data do Caixa Previsto (Data de Vencimento)]], "À Vista", "À Prazo")</f>
        <v>À Prazo</v>
      </c>
      <c r="Q11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2" spans="2:17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2" s="128" t="str">
        <f>IF(TblRegistroEntradas[[#This Row],[Data da Competência (Data Nota Fiscal Emitida)]] = TblRegistroEntradas[[#This Row],[Data do Caixa Previsto (Data de Vencimento)]], "À Vista", "À Prazo")</f>
        <v>À Prazo</v>
      </c>
      <c r="Q11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3" spans="2:17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3" s="128" t="str">
        <f>IF(TblRegistroEntradas[[#This Row],[Data da Competência (Data Nota Fiscal Emitida)]] = TblRegistroEntradas[[#This Row],[Data do Caixa Previsto (Data de Vencimento)]], "À Vista", "À Prazo")</f>
        <v>À Prazo</v>
      </c>
      <c r="Q11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37.524648092243297</v>
      </c>
    </row>
    <row r="114" spans="2:17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4" s="128" t="str">
        <f>IF(TblRegistroEntradas[[#This Row],[Data da Competência (Data Nota Fiscal Emitida)]] = TblRegistroEntradas[[#This Row],[Data do Caixa Previsto (Data de Vencimento)]], "À Vista", "À Prazo")</f>
        <v>À Prazo</v>
      </c>
      <c r="Q11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18.749179615020694</v>
      </c>
    </row>
    <row r="115" spans="2:17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15" s="128" t="str">
        <f>IF(TblRegistroEntradas[[#This Row],[Data da Competência (Data Nota Fiscal Emitida)]] = TblRegistroEntradas[[#This Row],[Data do Caixa Previsto (Data de Vencimento)]], "À Vista", "À Prazo")</f>
        <v>À Prazo</v>
      </c>
      <c r="Q11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1800.3623005746631</v>
      </c>
    </row>
    <row r="116" spans="2:17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6" s="128" t="str">
        <f>IF(TblRegistroEntradas[[#This Row],[Data da Competência (Data Nota Fiscal Emitida)]] = TblRegistroEntradas[[#This Row],[Data do Caixa Previsto (Data de Vencimento)]], "À Vista", "À Prazo")</f>
        <v>À Prazo</v>
      </c>
      <c r="Q11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3.3281390661577461</v>
      </c>
    </row>
    <row r="117" spans="2:17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7" s="128" t="str">
        <f>IF(TblRegistroEntradas[[#This Row],[Data da Competência (Data Nota Fiscal Emitida)]] = TblRegistroEntradas[[#This Row],[Data do Caixa Previsto (Data de Vencimento)]], "À Vista", "À Prazo")</f>
        <v>À Prazo</v>
      </c>
      <c r="Q11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8" spans="2:17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8" s="128" t="str">
        <f>IF(TblRegistroEntradas[[#This Row],[Data da Competência (Data Nota Fiscal Emitida)]] = TblRegistroEntradas[[#This Row],[Data do Caixa Previsto (Data de Vencimento)]], "À Vista", "À Prazo")</f>
        <v>À Prazo</v>
      </c>
      <c r="Q11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19" spans="2:17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19" s="128" t="str">
        <f>IF(TblRegistroEntradas[[#This Row],[Data da Competência (Data Nota Fiscal Emitida)]] = TblRegistroEntradas[[#This Row],[Data do Caixa Previsto (Data de Vencimento)]], "À Vista", "À Prazo")</f>
        <v>À Prazo</v>
      </c>
      <c r="Q11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0" spans="2:17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0" s="128" t="str">
        <f>IF(TblRegistroEntradas[[#This Row],[Data da Competência (Data Nota Fiscal Emitida)]] = TblRegistroEntradas[[#This Row],[Data do Caixa Previsto (Data de Vencimento)]], "À Vista", "À Prazo")</f>
        <v>À Prazo</v>
      </c>
      <c r="Q12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1" spans="2:17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1" s="128" t="str">
        <f>IF(TblRegistroEntradas[[#This Row],[Data da Competência (Data Nota Fiscal Emitida)]] = TblRegistroEntradas[[#This Row],[Data do Caixa Previsto (Data de Vencimento)]], "À Vista", "À Prazo")</f>
        <v>À Prazo</v>
      </c>
      <c r="Q12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2" spans="2:17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2" s="128" t="str">
        <f>IF(TblRegistroEntradas[[#This Row],[Data da Competência (Data Nota Fiscal Emitida)]] = TblRegistroEntradas[[#This Row],[Data do Caixa Previsto (Data de Vencimento)]], "À Vista", "À Prazo")</f>
        <v>À Prazo</v>
      </c>
      <c r="Q12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43.396862951798539</v>
      </c>
    </row>
    <row r="123" spans="2:17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3" s="128" t="str">
        <f>IF(TblRegistroEntradas[[#This Row],[Data da Competência (Data Nota Fiscal Emitida)]] = TblRegistroEntradas[[#This Row],[Data do Caixa Previsto (Data de Vencimento)]], "À Vista", "À Prazo")</f>
        <v>À Prazo</v>
      </c>
      <c r="Q12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4" spans="2:17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4" s="128" t="str">
        <f>IF(TblRegistroEntradas[[#This Row],[Data da Competência (Data Nota Fiscal Emitida)]] = TblRegistroEntradas[[#This Row],[Data do Caixa Previsto (Data de Vencimento)]], "À Vista", "À Prazo")</f>
        <v>À Prazo</v>
      </c>
      <c r="Q12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5" spans="2:17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5" s="128" t="str">
        <f>IF(TblRegistroEntradas[[#This Row],[Data da Competência (Data Nota Fiscal Emitida)]] = TblRegistroEntradas[[#This Row],[Data do Caixa Previsto (Data de Vencimento)]], "À Vista", "À Prazo")</f>
        <v>À Prazo</v>
      </c>
      <c r="Q12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6" spans="2:17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6" s="128" t="str">
        <f>IF(TblRegistroEntradas[[#This Row],[Data da Competência (Data Nota Fiscal Emitida)]] = TblRegistroEntradas[[#This Row],[Data do Caixa Previsto (Data de Vencimento)]], "À Vista", "À Prazo")</f>
        <v>À Prazo</v>
      </c>
      <c r="Q12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7" spans="2:17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7" s="128" t="str">
        <f>IF(TblRegistroEntradas[[#This Row],[Data da Competência (Data Nota Fiscal Emitida)]] = TblRegistroEntradas[[#This Row],[Data do Caixa Previsto (Data de Vencimento)]], "À Vista", "À Prazo")</f>
        <v>À Prazo</v>
      </c>
      <c r="Q12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78.553035857927171</v>
      </c>
    </row>
    <row r="128" spans="2:17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8" s="128" t="str">
        <f>IF(TblRegistroEntradas[[#This Row],[Data da Competência (Data Nota Fiscal Emitida)]] = TblRegistroEntradas[[#This Row],[Data do Caixa Previsto (Data de Vencimento)]], "À Vista", "À Prazo")</f>
        <v>À Prazo</v>
      </c>
      <c r="Q12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29" spans="2:17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29" s="128" t="str">
        <f>IF(TblRegistroEntradas[[#This Row],[Data da Competência (Data Nota Fiscal Emitida)]] = TblRegistroEntradas[[#This Row],[Data do Caixa Previsto (Data de Vencimento)]], "À Vista", "À Prazo")</f>
        <v>À Prazo</v>
      </c>
      <c r="Q12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0" spans="2:17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0" s="128" t="str">
        <f>IF(TblRegistroEntradas[[#This Row],[Data da Competência (Data Nota Fiscal Emitida)]] = TblRegistroEntradas[[#This Row],[Data do Caixa Previsto (Data de Vencimento)]], "À Vista", "À Prazo")</f>
        <v>À Prazo</v>
      </c>
      <c r="Q13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1" spans="2:17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1" s="128" t="str">
        <f>IF(TblRegistroEntradas[[#This Row],[Data da Competência (Data Nota Fiscal Emitida)]] = TblRegistroEntradas[[#This Row],[Data do Caixa Previsto (Data de Vencimento)]], "À Vista", "À Prazo")</f>
        <v>À Prazo</v>
      </c>
      <c r="Q13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2" spans="2:17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2" s="128" t="str">
        <f>IF(TblRegistroEntradas[[#This Row],[Data da Competência (Data Nota Fiscal Emitida)]] = TblRegistroEntradas[[#This Row],[Data do Caixa Previsto (Data de Vencimento)]], "À Vista", "À Prazo")</f>
        <v>À Prazo</v>
      </c>
      <c r="Q13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3" spans="2:17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3" s="128" t="str">
        <f>IF(TblRegistroEntradas[[#This Row],[Data da Competência (Data Nota Fiscal Emitida)]] = TblRegistroEntradas[[#This Row],[Data do Caixa Previsto (Data de Vencimento)]], "À Vista", "À Prazo")</f>
        <v>À Prazo</v>
      </c>
      <c r="Q13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4" spans="2:17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4" s="128" t="str">
        <f>IF(TblRegistroEntradas[[#This Row],[Data da Competência (Data Nota Fiscal Emitida)]] = TblRegistroEntradas[[#This Row],[Data do Caixa Previsto (Data de Vencimento)]], "À Vista", "À Prazo")</f>
        <v>À Prazo</v>
      </c>
      <c r="Q13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5" spans="2:17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5" s="128" t="str">
        <f>IF(TblRegistroEntradas[[#This Row],[Data da Competência (Data Nota Fiscal Emitida)]] = TblRegistroEntradas[[#This Row],[Data do Caixa Previsto (Data de Vencimento)]], "À Vista", "À Prazo")</f>
        <v>À Prazo</v>
      </c>
      <c r="Q13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6" spans="2:17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6" s="128" t="str">
        <f>IF(TblRegistroEntradas[[#This Row],[Data da Competência (Data Nota Fiscal Emitida)]] = TblRegistroEntradas[[#This Row],[Data do Caixa Previsto (Data de Vencimento)]], "À Vista", "À Prazo")</f>
        <v>À Prazo</v>
      </c>
      <c r="Q13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7" spans="2:17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7" s="128" t="str">
        <f>IF(TblRegistroEntradas[[#This Row],[Data da Competência (Data Nota Fiscal Emitida)]] = TblRegistroEntradas[[#This Row],[Data do Caixa Previsto (Data de Vencimento)]], "À Vista", "À Prazo")</f>
        <v>À Prazo</v>
      </c>
      <c r="Q13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8" spans="2:17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38" s="128" t="str">
        <f>IF(TblRegistroEntradas[[#This Row],[Data da Competência (Data Nota Fiscal Emitida)]] = TblRegistroEntradas[[#This Row],[Data do Caixa Previsto (Data de Vencimento)]], "À Vista", "À Prazo")</f>
        <v>À Prazo</v>
      </c>
      <c r="Q13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39" spans="2:17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39" s="128" t="str">
        <f>IF(TblRegistroEntradas[[#This Row],[Data da Competência (Data Nota Fiscal Emitida)]] = TblRegistroEntradas[[#This Row],[Data do Caixa Previsto (Data de Vencimento)]], "À Vista", "À Prazo")</f>
        <v>À Prazo</v>
      </c>
      <c r="Q13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1743.3362076712438</v>
      </c>
    </row>
    <row r="140" spans="2:17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0" s="128" t="str">
        <f>IF(TblRegistroEntradas[[#This Row],[Data da Competência (Data Nota Fiscal Emitida)]] = TblRegistroEntradas[[#This Row],[Data do Caixa Previsto (Data de Vencimento)]], "À Vista", "À Prazo")</f>
        <v>À Prazo</v>
      </c>
      <c r="Q14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1" spans="2:17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1" s="128" t="str">
        <f>IF(TblRegistroEntradas[[#This Row],[Data da Competência (Data Nota Fiscal Emitida)]] = TblRegistroEntradas[[#This Row],[Data do Caixa Previsto (Data de Vencimento)]], "À Vista", "À Prazo")</f>
        <v>À Prazo</v>
      </c>
      <c r="Q14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4.9476453272945946</v>
      </c>
    </row>
    <row r="142" spans="2:17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2" s="128" t="str">
        <f>IF(TblRegistroEntradas[[#This Row],[Data da Competência (Data Nota Fiscal Emitida)]] = TblRegistroEntradas[[#This Row],[Data do Caixa Previsto (Data de Vencimento)]], "À Vista", "À Prazo")</f>
        <v>À Prazo</v>
      </c>
      <c r="Q14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69.271336547055398</v>
      </c>
    </row>
    <row r="143" spans="2:17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3" s="128" t="str">
        <f>IF(TblRegistroEntradas[[#This Row],[Data da Competência (Data Nota Fiscal Emitida)]] = TblRegistroEntradas[[#This Row],[Data do Caixa Previsto (Data de Vencimento)]], "À Vista", "À Prazo")</f>
        <v>À Prazo</v>
      </c>
      <c r="Q14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4" spans="2:17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4" s="128" t="str">
        <f>IF(TblRegistroEntradas[[#This Row],[Data da Competência (Data Nota Fiscal Emitida)]] = TblRegistroEntradas[[#This Row],[Data do Caixa Previsto (Data de Vencimento)]], "À Vista", "À Prazo")</f>
        <v>À Prazo</v>
      </c>
      <c r="Q14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5" spans="2:17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5" s="128" t="str">
        <f>IF(TblRegistroEntradas[[#This Row],[Data da Competência (Data Nota Fiscal Emitida)]] = TblRegistroEntradas[[#This Row],[Data do Caixa Previsto (Data de Vencimento)]], "À Vista", "À Prazo")</f>
        <v>À Prazo</v>
      </c>
      <c r="Q14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11.595033857527596</v>
      </c>
    </row>
    <row r="146" spans="2:17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6" s="128" t="str">
        <f>IF(TblRegistroEntradas[[#This Row],[Data da Competência (Data Nota Fiscal Emitida)]] = TblRegistroEntradas[[#This Row],[Data do Caixa Previsto (Data de Vencimento)]], "À Vista", "À Prazo")</f>
        <v>À Prazo</v>
      </c>
      <c r="Q14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7" spans="2:17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7" s="128" t="str">
        <f>IF(TblRegistroEntradas[[#This Row],[Data da Competência (Data Nota Fiscal Emitida)]] = TblRegistroEntradas[[#This Row],[Data do Caixa Previsto (Data de Vencimento)]], "À Vista", "À Prazo")</f>
        <v>À Prazo</v>
      </c>
      <c r="Q14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8" spans="2:17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48" s="128" t="str">
        <f>IF(TblRegistroEntradas[[#This Row],[Data da Competência (Data Nota Fiscal Emitida)]] = TblRegistroEntradas[[#This Row],[Data do Caixa Previsto (Data de Vencimento)]], "À Vista", "À Prazo")</f>
        <v>À Prazo</v>
      </c>
      <c r="Q14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49" spans="2:17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49" s="128" t="str">
        <f>IF(TblRegistroEntradas[[#This Row],[Data da Competência (Data Nota Fiscal Emitida)]] = TblRegistroEntradas[[#This Row],[Data do Caixa Previsto (Data de Vencimento)]], "À Vista", "À Prazo")</f>
        <v>À Prazo</v>
      </c>
      <c r="Q14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1714.1837426896745</v>
      </c>
    </row>
    <row r="150" spans="2:17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0" s="128" t="str">
        <f>IF(TblRegistroEntradas[[#This Row],[Data da Competência (Data Nota Fiscal Emitida)]] = TblRegistroEntradas[[#This Row],[Data do Caixa Previsto (Data de Vencimento)]], "À Vista", "À Prazo")</f>
        <v>À Prazo</v>
      </c>
      <c r="Q15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58.362280260720581</v>
      </c>
    </row>
    <row r="151" spans="2:17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1" s="128" t="str">
        <f>IF(TblRegistroEntradas[[#This Row],[Data da Competência (Data Nota Fiscal Emitida)]] = TblRegistroEntradas[[#This Row],[Data do Caixa Previsto (Data de Vencimento)]], "À Vista", "À Prazo")</f>
        <v>À Prazo</v>
      </c>
      <c r="Q15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19.2643386877171</v>
      </c>
    </row>
    <row r="152" spans="2:17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2" s="128" t="str">
        <f>IF(TblRegistroEntradas[[#This Row],[Data da Competência (Data Nota Fiscal Emitida)]] = TblRegistroEntradas[[#This Row],[Data do Caixa Previsto (Data de Vencimento)]], "À Vista", "À Prazo")</f>
        <v>À Prazo</v>
      </c>
      <c r="Q15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3" spans="2:17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3" s="128" t="str">
        <f>IF(TblRegistroEntradas[[#This Row],[Data da Competência (Data Nota Fiscal Emitida)]] = TblRegistroEntradas[[#This Row],[Data do Caixa Previsto (Data de Vencimento)]], "À Vista", "À Prazo")</f>
        <v>À Prazo</v>
      </c>
      <c r="Q15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4" spans="2:17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4" s="128" t="str">
        <f>IF(TblRegistroEntradas[[#This Row],[Data da Competência (Data Nota Fiscal Emitida)]] = TblRegistroEntradas[[#This Row],[Data do Caixa Previsto (Data de Vencimento)]], "À Vista", "À Prazo")</f>
        <v>À Prazo</v>
      </c>
      <c r="Q15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57.292110309441341</v>
      </c>
    </row>
    <row r="155" spans="2:17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5" s="128" t="str">
        <f>IF(TblRegistroEntradas[[#This Row],[Data da Competência (Data Nota Fiscal Emitida)]] = TblRegistroEntradas[[#This Row],[Data do Caixa Previsto (Data de Vencimento)]], "À Vista", "À Prazo")</f>
        <v>À Prazo</v>
      </c>
      <c r="Q15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6" spans="2:17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6" s="128" t="str">
        <f>IF(TblRegistroEntradas[[#This Row],[Data da Competência (Data Nota Fiscal Emitida)]] = TblRegistroEntradas[[#This Row],[Data do Caixa Previsto (Data de Vencimento)]], "À Vista", "À Prazo")</f>
        <v>À Prazo</v>
      </c>
      <c r="Q15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7" spans="2:17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7" s="128" t="str">
        <f>IF(TblRegistroEntradas[[#This Row],[Data da Competência (Data Nota Fiscal Emitida)]] = TblRegistroEntradas[[#This Row],[Data do Caixa Previsto (Data de Vencimento)]], "À Vista", "À Prazo")</f>
        <v>À Prazo</v>
      </c>
      <c r="Q15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58" spans="2:17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8" s="128" t="str">
        <f>IF(TblRegistroEntradas[[#This Row],[Data da Competência (Data Nota Fiscal Emitida)]] = TblRegistroEntradas[[#This Row],[Data do Caixa Previsto (Data de Vencimento)]], "À Vista", "À Prazo")</f>
        <v>À Prazo</v>
      </c>
      <c r="Q15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60.116937352882815</v>
      </c>
    </row>
    <row r="159" spans="2:17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59" s="128" t="str">
        <f>IF(TblRegistroEntradas[[#This Row],[Data da Competência (Data Nota Fiscal Emitida)]] = TblRegistroEntradas[[#This Row],[Data do Caixa Previsto (Data de Vencimento)]], "À Vista", "À Prazo")</f>
        <v>À Prazo</v>
      </c>
      <c r="Q15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0" spans="2:17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0" s="128" t="str">
        <f>IF(TblRegistroEntradas[[#This Row],[Data da Competência (Data Nota Fiscal Emitida)]] = TblRegistroEntradas[[#This Row],[Data do Caixa Previsto (Data de Vencimento)]], "À Vista", "À Prazo")</f>
        <v>À Prazo</v>
      </c>
      <c r="Q16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46.251578706040164</v>
      </c>
    </row>
    <row r="161" spans="2:17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1" s="128" t="str">
        <f>IF(TblRegistroEntradas[[#This Row],[Data da Competência (Data Nota Fiscal Emitida)]] = TblRegistroEntradas[[#This Row],[Data do Caixa Previsto (Data de Vencimento)]], "À Vista", "À Prazo")</f>
        <v>À Prazo</v>
      </c>
      <c r="Q16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81.342512234550668</v>
      </c>
    </row>
    <row r="162" spans="2:17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2" s="128" t="str">
        <f>IF(TblRegistroEntradas[[#This Row],[Data da Competência (Data Nota Fiscal Emitida)]] = TblRegistroEntradas[[#This Row],[Data do Caixa Previsto (Data de Vencimento)]], "À Vista", "À Prazo")</f>
        <v>À Prazo</v>
      </c>
      <c r="Q16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3" spans="2:17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3" s="128" t="str">
        <f>IF(TblRegistroEntradas[[#This Row],[Data da Competência (Data Nota Fiscal Emitida)]] = TblRegistroEntradas[[#This Row],[Data do Caixa Previsto (Data de Vencimento)]], "À Vista", "À Prazo")</f>
        <v>À Prazo</v>
      </c>
      <c r="Q16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4" spans="2:17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4" s="128" t="str">
        <f>IF(TblRegistroEntradas[[#This Row],[Data da Competência (Data Nota Fiscal Emitida)]] = TblRegistroEntradas[[#This Row],[Data do Caixa Previsto (Data de Vencimento)]], "À Vista", "À Prazo")</f>
        <v>À Prazo</v>
      </c>
      <c r="Q16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1648.9366181493533</v>
      </c>
    </row>
    <row r="165" spans="2:17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5" s="128" t="str">
        <f>IF(TblRegistroEntradas[[#This Row],[Data da Competência (Data Nota Fiscal Emitida)]] = TblRegistroEntradas[[#This Row],[Data do Caixa Previsto (Data de Vencimento)]], "À Vista", "À Prazo")</f>
        <v>À Prazo</v>
      </c>
      <c r="Q16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1666.1100758552057</v>
      </c>
    </row>
    <row r="166" spans="2:17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6" s="128" t="str">
        <f>IF(TblRegistroEntradas[[#This Row],[Data da Competência (Data Nota Fiscal Emitida)]] = TblRegistroEntradas[[#This Row],[Data do Caixa Previsto (Data de Vencimento)]], "À Vista", "À Prazo")</f>
        <v>À Prazo</v>
      </c>
      <c r="Q16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67" spans="2:17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7" s="128" t="str">
        <f>IF(TblRegistroEntradas[[#This Row],[Data da Competência (Data Nota Fiscal Emitida)]] = TblRegistroEntradas[[#This Row],[Data do Caixa Previsto (Data de Vencimento)]], "À Vista", "À Prazo")</f>
        <v>À Prazo</v>
      </c>
      <c r="Q16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1658.7324355930832</v>
      </c>
    </row>
    <row r="168" spans="2:17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68" s="128" t="str">
        <f>IF(TblRegistroEntradas[[#This Row],[Data da Competência (Data Nota Fiscal Emitida)]] = TblRegistroEntradas[[#This Row],[Data do Caixa Previsto (Data de Vencimento)]], "À Vista", "À Prazo")</f>
        <v>À Prazo</v>
      </c>
      <c r="Q16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56.751634494743485</v>
      </c>
    </row>
    <row r="169" spans="2:17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69" s="128" t="str">
        <f>IF(TblRegistroEntradas[[#This Row],[Data da Competência (Data Nota Fiscal Emitida)]] = TblRegistroEntradas[[#This Row],[Data do Caixa Previsto (Data de Vencimento)]], "À Vista", "À Prazo")</f>
        <v>À Prazo</v>
      </c>
      <c r="Q16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1636.8297955012094</v>
      </c>
    </row>
    <row r="170" spans="2:17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0" s="128" t="str">
        <f>IF(TblRegistroEntradas[[#This Row],[Data da Competência (Data Nota Fiscal Emitida)]] = TblRegistroEntradas[[#This Row],[Data do Caixa Previsto (Data de Vencimento)]], "À Vista", "À Prazo")</f>
        <v>À Prazo</v>
      </c>
      <c r="Q17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1" spans="2:17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1" s="128" t="str">
        <f>IF(TblRegistroEntradas[[#This Row],[Data da Competência (Data Nota Fiscal Emitida)]] = TblRegistroEntradas[[#This Row],[Data do Caixa Previsto (Data de Vencimento)]], "À Vista", "À Prazo")</f>
        <v>À Prazo</v>
      </c>
      <c r="Q17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2" spans="2:17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2" s="128" t="str">
        <f>IF(TblRegistroEntradas[[#This Row],[Data da Competência (Data Nota Fiscal Emitida)]] = TblRegistroEntradas[[#This Row],[Data do Caixa Previsto (Data de Vencimento)]], "À Vista", "À Prazo")</f>
        <v>À Prazo</v>
      </c>
      <c r="Q17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3" spans="2:17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3" s="128" t="str">
        <f>IF(TblRegistroEntradas[[#This Row],[Data da Competência (Data Nota Fiscal Emitida)]] = TblRegistroEntradas[[#This Row],[Data do Caixa Previsto (Data de Vencimento)]], "À Vista", "À Prazo")</f>
        <v>À Prazo</v>
      </c>
      <c r="Q17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57.015868456946919</v>
      </c>
    </row>
    <row r="174" spans="2:17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4" s="128" t="str">
        <f>IF(TblRegistroEntradas[[#This Row],[Data da Competência (Data Nota Fiscal Emitida)]] = TblRegistroEntradas[[#This Row],[Data do Caixa Previsto (Data de Vencimento)]], "À Vista", "À Prazo")</f>
        <v>À Prazo</v>
      </c>
      <c r="Q17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5" spans="2:17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5" s="128" t="str">
        <f>IF(TblRegistroEntradas[[#This Row],[Data da Competência (Data Nota Fiscal Emitida)]] = TblRegistroEntradas[[#This Row],[Data do Caixa Previsto (Data de Vencimento)]], "À Vista", "À Prazo")</f>
        <v>À Prazo</v>
      </c>
      <c r="Q17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0.99647032866778318</v>
      </c>
    </row>
    <row r="176" spans="2:17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6" s="128" t="str">
        <f>IF(TblRegistroEntradas[[#This Row],[Data da Competência (Data Nota Fiscal Emitida)]] = TblRegistroEntradas[[#This Row],[Data do Caixa Previsto (Data de Vencimento)]], "À Vista", "À Prazo")</f>
        <v>À Prazo</v>
      </c>
      <c r="Q17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7" spans="2:17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7" s="128" t="str">
        <f>IF(TblRegistroEntradas[[#This Row],[Data da Competência (Data Nota Fiscal Emitida)]] = TblRegistroEntradas[[#This Row],[Data do Caixa Previsto (Data de Vencimento)]], "À Vista", "À Prazo")</f>
        <v>À Prazo</v>
      </c>
      <c r="Q17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8" spans="2:17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8" s="128" t="str">
        <f>IF(TblRegistroEntradas[[#This Row],[Data da Competência (Data Nota Fiscal Emitida)]] = TblRegistroEntradas[[#This Row],[Data do Caixa Previsto (Data de Vencimento)]], "À Vista", "À Prazo")</f>
        <v>À Prazo</v>
      </c>
      <c r="Q17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79" spans="2:17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79" s="128" t="str">
        <f>IF(TblRegistroEntradas[[#This Row],[Data da Competência (Data Nota Fiscal Emitida)]] = TblRegistroEntradas[[#This Row],[Data do Caixa Previsto (Data de Vencimento)]], "À Vista", "À Prazo")</f>
        <v>À Prazo</v>
      </c>
      <c r="Q17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63.238623675693816</v>
      </c>
    </row>
    <row r="180" spans="2:17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0" s="128" t="str">
        <f>IF(TblRegistroEntradas[[#This Row],[Data da Competência (Data Nota Fiscal Emitida)]] = TblRegistroEntradas[[#This Row],[Data do Caixa Previsto (Data de Vencimento)]], "À Vista", "À Prazo")</f>
        <v>À Prazo</v>
      </c>
      <c r="Q18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1" spans="2:17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1" s="128" t="str">
        <f>IF(TblRegistroEntradas[[#This Row],[Data da Competência (Data Nota Fiscal Emitida)]] = TblRegistroEntradas[[#This Row],[Data do Caixa Previsto (Data de Vencimento)]], "À Vista", "À Prazo")</f>
        <v>À Prazo</v>
      </c>
      <c r="Q18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2" spans="2:17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2" s="128" t="str">
        <f>IF(TblRegistroEntradas[[#This Row],[Data da Competência (Data Nota Fiscal Emitida)]] = TblRegistroEntradas[[#This Row],[Data do Caixa Previsto (Data de Vencimento)]], "À Vista", "À Prazo")</f>
        <v>À Prazo</v>
      </c>
      <c r="Q18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3" spans="2:17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3" s="128" t="str">
        <f>IF(TblRegistroEntradas[[#This Row],[Data da Competência (Data Nota Fiscal Emitida)]] = TblRegistroEntradas[[#This Row],[Data do Caixa Previsto (Data de Vencimento)]], "À Vista", "À Prazo")</f>
        <v>À Prazo</v>
      </c>
      <c r="Q18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4" spans="2:17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4" s="128" t="str">
        <f>IF(TblRegistroEntradas[[#This Row],[Data da Competência (Data Nota Fiscal Emitida)]] = TblRegistroEntradas[[#This Row],[Data do Caixa Previsto (Data de Vencimento)]], "À Vista", "À Prazo")</f>
        <v>À Prazo</v>
      </c>
      <c r="Q18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5" spans="2:17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5" s="128" t="str">
        <f>IF(TblRegistroEntradas[[#This Row],[Data da Competência (Data Nota Fiscal Emitida)]] = TblRegistroEntradas[[#This Row],[Data do Caixa Previsto (Data de Vencimento)]], "À Vista", "À Prazo")</f>
        <v>À Prazo</v>
      </c>
      <c r="Q18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6" spans="2:17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6" s="128" t="str">
        <f>IF(TblRegistroEntradas[[#This Row],[Data da Competência (Data Nota Fiscal Emitida)]] = TblRegistroEntradas[[#This Row],[Data do Caixa Previsto (Data de Vencimento)]], "À Vista", "À Prazo")</f>
        <v>À Prazo</v>
      </c>
      <c r="Q18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7" spans="2:17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7" s="128" t="str">
        <f>IF(TblRegistroEntradas[[#This Row],[Data da Competência (Data Nota Fiscal Emitida)]] = TblRegistroEntradas[[#This Row],[Data do Caixa Previsto (Data de Vencimento)]], "À Vista", "À Prazo")</f>
        <v>À Prazo</v>
      </c>
      <c r="Q18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8" spans="2:17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8" s="128" t="str">
        <f>IF(TblRegistroEntradas[[#This Row],[Data da Competência (Data Nota Fiscal Emitida)]] = TblRegistroEntradas[[#This Row],[Data do Caixa Previsto (Data de Vencimento)]], "À Vista", "À Prazo")</f>
        <v>À Prazo</v>
      </c>
      <c r="Q18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89" spans="2:17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89" s="128" t="str">
        <f>IF(TblRegistroEntradas[[#This Row],[Data da Competência (Data Nota Fiscal Emitida)]] = TblRegistroEntradas[[#This Row],[Data do Caixa Previsto (Data de Vencimento)]], "À Vista", "À Prazo")</f>
        <v>À Prazo</v>
      </c>
      <c r="Q18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0" spans="2:17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0" s="128" t="str">
        <f>IF(TblRegistroEntradas[[#This Row],[Data da Competência (Data Nota Fiscal Emitida)]] = TblRegistroEntradas[[#This Row],[Data do Caixa Previsto (Data de Vencimento)]], "À Vista", "À Prazo")</f>
        <v>À Prazo</v>
      </c>
      <c r="Q19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5.9562916181894252</v>
      </c>
    </row>
    <row r="191" spans="2:17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1" s="128" t="str">
        <f>IF(TblRegistroEntradas[[#This Row],[Data da Competência (Data Nota Fiscal Emitida)]] = TblRegistroEntradas[[#This Row],[Data do Caixa Previsto (Data de Vencimento)]], "À Vista", "À Prazo")</f>
        <v>À Prazo</v>
      </c>
      <c r="Q19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2" spans="2:17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192" s="128" t="str">
        <f>IF(TblRegistroEntradas[[#This Row],[Data da Competência (Data Nota Fiscal Emitida)]] = TblRegistroEntradas[[#This Row],[Data do Caixa Previsto (Data de Vencimento)]], "À Vista", "À Prazo")</f>
        <v>À Prazo</v>
      </c>
      <c r="Q19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1543.7941232923622</v>
      </c>
    </row>
    <row r="193" spans="2:17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3" s="128" t="str">
        <f>IF(TblRegistroEntradas[[#This Row],[Data da Competência (Data Nota Fiscal Emitida)]] = TblRegistroEntradas[[#This Row],[Data do Caixa Previsto (Data de Vencimento)]], "À Vista", "À Prazo")</f>
        <v>À Prazo</v>
      </c>
      <c r="Q19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4" spans="2:17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4" s="128" t="str">
        <f>IF(TblRegistroEntradas[[#This Row],[Data da Competência (Data Nota Fiscal Emitida)]] = TblRegistroEntradas[[#This Row],[Data do Caixa Previsto (Data de Vencimento)]], "À Vista", "À Prazo")</f>
        <v>À Prazo</v>
      </c>
      <c r="Q19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5" spans="2:17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5" s="128" t="str">
        <f>IF(TblRegistroEntradas[[#This Row],[Data da Competência (Data Nota Fiscal Emitida)]] = TblRegistroEntradas[[#This Row],[Data do Caixa Previsto (Data de Vencimento)]], "À Vista", "À Prazo")</f>
        <v>À Prazo</v>
      </c>
      <c r="Q19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6" spans="2:17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6" s="128" t="str">
        <f>IF(TblRegistroEntradas[[#This Row],[Data da Competência (Data Nota Fiscal Emitida)]] = TblRegistroEntradas[[#This Row],[Data do Caixa Previsto (Data de Vencimento)]], "À Vista", "À Prazo")</f>
        <v>À Prazo</v>
      </c>
      <c r="Q19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61.265823009489395</v>
      </c>
    </row>
    <row r="197" spans="2:17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7" s="128" t="str">
        <f>IF(TblRegistroEntradas[[#This Row],[Data da Competência (Data Nota Fiscal Emitida)]] = TblRegistroEntradas[[#This Row],[Data do Caixa Previsto (Data de Vencimento)]], "À Vista", "À Prazo")</f>
        <v>À Prazo</v>
      </c>
      <c r="Q19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198" spans="2:17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8" s="128" t="str">
        <f>IF(TblRegistroEntradas[[#This Row],[Data da Competência (Data Nota Fiscal Emitida)]] = TblRegistroEntradas[[#This Row],[Data do Caixa Previsto (Data de Vencimento)]], "À Vista", "À Prazo")</f>
        <v>À Prazo</v>
      </c>
      <c r="Q19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21.290307033435965</v>
      </c>
    </row>
    <row r="199" spans="2:17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199" s="128" t="str">
        <f>IF(TblRegistroEntradas[[#This Row],[Data da Competência (Data Nota Fiscal Emitida)]] = TblRegistroEntradas[[#This Row],[Data do Caixa Previsto (Data de Vencimento)]], "À Vista", "À Prazo")</f>
        <v>À Prazo</v>
      </c>
      <c r="Q19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0" spans="2:17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0" s="128" t="str">
        <f>IF(TblRegistroEntradas[[#This Row],[Data da Competência (Data Nota Fiscal Emitida)]] = TblRegistroEntradas[[#This Row],[Data do Caixa Previsto (Data de Vencimento)]], "À Vista", "À Prazo")</f>
        <v>À Prazo</v>
      </c>
      <c r="Q20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1" spans="2:17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1" s="128" t="str">
        <f>IF(TblRegistroEntradas[[#This Row],[Data da Competência (Data Nota Fiscal Emitida)]] = TblRegistroEntradas[[#This Row],[Data do Caixa Previsto (Data de Vencimento)]], "À Vista", "À Prazo")</f>
        <v>À Prazo</v>
      </c>
      <c r="Q20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2" spans="2:17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2" s="128" t="str">
        <f>IF(TblRegistroEntradas[[#This Row],[Data da Competência (Data Nota Fiscal Emitida)]] = TblRegistroEntradas[[#This Row],[Data do Caixa Previsto (Data de Vencimento)]], "À Vista", "À Prazo")</f>
        <v>À Prazo</v>
      </c>
      <c r="Q20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54.873373893591634</v>
      </c>
    </row>
    <row r="203" spans="2:17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3" s="128" t="str">
        <f>IF(TblRegistroEntradas[[#This Row],[Data da Competência (Data Nota Fiscal Emitida)]] = TblRegistroEntradas[[#This Row],[Data do Caixa Previsto (Data de Vencimento)]], "À Vista", "À Prazo")</f>
        <v>À Prazo</v>
      </c>
      <c r="Q20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36.614235798559093</v>
      </c>
    </row>
    <row r="204" spans="2:17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04" s="128" t="str">
        <f>IF(TblRegistroEntradas[[#This Row],[Data da Competência (Data Nota Fiscal Emitida)]] = TblRegistroEntradas[[#This Row],[Data do Caixa Previsto (Data de Vencimento)]], "À Vista", "À Prazo")</f>
        <v>À Prazo</v>
      </c>
      <c r="Q20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1527.1088247422158</v>
      </c>
    </row>
    <row r="205" spans="2:17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5" s="128" t="str">
        <f>IF(TblRegistroEntradas[[#This Row],[Data da Competência (Data Nota Fiscal Emitida)]] = TblRegistroEntradas[[#This Row],[Data do Caixa Previsto (Data de Vencimento)]], "À Vista", "À Prazo")</f>
        <v>À Prazo</v>
      </c>
      <c r="Q20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6" spans="2:17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6" s="128" t="str">
        <f>IF(TblRegistroEntradas[[#This Row],[Data da Competência (Data Nota Fiscal Emitida)]] = TblRegistroEntradas[[#This Row],[Data do Caixa Previsto (Data de Vencimento)]], "À Vista", "À Prazo")</f>
        <v>À Prazo</v>
      </c>
      <c r="Q20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07" spans="2:17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7" s="128" t="str">
        <f>IF(TblRegistroEntradas[[#This Row],[Data da Competência (Data Nota Fiscal Emitida)]] = TblRegistroEntradas[[#This Row],[Data do Caixa Previsto (Data de Vencimento)]], "À Vista", "À Prazo")</f>
        <v>À Prazo</v>
      </c>
      <c r="Q20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39.132076591755322</v>
      </c>
    </row>
    <row r="208" spans="2:17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8" s="128" t="str">
        <f>IF(TblRegistroEntradas[[#This Row],[Data da Competência (Data Nota Fiscal Emitida)]] = TblRegistroEntradas[[#This Row],[Data do Caixa Previsto (Data de Vencimento)]], "À Vista", "À Prazo")</f>
        <v>À Prazo</v>
      </c>
      <c r="Q20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70.891041702867369</v>
      </c>
    </row>
    <row r="209" spans="2:17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09" s="128" t="str">
        <f>IF(TblRegistroEntradas[[#This Row],[Data da Competência (Data Nota Fiscal Emitida)]] = TblRegistroEntradas[[#This Row],[Data do Caixa Previsto (Data de Vencimento)]], "À Vista", "À Prazo")</f>
        <v>À Prazo</v>
      </c>
      <c r="Q20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0" spans="2:17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0" s="128" t="str">
        <f>IF(TblRegistroEntradas[[#This Row],[Data da Competência (Data Nota Fiscal Emitida)]] = TblRegistroEntradas[[#This Row],[Data do Caixa Previsto (Data de Vencimento)]], "À Vista", "À Prazo")</f>
        <v>À Prazo</v>
      </c>
      <c r="Q21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1" spans="2:17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1" s="128" t="str">
        <f>IF(TblRegistroEntradas[[#This Row],[Data da Competência (Data Nota Fiscal Emitida)]] = TblRegistroEntradas[[#This Row],[Data do Caixa Previsto (Data de Vencimento)]], "À Vista", "À Prazo")</f>
        <v>À Prazo</v>
      </c>
      <c r="Q21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2" spans="2:17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2" s="128" t="str">
        <f>IF(TblRegistroEntradas[[#This Row],[Data da Competência (Data Nota Fiscal Emitida)]] = TblRegistroEntradas[[#This Row],[Data do Caixa Previsto (Data de Vencimento)]], "À Vista", "À Prazo")</f>
        <v>À Prazo</v>
      </c>
      <c r="Q21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3" spans="2:17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3" s="128" t="str">
        <f>IF(TblRegistroEntradas[[#This Row],[Data da Competência (Data Nota Fiscal Emitida)]] = TblRegistroEntradas[[#This Row],[Data do Caixa Previsto (Data de Vencimento)]], "À Vista", "À Prazo")</f>
        <v>À Prazo</v>
      </c>
      <c r="Q21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4" spans="2:17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4" s="128" t="str">
        <f>IF(TblRegistroEntradas[[#This Row],[Data da Competência (Data Nota Fiscal Emitida)]] = TblRegistroEntradas[[#This Row],[Data do Caixa Previsto (Data de Vencimento)]], "À Vista", "À Prazo")</f>
        <v>À Prazo</v>
      </c>
      <c r="Q21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5" spans="2:17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5" s="128" t="str">
        <f>IF(TblRegistroEntradas[[#This Row],[Data da Competência (Data Nota Fiscal Emitida)]] = TblRegistroEntradas[[#This Row],[Data do Caixa Previsto (Data de Vencimento)]], "À Vista", "À Prazo")</f>
        <v>À Prazo</v>
      </c>
      <c r="Q21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6" spans="2:17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6" s="128" t="str">
        <f>IF(TblRegistroEntradas[[#This Row],[Data da Competência (Data Nota Fiscal Emitida)]] = TblRegistroEntradas[[#This Row],[Data do Caixa Previsto (Data de Vencimento)]], "À Vista", "À Prazo")</f>
        <v>À Prazo</v>
      </c>
      <c r="Q21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7" spans="2:17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7" s="128" t="str">
        <f>IF(TblRegistroEntradas[[#This Row],[Data da Competência (Data Nota Fiscal Emitida)]] = TblRegistroEntradas[[#This Row],[Data do Caixa Previsto (Data de Vencimento)]], "À Vista", "À Prazo")</f>
        <v>À Prazo</v>
      </c>
      <c r="Q21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18" spans="2:17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8" s="128" t="str">
        <f>IF(TblRegistroEntradas[[#This Row],[Data da Competência (Data Nota Fiscal Emitida)]] = TblRegistroEntradas[[#This Row],[Data do Caixa Previsto (Data de Vencimento)]], "À Vista", "À Prazo")</f>
        <v>À Prazo</v>
      </c>
      <c r="Q21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15.424892799921508</v>
      </c>
    </row>
    <row r="219" spans="2:17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19" s="128" t="str">
        <f>IF(TblRegistroEntradas[[#This Row],[Data da Competência (Data Nota Fiscal Emitida)]] = TblRegistroEntradas[[#This Row],[Data do Caixa Previsto (Data de Vencimento)]], "À Vista", "À Prazo")</f>
        <v>À Prazo</v>
      </c>
      <c r="Q21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0" spans="2:17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0" s="128" t="str">
        <f>IF(TblRegistroEntradas[[#This Row],[Data da Competência (Data Nota Fiscal Emitida)]] = TblRegistroEntradas[[#This Row],[Data do Caixa Previsto (Data de Vencimento)]], "À Vista", "À Prazo")</f>
        <v>À Prazo</v>
      </c>
      <c r="Q22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1508.6039400226218</v>
      </c>
    </row>
    <row r="221" spans="2:17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1" s="128" t="str">
        <f>IF(TblRegistroEntradas[[#This Row],[Data da Competência (Data Nota Fiscal Emitida)]] = TblRegistroEntradas[[#This Row],[Data do Caixa Previsto (Data de Vencimento)]], "À Vista", "À Prazo")</f>
        <v>À Prazo</v>
      </c>
      <c r="Q22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2" spans="2:17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2" s="128" t="str">
        <f>IF(TblRegistroEntradas[[#This Row],[Data da Competência (Data Nota Fiscal Emitida)]] = TblRegistroEntradas[[#This Row],[Data do Caixa Previsto (Data de Vencimento)]], "À Vista", "À Prazo")</f>
        <v>À Prazo</v>
      </c>
      <c r="Q22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50.764571289568266</v>
      </c>
    </row>
    <row r="223" spans="2:17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3" s="128" t="str">
        <f>IF(TblRegistroEntradas[[#This Row],[Data da Competência (Data Nota Fiscal Emitida)]] = TblRegistroEntradas[[#This Row],[Data do Caixa Previsto (Data de Vencimento)]], "À Vista", "À Prazo")</f>
        <v>À Prazo</v>
      </c>
      <c r="Q22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4" spans="2:17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4" s="128" t="str">
        <f>IF(TblRegistroEntradas[[#This Row],[Data da Competência (Data Nota Fiscal Emitida)]] = TblRegistroEntradas[[#This Row],[Data do Caixa Previsto (Data de Vencimento)]], "À Vista", "À Prazo")</f>
        <v>À Prazo</v>
      </c>
      <c r="Q22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5" spans="2:17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5" s="128" t="str">
        <f>IF(TblRegistroEntradas[[#This Row],[Data da Competência (Data Nota Fiscal Emitida)]] = TblRegistroEntradas[[#This Row],[Data do Caixa Previsto (Data de Vencimento)]], "À Vista", "À Prazo")</f>
        <v>À Prazo</v>
      </c>
      <c r="Q22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53.466303244167648</v>
      </c>
    </row>
    <row r="226" spans="2:17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6" s="128" t="str">
        <f>IF(TblRegistroEntradas[[#This Row],[Data da Competência (Data Nota Fiscal Emitida)]] = TblRegistroEntradas[[#This Row],[Data do Caixa Previsto (Data de Vencimento)]], "À Vista", "À Prazo")</f>
        <v>À Prazo</v>
      </c>
      <c r="Q226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27" spans="2:17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7" s="128" t="str">
        <f>IF(TblRegistroEntradas[[#This Row],[Data da Competência (Data Nota Fiscal Emitida)]] = TblRegistroEntradas[[#This Row],[Data do Caixa Previsto (Data de Vencimento)]], "À Vista", "À Prazo")</f>
        <v>À Prazo</v>
      </c>
      <c r="Q227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25.887992416013731</v>
      </c>
    </row>
    <row r="228" spans="2:17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28" s="128" t="str">
        <f>IF(TblRegistroEntradas[[#This Row],[Data da Competência (Data Nota Fiscal Emitida)]] = TblRegistroEntradas[[#This Row],[Data do Caixa Previsto (Data de Vencimento)]], "À Vista", "À Prazo")</f>
        <v>À Prazo</v>
      </c>
      <c r="Q228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0.3553434612476849</v>
      </c>
    </row>
    <row r="229" spans="2:17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29" s="128" t="str">
        <f>IF(TblRegistroEntradas[[#This Row],[Data da Competência (Data Nota Fiscal Emitida)]] = TblRegistroEntradas[[#This Row],[Data do Caixa Previsto (Data de Vencimento)]], "À Vista", "À Prazo")</f>
        <v>À Prazo</v>
      </c>
      <c r="Q229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1445.0751294987131</v>
      </c>
    </row>
    <row r="230" spans="2:17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0" s="128" t="str">
        <f>IF(TblRegistroEntradas[[#This Row],[Data da Competência (Data Nota Fiscal Emitida)]] = TblRegistroEntradas[[#This Row],[Data do Caixa Previsto (Data de Vencimento)]], "À Vista", "À Prazo")</f>
        <v>À Prazo</v>
      </c>
      <c r="Q230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1" spans="2:17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1" s="128" t="str">
        <f>IF(TblRegistroEntradas[[#This Row],[Data da Competência (Data Nota Fiscal Emitida)]] = TblRegistroEntradas[[#This Row],[Data do Caixa Previsto (Data de Vencimento)]], "À Vista", "À Prazo")</f>
        <v>À Prazo</v>
      </c>
      <c r="Q231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2" spans="2:17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2" s="128" t="str">
        <f>IF(TblRegistroEntradas[[#This Row],[Data da Competência (Data Nota Fiscal Emitida)]] = TblRegistroEntradas[[#This Row],[Data do Caixa Previsto (Data de Vencimento)]], "À Vista", "À Prazo")</f>
        <v>À Prazo</v>
      </c>
      <c r="Q232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53.572769729180436</v>
      </c>
    </row>
    <row r="233" spans="2:17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3" s="128" t="str">
        <f>IF(TblRegistroEntradas[[#This Row],[Data da Competência (Data Nota Fiscal Emitida)]] = TblRegistroEntradas[[#This Row],[Data do Caixa Previsto (Data de Vencimento)]], "À Vista", "À Prazo")</f>
        <v>À Prazo</v>
      </c>
      <c r="Q233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0</v>
      </c>
    </row>
    <row r="234" spans="2:17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  <c r="P234" s="128" t="str">
        <f>IF(TblRegistroEntradas[[#This Row],[Data da Competência (Data Nota Fiscal Emitida)]] = TblRegistroEntradas[[#This Row],[Data do Caixa Previsto (Data de Vencimento)]], "À Vista", "À Prazo")</f>
        <v>À Prazo</v>
      </c>
      <c r="Q234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1451.731398697244</v>
      </c>
    </row>
    <row r="235" spans="2:17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  <c r="P235" s="128" t="str">
        <f>IF(TblRegistroEntradas[[#This Row],[Data da Competência (Data Nota Fiscal Emitida)]] = TblRegistroEntradas[[#This Row],[Data do Caixa Previsto (Data de Vencimento)]], "À Vista", "À Prazo")</f>
        <v>À Prazo</v>
      </c>
      <c r="Q235" s="162">
        <f ca="1">IF(TblRegistroEntradas[[#This Row],[Data do Caixa Realizado (Regime de Caixa)]] &lt;&gt; "", IF(TblRegistroEntradas[[#This Row],[Data do Caixa Realizado (Regime de Caixa)]] &gt; TblRegistroEntradas[[#This Row],[Data do Caixa Previsto (Data de Vencimento)]], TblRegistroEntradas[[#This Row],[Data do Caixa Realizado (Regime de Caixa)]] - TblRegistroEntradas[[#This Row],[Data do Caixa Previsto (Data de Vencimento)]], 0), IF(TODAY() &gt; TblRegistroEntradas[[#This Row],[Data do Caixa Previsto (Data de Vencimento)]], TODAY() - TblRegistroEntradas[[#This Row],[Data do Caixa Previsto (Data de Vencimento)]], 0))</f>
        <v>79.542234963490046</v>
      </c>
    </row>
  </sheetData>
  <conditionalFormatting sqref="O5:Q235">
    <cfRule type="containsText" dxfId="2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17.44140625" style="163" customWidth="1"/>
    <col min="16" max="16" width="3.77734375" style="2" customWidth="1"/>
    <col min="17" max="22" width="0" style="2" hidden="1" customWidth="1"/>
    <col min="23" max="16384" width="8.88671875" style="2" hidden="1"/>
  </cols>
  <sheetData>
    <row r="1" spans="2:16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159"/>
      <c r="P1" s="6"/>
    </row>
    <row r="2" spans="2:16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160"/>
      <c r="P2" s="6"/>
    </row>
    <row r="3" spans="2:16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160"/>
      <c r="P3" s="6"/>
    </row>
    <row r="4" spans="2:16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164" t="s">
        <v>604</v>
      </c>
      <c r="P4" s="6"/>
    </row>
    <row r="5" spans="2:16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  <c r="O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" spans="2:16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  <c r="O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" spans="2:16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  <c r="O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" spans="2:16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  <c r="O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" spans="2:16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  <c r="O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" spans="2:16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  <c r="O1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" spans="2:16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  <c r="O1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" spans="2:16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  <c r="O1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9.5551236771279946</v>
      </c>
    </row>
    <row r="13" spans="2:16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  <c r="O1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" spans="2:16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  <c r="O1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2129.2969940987969</v>
      </c>
    </row>
    <row r="15" spans="2:16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  <c r="O1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2093.766408007039</v>
      </c>
    </row>
    <row r="16" spans="2:16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  <c r="O1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" spans="2:15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  <c r="O1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" spans="2:15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  <c r="O1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" spans="2:15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  <c r="O1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" spans="2:15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  <c r="O2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" spans="2:15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  <c r="O2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" spans="2:15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  <c r="O2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76.266783360420959</v>
      </c>
    </row>
    <row r="23" spans="2:15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  <c r="O2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4" spans="2:15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  <c r="O2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2083.7061764536775</v>
      </c>
    </row>
    <row r="25" spans="2:15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  <c r="O2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6" spans="2:15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  <c r="O2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4.5936627882620087</v>
      </c>
    </row>
    <row r="27" spans="2:15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  <c r="O2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89.197988829830138</v>
      </c>
    </row>
    <row r="28" spans="2:15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  <c r="O2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20.055650867514487</v>
      </c>
    </row>
    <row r="29" spans="2:15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  <c r="O2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0" spans="2:15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  <c r="O3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1" spans="2:15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  <c r="O3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62.805501991977508</v>
      </c>
    </row>
    <row r="32" spans="2:15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  <c r="O3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3" spans="2:15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  <c r="O3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4" spans="2:15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  <c r="O3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5" spans="2:15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  <c r="O3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9.938090082097915</v>
      </c>
    </row>
    <row r="36" spans="2:15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  <c r="O3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7" spans="2:15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  <c r="O3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8" spans="2:15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  <c r="O3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39" spans="2:15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  <c r="O3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0" spans="2:15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  <c r="O4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1" spans="2:15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  <c r="O4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2010.5913825177995</v>
      </c>
    </row>
    <row r="42" spans="2:15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  <c r="O4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2043.9753024652091</v>
      </c>
    </row>
    <row r="43" spans="2:15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  <c r="O4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63.826419745593739</v>
      </c>
    </row>
    <row r="44" spans="2:15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  <c r="O4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5" spans="2:15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  <c r="O4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6" spans="2:15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  <c r="O4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7" spans="2:15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  <c r="O4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8" spans="2:15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  <c r="O4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49" spans="2:15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  <c r="O4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0" spans="2:15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  <c r="O5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1" spans="2:15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  <c r="O5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2" spans="2:15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  <c r="O5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3" spans="2:15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  <c r="O5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4" spans="2:15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  <c r="O5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5" spans="2:15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  <c r="O5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28.958285734232049</v>
      </c>
    </row>
    <row r="56" spans="2:15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  <c r="O5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35.946524447870615</v>
      </c>
    </row>
    <row r="57" spans="2:15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  <c r="O5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8" spans="2:15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  <c r="O5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59" spans="2:15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  <c r="O5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0" spans="2:15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  <c r="O6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1" spans="2:15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  <c r="O6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2" spans="2:15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  <c r="O6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3" spans="2:15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  <c r="O6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4" spans="2:15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  <c r="O6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5" spans="2:15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  <c r="O6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6" spans="2:15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  <c r="O6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7" spans="2:15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  <c r="O6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8" spans="2:15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  <c r="O6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69" spans="2:15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  <c r="O6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10.96434565702657</v>
      </c>
    </row>
    <row r="70" spans="2:15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  <c r="O7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1" spans="2:15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  <c r="O7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18.864296683648718</v>
      </c>
    </row>
    <row r="72" spans="2:15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  <c r="O7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3.4059683494342607</v>
      </c>
    </row>
    <row r="73" spans="2:15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  <c r="O7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4" spans="2:15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  <c r="O7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5" spans="2:15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  <c r="O7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6" spans="2:15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  <c r="O7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87.550870348401077</v>
      </c>
    </row>
    <row r="77" spans="2:15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  <c r="O7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1944.2216524770338</v>
      </c>
    </row>
    <row r="78" spans="2:15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  <c r="O7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79" spans="2:15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  <c r="O7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0" spans="2:15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  <c r="O8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1" spans="2:15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  <c r="O8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2" spans="2:15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  <c r="O8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3" spans="2:15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  <c r="O8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4" spans="2:15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  <c r="O8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5" spans="2:15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  <c r="O8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86.697733497596346</v>
      </c>
    </row>
    <row r="86" spans="2:15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  <c r="O8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7" spans="2:15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  <c r="O8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8" spans="2:15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  <c r="O8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89" spans="2:15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  <c r="O8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0" spans="2:15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  <c r="O9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1" spans="2:15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  <c r="O9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4.3834890981233912</v>
      </c>
    </row>
    <row r="92" spans="2:15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  <c r="O9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3" spans="2:15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  <c r="O9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4" spans="2:15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  <c r="O9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81.187894111586502</v>
      </c>
    </row>
    <row r="95" spans="2:15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  <c r="O9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6" spans="2:15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  <c r="O9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7" spans="2:15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  <c r="O9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17.339637859593495</v>
      </c>
    </row>
    <row r="98" spans="2:15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  <c r="O9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99" spans="2:15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  <c r="O9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0" spans="2:15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  <c r="O10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1" spans="2:15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  <c r="O10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2" spans="2:15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  <c r="O10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1860.8986873632384</v>
      </c>
    </row>
    <row r="103" spans="2:15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  <c r="O10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4" spans="2:15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  <c r="O10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67.514069071345148</v>
      </c>
    </row>
    <row r="105" spans="2:15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  <c r="O10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27.486589171661763</v>
      </c>
    </row>
    <row r="106" spans="2:15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  <c r="O10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7" spans="2:15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  <c r="O10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8" spans="2:15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  <c r="O10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09" spans="2:15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  <c r="O10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0" spans="2:15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  <c r="O11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1" spans="2:15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  <c r="O11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2" spans="2:15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  <c r="O11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3" spans="2:15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  <c r="O11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4" spans="2:15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  <c r="O11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41.068831210279313</v>
      </c>
    </row>
    <row r="115" spans="2:15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  <c r="O11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6" spans="2:15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  <c r="O11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7" spans="2:15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  <c r="O11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8" spans="2:15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  <c r="O11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19" spans="2:15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  <c r="O11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0" spans="2:15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  <c r="O12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1" spans="2:15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  <c r="O12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2" spans="2:15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  <c r="O12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3" spans="2:15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  <c r="O12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4" spans="2:15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  <c r="O12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1789.1111562186488</v>
      </c>
    </row>
    <row r="125" spans="2:15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  <c r="O12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6" spans="2:15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  <c r="O12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23.637578560781549</v>
      </c>
    </row>
    <row r="127" spans="2:15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  <c r="O12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60.039692208229098</v>
      </c>
    </row>
    <row r="128" spans="2:15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  <c r="O12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29" spans="2:15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  <c r="O12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0" spans="2:15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  <c r="O13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1" spans="2:15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  <c r="O13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2" spans="2:15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  <c r="O13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73.9955998959922</v>
      </c>
    </row>
    <row r="133" spans="2:15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  <c r="O13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4" spans="2:15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  <c r="O13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5" spans="2:15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  <c r="O13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6" spans="2:15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  <c r="O13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36.061121181221097</v>
      </c>
    </row>
    <row r="137" spans="2:15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  <c r="O13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8" spans="2:15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  <c r="O13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39" spans="2:15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  <c r="O13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0" spans="2:15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  <c r="O14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1" spans="2:15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  <c r="O14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2" spans="2:15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  <c r="O14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3" spans="2:15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  <c r="O14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4" spans="2:15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  <c r="O14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5" spans="2:15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  <c r="O14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6" spans="2:15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  <c r="O14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7" spans="2:15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  <c r="O14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48" spans="2:15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  <c r="O14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79.607408259435033</v>
      </c>
    </row>
    <row r="149" spans="2:15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  <c r="O14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0" spans="2:15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  <c r="O15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1" spans="2:15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  <c r="O15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7.0181459510931745</v>
      </c>
    </row>
    <row r="152" spans="2:15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  <c r="O15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3" spans="2:15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  <c r="O15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4" spans="2:15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  <c r="O15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5" spans="2:15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  <c r="O15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24.579489612937323</v>
      </c>
    </row>
    <row r="156" spans="2:15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  <c r="O15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7" spans="2:15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  <c r="O15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8" spans="2:15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  <c r="O15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59" spans="2:15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  <c r="O15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0" spans="2:15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  <c r="O16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1" spans="2:15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  <c r="O16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2" spans="2:15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  <c r="O16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3" spans="2:15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  <c r="O16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38.95954425088712</v>
      </c>
    </row>
    <row r="164" spans="2:15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  <c r="O16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1628.1790700297788</v>
      </c>
    </row>
    <row r="165" spans="2:15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  <c r="O16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81.601238821815059</v>
      </c>
    </row>
    <row r="166" spans="2:15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  <c r="O16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67" spans="2:15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  <c r="O16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6.9467066987926955</v>
      </c>
    </row>
    <row r="168" spans="2:15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  <c r="O16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1633.2530222151472</v>
      </c>
    </row>
    <row r="169" spans="2:15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  <c r="O16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16.928659294382669</v>
      </c>
    </row>
    <row r="170" spans="2:15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  <c r="O17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1" spans="2:15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  <c r="O17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2" spans="2:15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  <c r="O17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3" spans="2:15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  <c r="O17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4" spans="2:15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  <c r="O17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89.627354713862587</v>
      </c>
    </row>
    <row r="175" spans="2:15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  <c r="O17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6" spans="2:15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  <c r="O17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7" spans="2:15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  <c r="O17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8" spans="2:15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  <c r="O17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79" spans="2:15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  <c r="O17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0" spans="2:15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  <c r="O18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1" spans="2:15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  <c r="O18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2" spans="2:15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  <c r="O18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3" spans="2:15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  <c r="O18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4" spans="2:15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  <c r="O18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5" spans="2:15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  <c r="O18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6" spans="2:15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  <c r="O18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7" spans="2:15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  <c r="O18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8" spans="2:15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  <c r="O18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89" spans="2:15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  <c r="O18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71.870903102673765</v>
      </c>
    </row>
    <row r="190" spans="2:15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  <c r="O19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12.562376887341088</v>
      </c>
    </row>
    <row r="191" spans="2:15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  <c r="O19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2" spans="2:15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  <c r="O19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3" spans="2:15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  <c r="O19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4" spans="2:15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  <c r="O19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5" spans="2:15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  <c r="O19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6" spans="2:15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  <c r="O19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50.976243909935874</v>
      </c>
    </row>
    <row r="197" spans="2:15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  <c r="O19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198" spans="2:15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  <c r="O19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1537.6230751911935</v>
      </c>
    </row>
    <row r="199" spans="2:15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  <c r="O19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0" spans="2:15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  <c r="O20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1" spans="2:15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  <c r="O20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76.900761643715668</v>
      </c>
    </row>
    <row r="202" spans="2:15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  <c r="O20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13.01368457609351</v>
      </c>
    </row>
    <row r="203" spans="2:15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  <c r="O20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4" spans="2:15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  <c r="O20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14.291841027115879</v>
      </c>
    </row>
    <row r="205" spans="2:15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  <c r="O20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6" spans="2:15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  <c r="O20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7" spans="2:15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  <c r="O20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8" spans="2:15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  <c r="O20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09" spans="2:15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  <c r="O20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0" spans="2:15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  <c r="O21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1" spans="2:15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  <c r="O21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2" spans="2:15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  <c r="O21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6.8635805509547936</v>
      </c>
    </row>
    <row r="213" spans="2:15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  <c r="O21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4" spans="2:15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  <c r="O21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5" spans="2:15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  <c r="O21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6" spans="2:15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  <c r="O21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7" spans="2:15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  <c r="O21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18" spans="2:15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  <c r="O21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87.166406665150134</v>
      </c>
    </row>
    <row r="219" spans="2:15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  <c r="O21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0" spans="2:15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  <c r="O22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1" spans="2:15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  <c r="O22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2" spans="2:15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  <c r="O22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87.925930991143105</v>
      </c>
    </row>
    <row r="223" spans="2:15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  <c r="O22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4" spans="2:15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  <c r="O224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2.031889560057607</v>
      </c>
    </row>
    <row r="225" spans="2:15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  <c r="O225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28.426823942558258</v>
      </c>
    </row>
    <row r="226" spans="2:15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  <c r="O226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7" spans="2:15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  <c r="O227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28" spans="2:15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  <c r="O228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1441.3291158164211</v>
      </c>
    </row>
    <row r="229" spans="2:15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  <c r="O229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76.845757333467191</v>
      </c>
    </row>
    <row r="230" spans="2:15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  <c r="O230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1427.9144901164909</v>
      </c>
    </row>
    <row r="231" spans="2:15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  <c r="O231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32" spans="2:15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  <c r="O232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  <row r="233" spans="2:15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  <c r="O233" s="162">
        <f ca="1">IF(TblRegistroSaidas[[#This Row],[Data do Caixa Realizado (Regime de Caixa)]] &lt;&gt; "", IF(TblRegistroSaidas[[#This Row],[Data do Caixa Realizado (Regime de Caixa)]] &gt; TblRegistroSaidas[[#This Row],[Data do Caixa Previsto (Data de Vencimento)]], TblRegistroSaidas[[#This Row],[Data do Caixa Realizado (Regime de Caixa)]] - TblRegistroSaidas[[#This Row],[Data do Caixa Previsto (Data de Vencimento)]], 0), IF(TODAY() &gt; TblRegistroSaidas[[#This Row],[Data do Caixa Previsto (Data de Vencimento)]], TODAY() - TblRegistroSaidas[[#This Row],[Data do Caixa Previsto (Data de Vencimento)]], 0))</f>
        <v>0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36" t="s">
        <v>11</v>
      </c>
      <c r="L1" s="136"/>
      <c r="M1" s="136"/>
      <c r="N1" s="13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2023-07-07T21:52:26Z</dcterms:modified>
</cp:coreProperties>
</file>