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/>
  </bookViews>
  <sheets>
    <sheet name="Analises" sheetId="2" r:id="rId1"/>
    <sheet name="Plano de Vendas" sheetId="1" r:id="rId2"/>
    <sheet name="Tabela de Clien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" l="1" a="1"/>
  <c r="N11" i="2"/>
  <c r="N10" i="2" a="1"/>
  <c r="N10" i="2"/>
  <c r="M11" i="2" a="1"/>
  <c r="M11" i="2"/>
  <c r="M10" i="2" a="1"/>
  <c r="M10" i="2"/>
  <c r="F28" i="2" l="1"/>
  <c r="F29" i="2"/>
  <c r="F31" i="2"/>
  <c r="F32" i="2"/>
  <c r="E32" i="2"/>
  <c r="E31" i="2"/>
  <c r="E29" i="2"/>
  <c r="E28" i="2"/>
  <c r="E45" i="2"/>
  <c r="C45" i="2"/>
  <c r="B45" i="2"/>
  <c r="D33" i="2"/>
  <c r="N13" i="2" l="1"/>
  <c r="E27" i="2" s="1"/>
  <c r="F27" i="2" s="1"/>
  <c r="N12" i="2"/>
  <c r="E30" i="2" s="1"/>
  <c r="F30" i="2" s="1"/>
  <c r="F33" i="2" l="1"/>
  <c r="D47" i="2" s="1"/>
  <c r="J23" i="2"/>
  <c r="J22" i="2"/>
  <c r="J21" i="2"/>
  <c r="J11" i="2"/>
  <c r="J10" i="2"/>
  <c r="J9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J20" i="2" l="1"/>
  <c r="J19" i="2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<sst xmlns="http://schemas.openxmlformats.org/spreadsheetml/2006/main" count="1513" uniqueCount="295">
  <si>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</si>
  <si>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</si>
  <si>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</si>
  <si>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</si>
  <si>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</si>
  <si>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</si>
  <si>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</si>
  <si>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</si>
  <si>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</si>
  <si>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</si>
  <si>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</si>
  <si>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</si>
  <si>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</si>
  <si>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</si>
  <si>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</si>
  <si>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</si>
  <si>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</si>
  <si>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</si>
  <si>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</si>
  <si>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</si>
  <si>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</si>
  <si>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</si>
  <si>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</si>
  <si>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</si>
  <si>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</si>
  <si>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</si>
  <si>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</si>
  <si>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</si>
  <si>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</si>
  <si>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</si>
  <si>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</si>
  <si>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</si>
  <si>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</si>
  <si>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</si>
  <si>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</si>
  <si>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</si>
  <si>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</si>
  <si>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</si>
  <si>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</si>
  <si>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</si>
  <si>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</si>
  <si>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</si>
  <si>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</si>
  <si>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</si>
  <si>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</si>
  <si>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</si>
  <si>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</si>
  <si>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</si>
  <si>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</si>
  <si>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</si>
  <si>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</si>
  <si>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</si>
  <si>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</si>
  <si>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</si>
  <si>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</si>
  <si>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</si>
  <si>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</si>
  <si>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</si>
  <si>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</si>
  <si>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</si>
  <si>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</si>
  <si>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</si>
  <si>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</si>
  <si>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</si>
  <si>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</si>
  <si>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</si>
  <si>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</si>
  <si>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</si>
  <si>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</si>
  <si>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</si>
  <si>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</si>
  <si>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</si>
  <si>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</si>
  <si>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</si>
  <si>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</si>
  <si>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</si>
  <si>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</si>
  <si>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</si>
  <si>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</si>
  <si>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</si>
  <si>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</si>
  <si>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</si>
  <si>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</si>
  <si>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</si>
  <si>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</si>
  <si>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</si>
  <si>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</si>
  <si>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</si>
  <si>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</si>
  <si>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</si>
  <si>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</si>
  <si>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</si>
  <si>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</si>
  <si>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</si>
  <si>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</si>
  <si>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</si>
  <si>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</si>
  <si>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</si>
  <si>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</si>
  <si>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</si>
  <si>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</si>
  <si>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</si>
  <si>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</si>
  <si>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</si>
  <si>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</si>
  <si>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</si>
  <si>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</si>
  <si>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</si>
  <si>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</si>
  <si>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</si>
  <si>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</si>
  <si>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</si>
  <si>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</si>
  <si>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</si>
  <si>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</si>
  <si>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</si>
  <si>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</si>
  <si>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</si>
  <si>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</si>
  <si>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</si>
  <si>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</si>
  <si>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</si>
  <si>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</si>
  <si>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</si>
  <si>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</si>
  <si>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</si>
  <si>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</si>
  <si>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</si>
  <si>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</si>
  <si>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</si>
  <si>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</si>
  <si>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</si>
  <si>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</si>
  <si>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</si>
  <si>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</si>
  <si>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</si>
  <si>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</si>
  <si>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</si>
  <si>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</si>
  <si>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</si>
  <si>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</si>
  <si>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</si>
  <si>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</si>
  <si>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</si>
  <si>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</si>
  <si>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</si>
  <si>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</si>
  <si>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</si>
  <si>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</si>
  <si>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</si>
  <si>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</si>
  <si>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</si>
  <si>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</si>
  <si>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</si>
  <si>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</si>
  <si>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</si>
  <si>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</si>
  <si>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</si>
  <si>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</si>
  <si>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</si>
  <si>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</si>
  <si>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</si>
  <si>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</si>
  <si>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</si>
  <si>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</si>
  <si>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</si>
  <si>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</si>
  <si>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</si>
  <si>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</si>
  <si>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</si>
  <si>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</si>
  <si>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</si>
  <si>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</si>
  <si>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</si>
  <si>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</si>
  <si>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</si>
  <si>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</si>
  <si>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</si>
  <si>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</si>
  <si>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</si>
  <si>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</si>
  <si>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</si>
  <si>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</si>
  <si>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</si>
  <si>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</si>
  <si>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</si>
  <si>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</si>
  <si>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</si>
  <si>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</si>
  <si>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</si>
  <si>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</si>
  <si>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</si>
  <si>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</si>
  <si>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</si>
  <si>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</si>
  <si>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</si>
  <si>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</si>
  <si>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</si>
  <si>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</si>
  <si>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</si>
  <si>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</si>
  <si>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</si>
  <si>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</si>
  <si>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</si>
  <si>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</si>
  <si>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</si>
  <si>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</si>
  <si>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</si>
  <si>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</si>
  <si>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</si>
  <si>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</si>
  <si>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</si>
  <si>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</si>
  <si>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</si>
  <si>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</si>
  <si>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</si>
  <si>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</si>
  <si>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</si>
  <si>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</si>
  <si>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</si>
  <si>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</si>
  <si>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</si>
  <si>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</si>
  <si>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</si>
  <si>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</si>
  <si>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</si>
  <si>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</si>
  <si>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</si>
  <si>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</si>
  <si>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</si>
  <si>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</si>
  <si>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</si>
  <si>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</si>
  <si>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</si>
  <si>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</si>
  <si>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</si>
  <si>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</si>
  <si>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</si>
  <si>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</si>
  <si>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</si>
  <si>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</si>
  <si>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</si>
  <si>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</si>
  <si>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</si>
  <si>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</si>
  <si>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</si>
  <si>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</si>
  <si>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</si>
  <si>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</si>
  <si>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</si>
  <si>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</si>
  <si>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</si>
  <si>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</si>
  <si>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</si>
  <si>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</si>
  <si>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</si>
  <si>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</si>
  <si>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</si>
  <si>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</si>
  <si>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</si>
  <si>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</si>
  <si>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</si>
  <si>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</si>
  <si>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</si>
  <si>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</si>
  <si>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</si>
  <si>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</si>
  <si>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</si>
  <si>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</si>
  <si>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</si>
  <si>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</si>
  <si>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</si>
  <si>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</si>
  <si>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</si>
  <si>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</si>
  <si>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</si>
  <si>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</si>
  <si>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</si>
  <si>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</si>
  <si>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</si>
  <si>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</si>
  <si>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</si>
  <si>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</si>
  <si>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</si>
  <si>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</si>
  <si>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</si>
  <si>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</si>
  <si>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</si>
  <si>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</si>
  <si>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</si>
  <si>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</si>
  <si>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PERFIL FINAL DO CLIENTE</t>
  </si>
  <si>
    <t>CLASSIFICAÇÃO DO CLIENTE</t>
  </si>
  <si>
    <t>Atraso Médio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</si>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</sst>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20"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Vendas" displayName="TblVendas" ref="B2:K1005" totalsRowShown="0" headerRowDxfId="19" headerRowBorderDxfId="18" tableBorderDxfId="17">
  <autoFilter ref="B2:K1005"/>
  <tableColumns count="10">
    <tableColumn id="1" name="Data Venda" dataDxfId="16"/>
    <tableColumn id="2" name="CPF" dataDxfId="15"/>
    <tableColumn id="3" name="Valor da Venda" dataDxfId="14"/>
    <tableColumn id="4" name="Vencimento" dataDxfId="13"/>
    <tableColumn id="5" name="Pagamento" dataDxfId="12"/>
    <tableColumn id="6" name="Forma Pagamento" dataDxfId="11"/>
    <tableColumn id="7" name="Dias Atraso" dataDxfId="10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9">
      <calculatedColumnFormula>MONTH(TblVendas[[#This Row],[Data Venda]])</calculatedColumnFormula>
    </tableColumn>
    <tableColumn id="9" name="Ano Venda" dataDxfId="8">
      <calculatedColumnFormula>YEAR(TblVendas[[#This Row],[Data Venda]])</calculatedColumnFormula>
    </tableColumn>
    <tableColumn id="10" name="À Vista" dataDxfId="7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6" dataDxfId="4" headerRowBorderDxfId="5">
  <autoFilter ref="B2:E211"/>
  <tableColumns count="4">
    <tableColumn id="1" name="CPF" dataDxfId="3"/>
    <tableColumn id="2" name="NOME" dataDxfId="2"/>
    <tableColumn id="3" name="E-MAIL" dataDxfId="1" dataCellStyle="Hiperlink"/>
    <tableColumn id="4" name="TELEFON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workbookViewId="0"/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63" t="s">
        <v>11</v>
      </c>
      <c r="C1" s="63"/>
      <c r="D1" s="63"/>
      <c r="E1" s="63"/>
      <c r="F1" s="63"/>
      <c r="G1" s="25"/>
    </row>
    <row r="2" spans="2:15" ht="15.6" thickBot="1" x14ac:dyDescent="0.3"/>
    <row r="3" spans="2:15" ht="16.8" thickTop="1" thickBot="1" x14ac:dyDescent="0.3">
      <c r="B3" s="24" t="s">
        <v>12</v>
      </c>
      <c r="C3" s="23">
        <v>43962</v>
      </c>
    </row>
    <row r="4" spans="2:15" ht="16.2" thickTop="1" thickBot="1" x14ac:dyDescent="0.3">
      <c r="C4" s="5"/>
    </row>
    <row r="5" spans="2:15" ht="16.8" thickTop="1" thickBot="1" x14ac:dyDescent="0.3">
      <c r="B5" s="24" t="s">
        <v>2</v>
      </c>
      <c r="C5" s="22">
        <v>86657720219</v>
      </c>
    </row>
    <row r="6" spans="2:15" ht="15.6" thickTop="1" x14ac:dyDescent="0.25">
      <c r="C6" s="5"/>
    </row>
    <row r="7" spans="2:15" x14ac:dyDescent="0.25">
      <c r="H7" s="30"/>
      <c r="I7" s="30"/>
      <c r="J7" s="30"/>
    </row>
    <row r="8" spans="2:15" ht="16.2" thickBot="1" x14ac:dyDescent="0.3">
      <c r="B8" s="63" t="s">
        <v>245</v>
      </c>
      <c r="C8" s="63"/>
      <c r="D8" s="63"/>
      <c r="E8" s="63"/>
      <c r="F8" s="63"/>
      <c r="G8" s="25"/>
      <c r="H8" s="64" t="s">
        <v>259</v>
      </c>
      <c r="I8" s="64"/>
      <c r="J8" s="64"/>
      <c r="L8" s="64" t="s">
        <v>267</v>
      </c>
      <c r="M8" s="64"/>
      <c r="N8" s="64"/>
      <c r="O8" s="64"/>
    </row>
    <row r="9" spans="2:15" ht="16.2" customHeight="1" thickTop="1" thickBot="1" x14ac:dyDescent="0.3">
      <c r="B9" s="16" t="s">
        <v>246</v>
      </c>
      <c r="C9" s="16" t="s">
        <v>247</v>
      </c>
      <c r="D9" s="16" t="s">
        <v>248</v>
      </c>
      <c r="E9" s="16" t="s">
        <v>249</v>
      </c>
      <c r="H9" s="67" t="s">
        <v>250</v>
      </c>
      <c r="I9" s="67"/>
      <c r="J9" s="27">
        <f>(J10 / J11)</f>
        <v>894.83333333333337</v>
      </c>
      <c r="L9" s="40" t="s">
        <v>249</v>
      </c>
      <c r="M9" s="40" t="s">
        <v>260</v>
      </c>
      <c r="N9" s="40" t="s">
        <v>261</v>
      </c>
      <c r="O9" s="40"/>
    </row>
    <row r="10" spans="2:15" ht="16.2" customHeight="1" thickTop="1" x14ac:dyDescent="0.25">
      <c r="B10" s="15">
        <f>(C3)</f>
        <v>43962</v>
      </c>
      <c r="C10" s="2">
        <f>MONTH(B10)</f>
        <v>5</v>
      </c>
      <c r="D10" s="2">
        <f>YEAR(B10)</f>
        <v>2020</v>
      </c>
      <c r="E10" s="20">
        <f>SUMIFS(TblVendas[Valor da Venda], TblVendas[Ano Venda], D10, TblVendas[Mês Venda], C10, TblVendas[CPF], $C$5)</f>
        <v>0</v>
      </c>
      <c r="H10" s="65" t="s">
        <v>253</v>
      </c>
      <c r="I10" s="65"/>
      <c r="J10" s="26">
        <f>SUMIF(TblVendas[CPF], $C$5, TblVendas[Valor da Venda])</f>
        <v>5369</v>
      </c>
      <c r="L10" s="28" t="s">
        <v>262</v>
      </c>
      <c r="M10" s="39">
        <f t="array" ref="M10">INDEX(TblVendas[Data Venda], SMALL(IF(TblVendas[CPF] = $C$5, ROW(TblVendas[CPF]) -2), 1), 1)</f>
        <v>43469</v>
      </c>
      <c r="N10" s="26">
        <f t="array" ref="N10">INDEX(TblVendas[Valor da Venda], SMALL(IF(TblVendas[CPF] = $C$5, ROW(TblVendas[CPF]) -2), 1), 1)</f>
        <v>794</v>
      </c>
      <c r="O10" s="28"/>
    </row>
    <row r="11" spans="2:15" ht="15.6" thickBot="1" x14ac:dyDescent="0.3">
      <c r="B11" s="15">
        <f>(B10 - 30)</f>
        <v>43932</v>
      </c>
      <c r="C11" s="2">
        <f>MONTH(B11)</f>
        <v>4</v>
      </c>
      <c r="D11" s="2">
        <f>YEAR(B11)</f>
        <v>2020</v>
      </c>
      <c r="E11" s="20">
        <f>SUMIFS(TblVendas[Valor da Venda], TblVendas[Ano Venda], D11, TblVendas[Mês Venda], C11, TblVendas[CPF], $C$5)</f>
        <v>0</v>
      </c>
      <c r="H11" s="68" t="s">
        <v>251</v>
      </c>
      <c r="I11" s="68"/>
      <c r="J11" s="34">
        <f>COUNTIF(TblVendas[CPF], $C$5)</f>
        <v>6</v>
      </c>
      <c r="L11" s="28" t="s">
        <v>263</v>
      </c>
      <c r="M11" s="39">
        <f t="array" ref="M11">INDEX(TblVendas[Data Venda], LARGE(IF(TblVendas[CPF] = $C$5, ROW(TblVendas[CPF]) -2), 1), 1)</f>
        <v>43915</v>
      </c>
      <c r="N11" s="26">
        <f t="array" ref="N11">INDEX(TblVendas[Valor da Venda], LARGE(IF(TblVendas[CPF] = $C$5, ROW(TblVendas[CPF]) -2), 1), 1)</f>
        <v>674</v>
      </c>
      <c r="O11" s="28"/>
    </row>
    <row r="12" spans="2:15" ht="15.6" thickTop="1" x14ac:dyDescent="0.25">
      <c r="B12" s="15">
        <f t="shared" ref="B12:B20" si="0">(B11 - 30)</f>
        <v>43902</v>
      </c>
      <c r="C12" s="2">
        <f t="shared" ref="C12:C21" si="1">MONTH(B12)</f>
        <v>3</v>
      </c>
      <c r="D12" s="2">
        <f t="shared" ref="D12:D20" si="2">YEAR(B12)</f>
        <v>2020</v>
      </c>
      <c r="E12" s="20">
        <f>SUMIFS(TblVendas[Valor da Venda], TblVendas[Ano Venda], D12, TblVendas[Mês Venda], C12, TblVendas[CPF], $C$5)</f>
        <v>674</v>
      </c>
      <c r="L12" s="28" t="s">
        <v>264</v>
      </c>
      <c r="M12" s="28"/>
      <c r="N12" s="35">
        <f>IF(INT((C3-M11)/30) &lt; 0, 0, INT((C3-M11)/30))</f>
        <v>1</v>
      </c>
      <c r="O12" s="28"/>
    </row>
    <row r="13" spans="2:15" ht="16.2" thickBot="1" x14ac:dyDescent="0.3">
      <c r="B13" s="15">
        <f t="shared" si="0"/>
        <v>43872</v>
      </c>
      <c r="C13" s="2">
        <f t="shared" si="1"/>
        <v>2</v>
      </c>
      <c r="D13" s="2">
        <f t="shared" si="2"/>
        <v>2020</v>
      </c>
      <c r="E13" s="20">
        <f>SUMIFS(TblVendas[Valor da Venda], TblVendas[Ano Venda], D13, TblVendas[Mês Venda], C13, TblVendas[CPF], $C$5)</f>
        <v>0</v>
      </c>
      <c r="H13" s="64" t="s">
        <v>258</v>
      </c>
      <c r="I13" s="64"/>
      <c r="J13" s="64"/>
      <c r="L13" s="19" t="s">
        <v>266</v>
      </c>
      <c r="M13" s="19"/>
      <c r="N13" s="19">
        <f>INT( (M11 - M10) / 30)</f>
        <v>14</v>
      </c>
      <c r="O13" s="19"/>
    </row>
    <row r="14" spans="2:15" ht="16.2" thickTop="1" x14ac:dyDescent="0.3">
      <c r="B14" s="15">
        <f t="shared" si="0"/>
        <v>43842</v>
      </c>
      <c r="C14" s="2">
        <f t="shared" si="1"/>
        <v>1</v>
      </c>
      <c r="D14" s="2">
        <f t="shared" si="2"/>
        <v>2020</v>
      </c>
      <c r="E14" s="20">
        <f>SUMIFS(TblVendas[Valor da Venda], TblVendas[Ano Venda], D14, TblVendas[Mês Venda], C14, TblVendas[CPF], $C$5)</f>
        <v>0</v>
      </c>
      <c r="H14" s="66" t="s">
        <v>254</v>
      </c>
      <c r="I14" s="66"/>
      <c r="J14" s="36">
        <f>(J16 / J15)</f>
        <v>19.5</v>
      </c>
      <c r="L14" t="s">
        <v>265</v>
      </c>
    </row>
    <row r="15" spans="2:15" x14ac:dyDescent="0.25">
      <c r="B15" s="15">
        <f t="shared" si="0"/>
        <v>43812</v>
      </c>
      <c r="C15" s="2">
        <f t="shared" si="1"/>
        <v>12</v>
      </c>
      <c r="D15" s="2">
        <f t="shared" si="2"/>
        <v>2019</v>
      </c>
      <c r="E15" s="20">
        <f>SUMIFS(TblVendas[Valor da Venda], TblVendas[Ano Venda], D15, TblVendas[Mês Venda], C15, TblVendas[CPF], $C$5)</f>
        <v>0</v>
      </c>
      <c r="H15" s="71" t="s">
        <v>251</v>
      </c>
      <c r="I15" s="71"/>
      <c r="J15" s="35">
        <f>COUNTIFS(TblVendas[CPF], $C$5, TblVendas[Dias Atraso], "&gt;0")</f>
        <v>2</v>
      </c>
    </row>
    <row r="16" spans="2:15" ht="15.6" thickBot="1" x14ac:dyDescent="0.3">
      <c r="B16" s="15">
        <f t="shared" si="0"/>
        <v>43782</v>
      </c>
      <c r="C16" s="2">
        <f t="shared" si="1"/>
        <v>11</v>
      </c>
      <c r="D16" s="2">
        <f t="shared" si="2"/>
        <v>2019</v>
      </c>
      <c r="E16" s="20">
        <f>SUMIFS(TblVendas[Valor da Venda], TblVendas[Ano Venda], D16, TblVendas[Mês Venda], C16, TblVendas[CPF], $C$5)</f>
        <v>1715</v>
      </c>
      <c r="H16" s="68" t="s">
        <v>252</v>
      </c>
      <c r="I16" s="68"/>
      <c r="J16" s="34">
        <f>SUMIF(TblVendas[CPF], $C$5, TblVendas[Dias Atraso])</f>
        <v>39</v>
      </c>
    </row>
    <row r="17" spans="2:15" ht="15.6" thickTop="1" x14ac:dyDescent="0.25">
      <c r="B17" s="15">
        <f t="shared" si="0"/>
        <v>43752</v>
      </c>
      <c r="C17" s="2">
        <f t="shared" si="1"/>
        <v>10</v>
      </c>
      <c r="D17" s="2">
        <f t="shared" si="2"/>
        <v>2019</v>
      </c>
      <c r="E17" s="20">
        <f>SUMIFS(TblVendas[Valor da Venda], TblVendas[Ano Venda], D17, TblVendas[Mês Venda], C17, TblVendas[CPF], $C$5)</f>
        <v>919</v>
      </c>
      <c r="K17" s="30"/>
    </row>
    <row r="18" spans="2:15" ht="16.2" thickBot="1" x14ac:dyDescent="0.35">
      <c r="B18" s="15">
        <f t="shared" si="0"/>
        <v>43722</v>
      </c>
      <c r="C18" s="2">
        <f t="shared" si="1"/>
        <v>9</v>
      </c>
      <c r="D18" s="2">
        <f t="shared" si="2"/>
        <v>2019</v>
      </c>
      <c r="E18" s="20">
        <f>SUMIFS(TblVendas[Valor da Venda], TblVendas[Ano Venda], D18, TblVendas[Mês Venda], C18, TblVendas[CPF], $C$5)</f>
        <v>0</v>
      </c>
      <c r="H18" s="69" t="s">
        <v>255</v>
      </c>
      <c r="I18" s="69"/>
      <c r="J18" s="69"/>
      <c r="K18" s="30"/>
    </row>
    <row r="19" spans="2:15" ht="15.6" thickTop="1" x14ac:dyDescent="0.25">
      <c r="B19" s="15">
        <f t="shared" si="0"/>
        <v>43692</v>
      </c>
      <c r="C19" s="2">
        <f t="shared" si="1"/>
        <v>8</v>
      </c>
      <c r="D19" s="2">
        <f t="shared" si="2"/>
        <v>2019</v>
      </c>
      <c r="E19" s="20">
        <f>SUMIFS(TblVendas[Valor da Venda], TblVendas[Ano Venda], D19, TblVendas[Mês Venda], C19, TblVendas[CPF], $C$5)</f>
        <v>1267</v>
      </c>
      <c r="H19" s="70" t="s">
        <v>256</v>
      </c>
      <c r="I19" s="70"/>
      <c r="J19" s="38">
        <f>SUMIFS(TblVendas[Valor da Venda], TblVendas[CPF], $C$5, TblVendas[À Vista], "À Vista")</f>
        <v>1267</v>
      </c>
      <c r="K19" s="30"/>
    </row>
    <row r="20" spans="2:15" x14ac:dyDescent="0.25">
      <c r="B20" s="15">
        <f t="shared" si="0"/>
        <v>43662</v>
      </c>
      <c r="C20" s="2">
        <f t="shared" si="1"/>
        <v>7</v>
      </c>
      <c r="D20" s="2">
        <f t="shared" si="2"/>
        <v>2019</v>
      </c>
      <c r="E20" s="20">
        <f>SUMIFS(TblVendas[Valor da Venda], TblVendas[Ano Venda], D20, TblVendas[Mês Venda], C20, TblVendas[CPF], $C$5)</f>
        <v>0</v>
      </c>
      <c r="H20" s="65" t="s">
        <v>257</v>
      </c>
      <c r="I20" s="65"/>
      <c r="J20" s="26">
        <f>SUMIFS(TblVendas[Valor da Venda], TblVendas[CPF], $C$5, TblVendas[À Vista], "À Prazo")</f>
        <v>4102</v>
      </c>
      <c r="K20" s="30"/>
    </row>
    <row r="21" spans="2:15" ht="15.6" thickBot="1" x14ac:dyDescent="0.3">
      <c r="B21" s="17">
        <f t="shared" ref="B21" si="3">(B20 - 30)</f>
        <v>43632</v>
      </c>
      <c r="C21" s="18">
        <f t="shared" si="1"/>
        <v>6</v>
      </c>
      <c r="D21" s="18">
        <f t="shared" ref="D21" si="4">YEAR(B21)</f>
        <v>2019</v>
      </c>
      <c r="E21" s="21">
        <f>SUMIFS(TblVendas[Valor da Venda], TblVendas[Ano Venda], D21, TblVendas[Mês Venda], C21, TblVendas[CPF], $C$5)</f>
        <v>0</v>
      </c>
      <c r="H21" s="29" t="s">
        <v>9</v>
      </c>
      <c r="I21" s="28"/>
      <c r="J21" s="26">
        <f>SUMIFS(TblVendas[Valor da Venda], TblVendas[CPF], $C$5, TblVendas[Forma Pagamento], H21)</f>
        <v>323</v>
      </c>
      <c r="K21" s="30"/>
    </row>
    <row r="22" spans="2:15" ht="15.6" thickTop="1" x14ac:dyDescent="0.25">
      <c r="H22" s="29" t="s">
        <v>8</v>
      </c>
      <c r="I22" s="28"/>
      <c r="J22" s="26">
        <f>SUMIFS(TblVendas[Valor da Venda], TblVendas[CPF], $C$5, TblVendas[Forma Pagamento], H22)</f>
        <v>794</v>
      </c>
      <c r="K22" s="30"/>
    </row>
    <row r="23" spans="2:15" ht="15.6" thickBot="1" x14ac:dyDescent="0.3">
      <c r="H23" s="37" t="s">
        <v>7</v>
      </c>
      <c r="I23" s="19"/>
      <c r="J23" s="21">
        <f>SUMIFS(TblVendas[Valor da Venda], TblVendas[CPF], $C$5, TblVendas[Forma Pagamento], H23)</f>
        <v>4252</v>
      </c>
      <c r="K23" s="30"/>
    </row>
    <row r="24" spans="2:15" ht="15.6" thickTop="1" x14ac:dyDescent="0.25">
      <c r="K24" s="30"/>
    </row>
    <row r="25" spans="2:15" ht="16.2" thickBot="1" x14ac:dyDescent="0.3">
      <c r="B25" s="63" t="s">
        <v>268</v>
      </c>
      <c r="C25" s="63"/>
      <c r="D25" s="63"/>
      <c r="E25" s="63"/>
      <c r="F25" s="63"/>
      <c r="H25" s="76" t="s">
        <v>277</v>
      </c>
      <c r="I25" s="76"/>
      <c r="J25" s="76"/>
      <c r="K25" s="30"/>
      <c r="L25" s="64" t="s">
        <v>281</v>
      </c>
      <c r="M25" s="64"/>
      <c r="N25" s="64"/>
      <c r="O25" s="30"/>
    </row>
    <row r="26" spans="2:15" ht="16.2" thickTop="1" x14ac:dyDescent="0.25">
      <c r="B26" s="46" t="s">
        <v>269</v>
      </c>
      <c r="C26" s="46"/>
      <c r="D26" s="46" t="s">
        <v>270</v>
      </c>
      <c r="E26" s="46" t="s">
        <v>271</v>
      </c>
      <c r="F26" s="46" t="s">
        <v>275</v>
      </c>
      <c r="H26" s="47" t="s">
        <v>278</v>
      </c>
      <c r="I26" s="48" t="s">
        <v>279</v>
      </c>
      <c r="J26" s="48" t="s">
        <v>280</v>
      </c>
      <c r="L26" s="47" t="s">
        <v>278</v>
      </c>
      <c r="M26" s="48" t="s">
        <v>279</v>
      </c>
      <c r="N26" s="48" t="s">
        <v>280</v>
      </c>
    </row>
    <row r="27" spans="2:15" ht="15.6" x14ac:dyDescent="0.25">
      <c r="B27" s="41" t="s">
        <v>272</v>
      </c>
      <c r="C27" s="31"/>
      <c r="D27" s="43">
        <v>15</v>
      </c>
      <c r="E27" s="54">
        <f>VLOOKUP(N13, H26:J31, 3,TRUE)</f>
        <v>100</v>
      </c>
      <c r="F27" s="49">
        <f>(D27 * E27) / $D$33</f>
        <v>15</v>
      </c>
      <c r="H27" s="49">
        <v>0</v>
      </c>
      <c r="I27" s="49">
        <v>1</v>
      </c>
      <c r="J27" s="49">
        <v>20</v>
      </c>
      <c r="L27" s="49">
        <v>0</v>
      </c>
      <c r="M27" s="50">
        <v>1000</v>
      </c>
      <c r="N27" s="49">
        <v>20</v>
      </c>
    </row>
    <row r="28" spans="2:15" x14ac:dyDescent="0.25">
      <c r="B28" s="32" t="s">
        <v>253</v>
      </c>
      <c r="C28" s="32"/>
      <c r="D28" s="44">
        <v>25</v>
      </c>
      <c r="E28" s="54">
        <f>VLOOKUP(J10, L26:N31, 3, TRUE)</f>
        <v>100</v>
      </c>
      <c r="F28" s="49">
        <f t="shared" ref="F28:F32" si="5">(D28 * E28) / $D$33</f>
        <v>25</v>
      </c>
      <c r="H28" s="49">
        <v>2</v>
      </c>
      <c r="I28" s="49">
        <v>3</v>
      </c>
      <c r="J28" s="49">
        <v>40</v>
      </c>
      <c r="L28" s="50">
        <v>1001</v>
      </c>
      <c r="M28" s="50">
        <v>2000</v>
      </c>
      <c r="N28" s="49">
        <v>40</v>
      </c>
    </row>
    <row r="29" spans="2:15" x14ac:dyDescent="0.25">
      <c r="B29" s="32" t="s">
        <v>250</v>
      </c>
      <c r="C29" s="32"/>
      <c r="D29" s="44">
        <v>15</v>
      </c>
      <c r="E29" s="54">
        <f>VLOOKUP(J9, B36:D41, 3, TRUE)</f>
        <v>40</v>
      </c>
      <c r="F29" s="49">
        <f t="shared" si="5"/>
        <v>6</v>
      </c>
      <c r="H29" s="49">
        <v>4</v>
      </c>
      <c r="I29" s="49">
        <v>5</v>
      </c>
      <c r="J29" s="49">
        <v>60</v>
      </c>
      <c r="L29" s="50">
        <v>2001</v>
      </c>
      <c r="M29" s="50">
        <v>3000</v>
      </c>
      <c r="N29" s="49">
        <v>60</v>
      </c>
    </row>
    <row r="30" spans="2:15" x14ac:dyDescent="0.25">
      <c r="B30" s="30" t="s">
        <v>276</v>
      </c>
      <c r="C30" s="30"/>
      <c r="D30" s="44">
        <v>10</v>
      </c>
      <c r="E30" s="54">
        <f>VLOOKUP(N12, H36:J41, 3, TRUE)</f>
        <v>100</v>
      </c>
      <c r="F30" s="49">
        <f t="shared" si="5"/>
        <v>10</v>
      </c>
      <c r="H30" s="49">
        <v>6</v>
      </c>
      <c r="I30" s="49">
        <v>7</v>
      </c>
      <c r="J30" s="49">
        <v>80</v>
      </c>
      <c r="L30" s="50">
        <v>3001</v>
      </c>
      <c r="M30" s="50">
        <v>4000</v>
      </c>
      <c r="N30" s="49">
        <v>80</v>
      </c>
    </row>
    <row r="31" spans="2:15" ht="16.2" thickBot="1" x14ac:dyDescent="0.3">
      <c r="B31" s="41" t="s">
        <v>293</v>
      </c>
      <c r="C31" s="31"/>
      <c r="D31" s="45">
        <v>30</v>
      </c>
      <c r="E31" s="54">
        <f>VLOOKUP(J14, L36:N41, 3, TRUE)</f>
        <v>40</v>
      </c>
      <c r="F31" s="49">
        <f t="shared" si="5"/>
        <v>12</v>
      </c>
      <c r="H31" s="18">
        <v>8</v>
      </c>
      <c r="I31" s="18"/>
      <c r="J31" s="18">
        <v>100</v>
      </c>
      <c r="L31" s="51">
        <v>4001</v>
      </c>
      <c r="M31" s="18"/>
      <c r="N31" s="18">
        <v>100</v>
      </c>
    </row>
    <row r="32" spans="2:15" ht="16.2" thickTop="1" x14ac:dyDescent="0.3">
      <c r="B32" s="42" t="s">
        <v>273</v>
      </c>
      <c r="C32" s="33"/>
      <c r="D32" s="44">
        <v>5</v>
      </c>
      <c r="E32" s="54">
        <f>E45</f>
        <v>40</v>
      </c>
      <c r="F32" s="49">
        <f t="shared" si="5"/>
        <v>2</v>
      </c>
    </row>
    <row r="33" spans="2:14" ht="16.2" thickBot="1" x14ac:dyDescent="0.35">
      <c r="B33" s="55" t="s">
        <v>274</v>
      </c>
      <c r="C33" s="55"/>
      <c r="D33" s="56">
        <f>SUM(D27:D32)</f>
        <v>100</v>
      </c>
      <c r="E33" s="57"/>
      <c r="F33" s="58">
        <f>SUM(F27:F32)</f>
        <v>70</v>
      </c>
    </row>
    <row r="34" spans="2:14" ht="15.6" thickTop="1" x14ac:dyDescent="0.25"/>
    <row r="35" spans="2:14" ht="16.2" thickBot="1" x14ac:dyDescent="0.3">
      <c r="B35" s="64" t="s">
        <v>282</v>
      </c>
      <c r="C35" s="64"/>
      <c r="D35" s="64"/>
      <c r="H35" s="76" t="s">
        <v>283</v>
      </c>
      <c r="I35" s="76"/>
      <c r="J35" s="76"/>
      <c r="L35" s="76" t="s">
        <v>284</v>
      </c>
      <c r="M35" s="76"/>
      <c r="N35" s="76"/>
    </row>
    <row r="36" spans="2:14" ht="15.6" thickTop="1" x14ac:dyDescent="0.25">
      <c r="B36" s="47" t="s">
        <v>278</v>
      </c>
      <c r="C36" s="48" t="s">
        <v>279</v>
      </c>
      <c r="D36" s="48" t="s">
        <v>280</v>
      </c>
      <c r="H36" s="47" t="s">
        <v>278</v>
      </c>
      <c r="I36" s="48" t="s">
        <v>279</v>
      </c>
      <c r="J36" s="48" t="s">
        <v>280</v>
      </c>
      <c r="L36" s="47" t="s">
        <v>278</v>
      </c>
      <c r="M36" s="48" t="s">
        <v>279</v>
      </c>
      <c r="N36" s="48" t="s">
        <v>280</v>
      </c>
    </row>
    <row r="37" spans="2:14" x14ac:dyDescent="0.25">
      <c r="B37" s="49">
        <v>0</v>
      </c>
      <c r="C37" s="50">
        <v>500</v>
      </c>
      <c r="D37" s="49">
        <v>20</v>
      </c>
      <c r="H37" s="49">
        <v>0</v>
      </c>
      <c r="I37" s="49">
        <v>1</v>
      </c>
      <c r="J37" s="49">
        <v>100</v>
      </c>
      <c r="L37" s="49">
        <v>0</v>
      </c>
      <c r="M37" s="49">
        <v>0</v>
      </c>
      <c r="N37" s="49">
        <v>100</v>
      </c>
    </row>
    <row r="38" spans="2:14" x14ac:dyDescent="0.25">
      <c r="B38" s="50">
        <v>501</v>
      </c>
      <c r="C38" s="50">
        <v>1000</v>
      </c>
      <c r="D38" s="49">
        <v>40</v>
      </c>
      <c r="H38" s="49">
        <v>2</v>
      </c>
      <c r="I38" s="49">
        <v>3</v>
      </c>
      <c r="J38" s="49">
        <v>80</v>
      </c>
      <c r="L38" s="49">
        <v>1</v>
      </c>
      <c r="M38" s="49">
        <v>10</v>
      </c>
      <c r="N38" s="49">
        <v>80</v>
      </c>
    </row>
    <row r="39" spans="2:14" x14ac:dyDescent="0.25">
      <c r="B39" s="50">
        <v>1001</v>
      </c>
      <c r="C39" s="50">
        <v>2000</v>
      </c>
      <c r="D39" s="49">
        <v>60</v>
      </c>
      <c r="H39" s="49">
        <v>4</v>
      </c>
      <c r="I39" s="49">
        <v>5</v>
      </c>
      <c r="J39" s="49">
        <v>60</v>
      </c>
      <c r="L39" s="49">
        <v>11</v>
      </c>
      <c r="M39" s="49">
        <v>15</v>
      </c>
      <c r="N39" s="49">
        <v>60</v>
      </c>
    </row>
    <row r="40" spans="2:14" x14ac:dyDescent="0.25">
      <c r="B40" s="50">
        <v>2001</v>
      </c>
      <c r="C40" s="50">
        <v>3000</v>
      </c>
      <c r="D40" s="49">
        <v>80</v>
      </c>
      <c r="H40" s="49">
        <v>6</v>
      </c>
      <c r="I40" s="49">
        <v>7</v>
      </c>
      <c r="J40" s="49">
        <v>40</v>
      </c>
      <c r="L40" s="49">
        <v>16</v>
      </c>
      <c r="M40" s="49">
        <v>20</v>
      </c>
      <c r="N40" s="49">
        <v>40</v>
      </c>
    </row>
    <row r="41" spans="2:14" ht="15.6" thickBot="1" x14ac:dyDescent="0.3">
      <c r="B41" s="51">
        <v>4001</v>
      </c>
      <c r="C41" s="18"/>
      <c r="D41" s="18">
        <v>100</v>
      </c>
      <c r="H41" s="18">
        <v>7</v>
      </c>
      <c r="I41" s="18"/>
      <c r="J41" s="18">
        <v>20</v>
      </c>
      <c r="L41" s="18">
        <v>21</v>
      </c>
      <c r="M41" s="18"/>
      <c r="N41" s="18">
        <v>20</v>
      </c>
    </row>
    <row r="42" spans="2:14" ht="15.6" thickTop="1" x14ac:dyDescent="0.25"/>
    <row r="43" spans="2:14" ht="16.2" thickBot="1" x14ac:dyDescent="0.3">
      <c r="B43" s="63" t="s">
        <v>285</v>
      </c>
      <c r="C43" s="63"/>
      <c r="D43" s="63"/>
      <c r="E43" s="63"/>
      <c r="H43" s="64" t="s">
        <v>292</v>
      </c>
      <c r="I43" s="64"/>
      <c r="J43" s="64"/>
    </row>
    <row r="44" spans="2:14" ht="16.2" thickTop="1" x14ac:dyDescent="0.25">
      <c r="B44" s="52" t="s">
        <v>286</v>
      </c>
      <c r="C44" s="52" t="s">
        <v>6</v>
      </c>
      <c r="D44" s="52"/>
      <c r="E44" s="52" t="s">
        <v>287</v>
      </c>
      <c r="H44" s="59" t="s">
        <v>278</v>
      </c>
      <c r="I44" s="59" t="s">
        <v>279</v>
      </c>
      <c r="J44" s="59" t="s">
        <v>280</v>
      </c>
    </row>
    <row r="45" spans="2:14" ht="15.6" thickBot="1" x14ac:dyDescent="0.3">
      <c r="B45" s="53">
        <f>LARGE(J19:J20, 1)</f>
        <v>4102</v>
      </c>
      <c r="C45" s="18" t="str">
        <f>INDEX(H19:I20,MATCH(B45, J19:J20, 0), 1)</f>
        <v>Compras à Prazo</v>
      </c>
      <c r="D45" s="18"/>
      <c r="E45" s="18">
        <f>IF(C45 = "Compras à Prazo", 40, 60)</f>
        <v>40</v>
      </c>
      <c r="H45" s="49">
        <v>0</v>
      </c>
      <c r="I45" s="49">
        <v>54</v>
      </c>
      <c r="J45" s="49" t="s">
        <v>288</v>
      </c>
    </row>
    <row r="46" spans="2:14" ht="16.2" thickTop="1" thickBot="1" x14ac:dyDescent="0.3">
      <c r="H46" s="49">
        <v>55</v>
      </c>
      <c r="I46" s="49">
        <v>64</v>
      </c>
      <c r="J46" s="49" t="s">
        <v>289</v>
      </c>
    </row>
    <row r="47" spans="2:14" ht="16.8" thickTop="1" thickBot="1" x14ac:dyDescent="0.3">
      <c r="B47" s="72" t="s">
        <v>291</v>
      </c>
      <c r="C47" s="73"/>
      <c r="D47" s="74" t="str">
        <f>VLOOKUP(F33, H44:J48, 3, TRUE)</f>
        <v>Ouro</v>
      </c>
      <c r="E47" s="75"/>
      <c r="H47" s="49">
        <v>65</v>
      </c>
      <c r="I47" s="49">
        <v>89</v>
      </c>
      <c r="J47" s="49" t="s">
        <v>290</v>
      </c>
    </row>
    <row r="48" spans="2:14" ht="16.2" thickTop="1" thickBot="1" x14ac:dyDescent="0.3">
      <c r="H48" s="18">
        <v>90</v>
      </c>
      <c r="I48" s="18">
        <v>100</v>
      </c>
      <c r="J48" s="18" t="s">
        <v>294</v>
      </c>
    </row>
    <row r="49" ht="15.6" thickTop="1" x14ac:dyDescent="0.25"/>
  </sheetData>
  <mergeCells count="24"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8.9062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77" t="s">
        <v>0</v>
      </c>
      <c r="C1" s="77"/>
      <c r="D1" s="77"/>
      <c r="E1" s="77"/>
      <c r="F1" s="77"/>
      <c r="G1" s="77"/>
    </row>
    <row r="2" spans="2:11" ht="16.8" thickTop="1" thickBot="1" x14ac:dyDescent="0.3">
      <c r="B2" s="8" t="s">
        <v>1</v>
      </c>
      <c r="C2" s="9" t="s">
        <v>2</v>
      </c>
      <c r="D2" s="62" t="s">
        <v>3</v>
      </c>
      <c r="E2" s="10" t="s">
        <v>4</v>
      </c>
      <c r="F2" s="10" t="s">
        <v>5</v>
      </c>
      <c r="G2" s="10" t="s">
        <v>6</v>
      </c>
      <c r="H2" s="11" t="s">
        <v>10</v>
      </c>
      <c r="I2" s="11" t="s">
        <v>13</v>
      </c>
      <c r="J2" s="11" t="s">
        <v>14</v>
      </c>
      <c r="K2" s="11" t="s">
        <v>15</v>
      </c>
    </row>
    <row r="3" spans="2:11" ht="15.6" thickTop="1" x14ac:dyDescent="0.25">
      <c r="B3" s="1">
        <v>43466</v>
      </c>
      <c r="C3" s="61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61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61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61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61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61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61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61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61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61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61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61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61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61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61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61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61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61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61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61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61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61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61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61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61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61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61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61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61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61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61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61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61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61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61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61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61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61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61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61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61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61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61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61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61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61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61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61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61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61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61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61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61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61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61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61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61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61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61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61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61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61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61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61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61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61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61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61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61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61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61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61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61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61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61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61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61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61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61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61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61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61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61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61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61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61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61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61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61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61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61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61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61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61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61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61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61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61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61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61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61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61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61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61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61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61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61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61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61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61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61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61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61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61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61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61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61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61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61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61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61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61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61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61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61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61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61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61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61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61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61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61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61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61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61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61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61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61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61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61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61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61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61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61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61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61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61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61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61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61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61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61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61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61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61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61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61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61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61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61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61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61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61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61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61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61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61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61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61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61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61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61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61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61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61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61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61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61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61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61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61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61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61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61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61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61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61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61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61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61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61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61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61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61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61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61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61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61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61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61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61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61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61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61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61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61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61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61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61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61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61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61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61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61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61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61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61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61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61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61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61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61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61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61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61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61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61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61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61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61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61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61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61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61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61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61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61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61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61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61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61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61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61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61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61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61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61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61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61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61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61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61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61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61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61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61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61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61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61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61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61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61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61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61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61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61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61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61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61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61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61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61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61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61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61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61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61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61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61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61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61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61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61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61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61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61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61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61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61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61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61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61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61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61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61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61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61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61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61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61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61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61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61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61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61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61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61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61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61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61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61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61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61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61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61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61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61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61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61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61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61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61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61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61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61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61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61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61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61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61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61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61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61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61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61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61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61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61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61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61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61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61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61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61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61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61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61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61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61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61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61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61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61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61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61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61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61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61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61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61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61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61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61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61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61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61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61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61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61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61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61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61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61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61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61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61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61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61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61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61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61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61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61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61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61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61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61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61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61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61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61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61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61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61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61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61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61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61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61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61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61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61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61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61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61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61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61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61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61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61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61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61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61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61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61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61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61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61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61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61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61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61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61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61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61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61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61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61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61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61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61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61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61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61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61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61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61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61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61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61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61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61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61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61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61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61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61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61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61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61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61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61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61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61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61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61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61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61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61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61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61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61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61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61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61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61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61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61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61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61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61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61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61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61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61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61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61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61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61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61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61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61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61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61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61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61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61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61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61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61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61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61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61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61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61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61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61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61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61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61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61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61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61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61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61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61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61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61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61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61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61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61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61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61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61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61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61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61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61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61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61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61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61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61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61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61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61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61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61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61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61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61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61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61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61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61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61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61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61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61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61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61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61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61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61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61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61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61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61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61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61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61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61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61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61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61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61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61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61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61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61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61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61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61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61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61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61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61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61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61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61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61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61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61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61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61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61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61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61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61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61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61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61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61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61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61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61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61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61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61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61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61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61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61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61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61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61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61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61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61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61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61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61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61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61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61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61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61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61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61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61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61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61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61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61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61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61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61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61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61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61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61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61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61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61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61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61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61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61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61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61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61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61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61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61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61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61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61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61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61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61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61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61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61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61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61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61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61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61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61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61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61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61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61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61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61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61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61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61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61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61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61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61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61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61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61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61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61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61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61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61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61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61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61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61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61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61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61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61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61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61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61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61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61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61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61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61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61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61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61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61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61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61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61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61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61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61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61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61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61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61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61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61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61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61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61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61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61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61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61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61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61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61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61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61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61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61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61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61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61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61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61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61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61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61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61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61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61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61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61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61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61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61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61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61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61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61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61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61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61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61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61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61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61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61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61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61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61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61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61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61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61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61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61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61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61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61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61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61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61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61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61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61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61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61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61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61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61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61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61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61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61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61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61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61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61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61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61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61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61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61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61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61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61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61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61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61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61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61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61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61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61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61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61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61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61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61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61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61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61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61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61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61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61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61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61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61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61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61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61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61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61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61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61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61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61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61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61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61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61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61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61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61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61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61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61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61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61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61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61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61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61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61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61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61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61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61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61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61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61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61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61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61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61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61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61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61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61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61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61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61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61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61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61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61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61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61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61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61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61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61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61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61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61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61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61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61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61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61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61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61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61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61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61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61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61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61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61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61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61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61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61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61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61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61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61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61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61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61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61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61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61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61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61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61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61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61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61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61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61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61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61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61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61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61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61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61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61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61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61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61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61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61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61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61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61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61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61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61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61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61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61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61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61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61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61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61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61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61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61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61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61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61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61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61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61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61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61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61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61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61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61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61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61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61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61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61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61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61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61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61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61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61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61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61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61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61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61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61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61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61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61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61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61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61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61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61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61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61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61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61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61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61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61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61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61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61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61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61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61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61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61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61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61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61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61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61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61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61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61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61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61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61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61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61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61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61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61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61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61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61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61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61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78" t="s">
        <v>16</v>
      </c>
      <c r="C1" s="78"/>
      <c r="D1" s="78"/>
      <c r="E1" s="78"/>
    </row>
    <row r="2" spans="2:5" ht="16.2" thickTop="1" thickBot="1" x14ac:dyDescent="0.3">
      <c r="B2" s="60" t="s">
        <v>2</v>
      </c>
      <c r="C2" s="60" t="s">
        <v>17</v>
      </c>
      <c r="D2" s="60" t="s">
        <v>18</v>
      </c>
      <c r="E2" s="60" t="s">
        <v>19</v>
      </c>
    </row>
    <row r="3" spans="2:5" ht="15.6" thickTop="1" x14ac:dyDescent="0.25">
      <c r="B3" s="61">
        <v>86657720215</v>
      </c>
      <c r="C3" s="13" t="s">
        <v>20</v>
      </c>
      <c r="D3" s="14" t="s">
        <v>21</v>
      </c>
      <c r="E3" s="12"/>
    </row>
    <row r="4" spans="2:5" x14ac:dyDescent="0.25">
      <c r="B4" s="61">
        <v>86657720255</v>
      </c>
      <c r="C4" s="13" t="s">
        <v>22</v>
      </c>
      <c r="D4" s="14" t="s">
        <v>23</v>
      </c>
      <c r="E4" s="12"/>
    </row>
    <row r="5" spans="2:5" x14ac:dyDescent="0.25">
      <c r="B5" s="61">
        <v>86657720194</v>
      </c>
      <c r="C5" s="13" t="s">
        <v>24</v>
      </c>
      <c r="D5" s="14" t="s">
        <v>25</v>
      </c>
      <c r="E5" s="12"/>
    </row>
    <row r="6" spans="2:5" x14ac:dyDescent="0.25">
      <c r="B6" s="61">
        <v>86657720203</v>
      </c>
      <c r="C6" s="13" t="s">
        <v>26</v>
      </c>
      <c r="D6" s="14" t="s">
        <v>27</v>
      </c>
      <c r="E6" s="12"/>
    </row>
    <row r="7" spans="2:5" x14ac:dyDescent="0.25">
      <c r="B7" s="61">
        <v>86657720232</v>
      </c>
      <c r="C7" s="13" t="s">
        <v>28</v>
      </c>
      <c r="D7" s="14" t="s">
        <v>29</v>
      </c>
      <c r="E7" s="12"/>
    </row>
    <row r="8" spans="2:5" x14ac:dyDescent="0.25">
      <c r="B8" s="61">
        <v>86657720080</v>
      </c>
      <c r="C8" s="13" t="s">
        <v>30</v>
      </c>
      <c r="D8" s="14" t="s">
        <v>31</v>
      </c>
      <c r="E8" s="12"/>
    </row>
    <row r="9" spans="2:5" x14ac:dyDescent="0.25">
      <c r="B9" s="61">
        <v>86657720246</v>
      </c>
      <c r="C9" s="13" t="s">
        <v>32</v>
      </c>
      <c r="D9" s="14" t="s">
        <v>33</v>
      </c>
      <c r="E9" s="12"/>
    </row>
    <row r="10" spans="2:5" x14ac:dyDescent="0.25">
      <c r="B10" s="61">
        <v>86657720260</v>
      </c>
      <c r="C10" s="13" t="s">
        <v>34</v>
      </c>
      <c r="D10" s="14" t="s">
        <v>35</v>
      </c>
      <c r="E10" s="12"/>
    </row>
    <row r="11" spans="2:5" x14ac:dyDescent="0.25">
      <c r="B11" s="61">
        <v>86657720097</v>
      </c>
      <c r="C11" s="13" t="s">
        <v>36</v>
      </c>
      <c r="D11" s="14" t="s">
        <v>37</v>
      </c>
      <c r="E11" s="12"/>
    </row>
    <row r="12" spans="2:5" x14ac:dyDescent="0.25">
      <c r="B12" s="61">
        <v>86657720072</v>
      </c>
      <c r="C12" s="13" t="s">
        <v>38</v>
      </c>
      <c r="D12" s="14" t="s">
        <v>39</v>
      </c>
      <c r="E12" s="12"/>
    </row>
    <row r="13" spans="2:5" x14ac:dyDescent="0.25">
      <c r="B13" s="61">
        <v>86657720219</v>
      </c>
      <c r="C13" s="13" t="s">
        <v>40</v>
      </c>
      <c r="D13" s="14" t="s">
        <v>41</v>
      </c>
      <c r="E13" s="12"/>
    </row>
    <row r="14" spans="2:5" x14ac:dyDescent="0.25">
      <c r="B14" s="61">
        <v>86657720204</v>
      </c>
      <c r="C14" s="13" t="s">
        <v>42</v>
      </c>
      <c r="D14" s="14" t="s">
        <v>43</v>
      </c>
      <c r="E14" s="12"/>
    </row>
    <row r="15" spans="2:5" x14ac:dyDescent="0.25">
      <c r="B15" s="61">
        <v>86657720245</v>
      </c>
      <c r="C15" s="13" t="s">
        <v>44</v>
      </c>
      <c r="D15" s="14" t="s">
        <v>45</v>
      </c>
      <c r="E15" s="12"/>
    </row>
    <row r="16" spans="2:5" x14ac:dyDescent="0.25">
      <c r="B16" s="61">
        <v>86657720111</v>
      </c>
      <c r="C16" s="13" t="s">
        <v>46</v>
      </c>
      <c r="D16" s="14" t="s">
        <v>47</v>
      </c>
      <c r="E16" s="12"/>
    </row>
    <row r="17" spans="2:5" x14ac:dyDescent="0.25">
      <c r="B17" s="61">
        <v>86657720131</v>
      </c>
      <c r="C17" s="13" t="s">
        <v>48</v>
      </c>
      <c r="D17" s="14" t="s">
        <v>49</v>
      </c>
      <c r="E17" s="12"/>
    </row>
    <row r="18" spans="2:5" x14ac:dyDescent="0.25">
      <c r="B18" s="61">
        <v>86657720249</v>
      </c>
      <c r="C18" s="13" t="s">
        <v>50</v>
      </c>
      <c r="D18" s="14" t="s">
        <v>51</v>
      </c>
      <c r="E18" s="12"/>
    </row>
    <row r="19" spans="2:5" x14ac:dyDescent="0.25">
      <c r="B19" s="61">
        <v>86657720178</v>
      </c>
      <c r="C19" s="13" t="s">
        <v>52</v>
      </c>
      <c r="D19" s="14" t="s">
        <v>51</v>
      </c>
      <c r="E19" s="12"/>
    </row>
    <row r="20" spans="2:5" x14ac:dyDescent="0.25">
      <c r="B20" s="61">
        <v>86657720252</v>
      </c>
      <c r="C20" s="13" t="s">
        <v>53</v>
      </c>
      <c r="D20" s="14" t="s">
        <v>51</v>
      </c>
      <c r="E20" s="12"/>
    </row>
    <row r="21" spans="2:5" x14ac:dyDescent="0.25">
      <c r="B21" s="61">
        <v>86657720071</v>
      </c>
      <c r="C21" s="13" t="s">
        <v>54</v>
      </c>
      <c r="D21" s="14" t="s">
        <v>51</v>
      </c>
      <c r="E21" s="12"/>
    </row>
    <row r="22" spans="2:5" x14ac:dyDescent="0.25">
      <c r="B22" s="61">
        <v>86657720206</v>
      </c>
      <c r="C22" s="13" t="s">
        <v>55</v>
      </c>
      <c r="D22" s="14" t="s">
        <v>51</v>
      </c>
      <c r="E22" s="12"/>
    </row>
    <row r="23" spans="2:5" x14ac:dyDescent="0.25">
      <c r="B23" s="61">
        <v>86657720059</v>
      </c>
      <c r="C23" s="13" t="s">
        <v>56</v>
      </c>
      <c r="D23" s="14" t="s">
        <v>51</v>
      </c>
      <c r="E23" s="12"/>
    </row>
    <row r="24" spans="2:5" x14ac:dyDescent="0.25">
      <c r="B24" s="61">
        <v>86657720141</v>
      </c>
      <c r="C24" s="13" t="s">
        <v>57</v>
      </c>
      <c r="D24" s="14" t="s">
        <v>51</v>
      </c>
      <c r="E24" s="12"/>
    </row>
    <row r="25" spans="2:5" x14ac:dyDescent="0.25">
      <c r="B25" s="61">
        <v>86657720081</v>
      </c>
      <c r="C25" s="13" t="s">
        <v>58</v>
      </c>
      <c r="D25" s="14" t="s">
        <v>51</v>
      </c>
      <c r="E25" s="12"/>
    </row>
    <row r="26" spans="2:5" x14ac:dyDescent="0.25">
      <c r="B26" s="61">
        <v>86657720160</v>
      </c>
      <c r="C26" s="13" t="s">
        <v>59</v>
      </c>
      <c r="D26" s="14" t="s">
        <v>51</v>
      </c>
      <c r="E26" s="12"/>
    </row>
    <row r="27" spans="2:5" x14ac:dyDescent="0.25">
      <c r="B27" s="61">
        <v>86657720193</v>
      </c>
      <c r="C27" s="13" t="s">
        <v>60</v>
      </c>
      <c r="D27" s="14" t="s">
        <v>51</v>
      </c>
      <c r="E27" s="12"/>
    </row>
    <row r="28" spans="2:5" x14ac:dyDescent="0.25">
      <c r="B28" s="61">
        <v>86657720116</v>
      </c>
      <c r="C28" s="13" t="s">
        <v>61</v>
      </c>
      <c r="D28" s="14" t="s">
        <v>51</v>
      </c>
      <c r="E28" s="12"/>
    </row>
    <row r="29" spans="2:5" x14ac:dyDescent="0.25">
      <c r="B29" s="61">
        <v>86657720230</v>
      </c>
      <c r="C29" s="13" t="s">
        <v>62</v>
      </c>
      <c r="D29" s="14" t="s">
        <v>51</v>
      </c>
      <c r="E29" s="12"/>
    </row>
    <row r="30" spans="2:5" x14ac:dyDescent="0.25">
      <c r="B30" s="61">
        <v>86657720135</v>
      </c>
      <c r="C30" s="13" t="s">
        <v>63</v>
      </c>
      <c r="D30" s="14" t="s">
        <v>51</v>
      </c>
      <c r="E30" s="12"/>
    </row>
    <row r="31" spans="2:5" x14ac:dyDescent="0.25">
      <c r="B31" s="61">
        <v>86657720192</v>
      </c>
      <c r="C31" s="13" t="s">
        <v>64</v>
      </c>
      <c r="D31" s="14" t="s">
        <v>51</v>
      </c>
      <c r="E31" s="12"/>
    </row>
    <row r="32" spans="2:5" x14ac:dyDescent="0.25">
      <c r="B32" s="61">
        <v>86657720168</v>
      </c>
      <c r="C32" s="13" t="s">
        <v>65</v>
      </c>
      <c r="D32" s="14" t="s">
        <v>51</v>
      </c>
      <c r="E32" s="12"/>
    </row>
    <row r="33" spans="2:5" x14ac:dyDescent="0.25">
      <c r="B33" s="61">
        <v>86657720095</v>
      </c>
      <c r="C33" s="13" t="s">
        <v>66</v>
      </c>
      <c r="D33" s="14" t="s">
        <v>51</v>
      </c>
      <c r="E33" s="12"/>
    </row>
    <row r="34" spans="2:5" x14ac:dyDescent="0.25">
      <c r="B34" s="61">
        <v>86657720104</v>
      </c>
      <c r="C34" s="13" t="s">
        <v>67</v>
      </c>
      <c r="D34" s="14" t="s">
        <v>51</v>
      </c>
      <c r="E34" s="12"/>
    </row>
    <row r="35" spans="2:5" x14ac:dyDescent="0.25">
      <c r="B35" s="61">
        <v>86657720200</v>
      </c>
      <c r="C35" s="13" t="s">
        <v>68</v>
      </c>
      <c r="D35" s="14" t="s">
        <v>51</v>
      </c>
      <c r="E35" s="12"/>
    </row>
    <row r="36" spans="2:5" x14ac:dyDescent="0.25">
      <c r="B36" s="61">
        <v>86657720112</v>
      </c>
      <c r="C36" s="13" t="s">
        <v>69</v>
      </c>
      <c r="D36" s="14" t="s">
        <v>51</v>
      </c>
      <c r="E36" s="12"/>
    </row>
    <row r="37" spans="2:5" x14ac:dyDescent="0.25">
      <c r="B37" s="61">
        <v>86657720092</v>
      </c>
      <c r="C37" s="13" t="s">
        <v>70</v>
      </c>
      <c r="D37" s="14" t="s">
        <v>51</v>
      </c>
      <c r="E37" s="12"/>
    </row>
    <row r="38" spans="2:5" x14ac:dyDescent="0.25">
      <c r="B38" s="61">
        <v>86657720257</v>
      </c>
      <c r="C38" s="13" t="s">
        <v>71</v>
      </c>
      <c r="D38" s="14" t="s">
        <v>51</v>
      </c>
      <c r="E38" s="12"/>
    </row>
    <row r="39" spans="2:5" x14ac:dyDescent="0.25">
      <c r="B39" s="61">
        <v>86657720090</v>
      </c>
      <c r="C39" s="13" t="s">
        <v>72</v>
      </c>
      <c r="D39" s="14" t="s">
        <v>51</v>
      </c>
      <c r="E39" s="12"/>
    </row>
    <row r="40" spans="2:5" x14ac:dyDescent="0.25">
      <c r="B40" s="61">
        <v>86657720239</v>
      </c>
      <c r="C40" s="13" t="s">
        <v>73</v>
      </c>
      <c r="D40" s="14" t="s">
        <v>51</v>
      </c>
      <c r="E40" s="12"/>
    </row>
    <row r="41" spans="2:5" x14ac:dyDescent="0.25">
      <c r="B41" s="61">
        <v>86657720212</v>
      </c>
      <c r="C41" s="13" t="s">
        <v>74</v>
      </c>
      <c r="D41" s="14" t="s">
        <v>51</v>
      </c>
      <c r="E41" s="12"/>
    </row>
    <row r="42" spans="2:5" x14ac:dyDescent="0.25">
      <c r="B42" s="61">
        <v>86657720051</v>
      </c>
      <c r="C42" s="13" t="s">
        <v>75</v>
      </c>
      <c r="D42" s="14" t="s">
        <v>51</v>
      </c>
      <c r="E42" s="12"/>
    </row>
    <row r="43" spans="2:5" x14ac:dyDescent="0.25">
      <c r="B43" s="61">
        <v>86657720125</v>
      </c>
      <c r="C43" s="13" t="s">
        <v>76</v>
      </c>
      <c r="D43" s="14" t="s">
        <v>51</v>
      </c>
      <c r="E43" s="12"/>
    </row>
    <row r="44" spans="2:5" x14ac:dyDescent="0.25">
      <c r="B44" s="61">
        <v>86657720122</v>
      </c>
      <c r="C44" s="13" t="s">
        <v>77</v>
      </c>
      <c r="D44" s="14" t="s">
        <v>51</v>
      </c>
      <c r="E44" s="12"/>
    </row>
    <row r="45" spans="2:5" x14ac:dyDescent="0.25">
      <c r="B45" s="61">
        <v>86657720209</v>
      </c>
      <c r="C45" s="13" t="s">
        <v>78</v>
      </c>
      <c r="D45" s="14" t="s">
        <v>51</v>
      </c>
      <c r="E45" s="12"/>
    </row>
    <row r="46" spans="2:5" x14ac:dyDescent="0.25">
      <c r="B46" s="61">
        <v>86657720169</v>
      </c>
      <c r="C46" s="13" t="s">
        <v>79</v>
      </c>
      <c r="D46" s="14" t="s">
        <v>51</v>
      </c>
      <c r="E46" s="12"/>
    </row>
    <row r="47" spans="2:5" x14ac:dyDescent="0.25">
      <c r="B47" s="61">
        <v>86657720054</v>
      </c>
      <c r="C47" s="13" t="s">
        <v>80</v>
      </c>
      <c r="D47" s="14" t="s">
        <v>51</v>
      </c>
      <c r="E47" s="12"/>
    </row>
    <row r="48" spans="2:5" x14ac:dyDescent="0.25">
      <c r="B48" s="61">
        <v>86657720236</v>
      </c>
      <c r="C48" s="13" t="s">
        <v>81</v>
      </c>
      <c r="D48" s="14" t="s">
        <v>51</v>
      </c>
      <c r="E48" s="12"/>
    </row>
    <row r="49" spans="2:5" x14ac:dyDescent="0.25">
      <c r="B49" s="61">
        <v>86657720106</v>
      </c>
      <c r="C49" s="13" t="s">
        <v>82</v>
      </c>
      <c r="D49" s="14" t="s">
        <v>51</v>
      </c>
      <c r="E49" s="12"/>
    </row>
    <row r="50" spans="2:5" x14ac:dyDescent="0.25">
      <c r="B50" s="61">
        <v>86657720183</v>
      </c>
      <c r="C50" s="13" t="s">
        <v>83</v>
      </c>
      <c r="D50" s="14" t="s">
        <v>51</v>
      </c>
      <c r="E50" s="12"/>
    </row>
    <row r="51" spans="2:5" x14ac:dyDescent="0.25">
      <c r="B51" s="61">
        <v>86657720222</v>
      </c>
      <c r="C51" s="13" t="s">
        <v>84</v>
      </c>
      <c r="D51" s="14" t="s">
        <v>51</v>
      </c>
      <c r="E51" s="12"/>
    </row>
    <row r="52" spans="2:5" x14ac:dyDescent="0.25">
      <c r="B52" s="61">
        <v>86657720148</v>
      </c>
      <c r="C52" s="13" t="s">
        <v>85</v>
      </c>
      <c r="D52" s="14" t="s">
        <v>51</v>
      </c>
      <c r="E52" s="12"/>
    </row>
    <row r="53" spans="2:5" x14ac:dyDescent="0.25">
      <c r="B53" s="61">
        <v>86657720184</v>
      </c>
      <c r="C53" s="13" t="s">
        <v>86</v>
      </c>
      <c r="D53" s="14" t="s">
        <v>51</v>
      </c>
      <c r="E53" s="12"/>
    </row>
    <row r="54" spans="2:5" x14ac:dyDescent="0.25">
      <c r="B54" s="61">
        <v>86657720114</v>
      </c>
      <c r="C54" s="13" t="s">
        <v>87</v>
      </c>
      <c r="D54" s="14" t="s">
        <v>51</v>
      </c>
      <c r="E54" s="12"/>
    </row>
    <row r="55" spans="2:5" x14ac:dyDescent="0.25">
      <c r="B55" s="61">
        <v>86657720244</v>
      </c>
      <c r="C55" s="13" t="s">
        <v>88</v>
      </c>
      <c r="D55" s="14" t="s">
        <v>51</v>
      </c>
      <c r="E55" s="12"/>
    </row>
    <row r="56" spans="2:5" x14ac:dyDescent="0.25">
      <c r="B56" s="61">
        <v>86657720256</v>
      </c>
      <c r="C56" s="13" t="s">
        <v>89</v>
      </c>
      <c r="D56" s="14" t="s">
        <v>51</v>
      </c>
      <c r="E56" s="12"/>
    </row>
    <row r="57" spans="2:5" x14ac:dyDescent="0.25">
      <c r="B57" s="61">
        <v>86657720078</v>
      </c>
      <c r="C57" s="13" t="s">
        <v>90</v>
      </c>
      <c r="D57" s="14" t="s">
        <v>51</v>
      </c>
      <c r="E57" s="12"/>
    </row>
    <row r="58" spans="2:5" x14ac:dyDescent="0.25">
      <c r="B58" s="61">
        <v>86657720070</v>
      </c>
      <c r="C58" s="13" t="s">
        <v>91</v>
      </c>
      <c r="D58" s="14" t="s">
        <v>51</v>
      </c>
      <c r="E58" s="12"/>
    </row>
    <row r="59" spans="2:5" x14ac:dyDescent="0.25">
      <c r="B59" s="61">
        <v>86657720165</v>
      </c>
      <c r="C59" s="13" t="s">
        <v>92</v>
      </c>
      <c r="D59" s="14" t="s">
        <v>51</v>
      </c>
      <c r="E59" s="12"/>
    </row>
    <row r="60" spans="2:5" x14ac:dyDescent="0.25">
      <c r="B60" s="61">
        <v>86657720076</v>
      </c>
      <c r="C60" s="13" t="s">
        <v>93</v>
      </c>
      <c r="D60" s="14" t="s">
        <v>51</v>
      </c>
      <c r="E60" s="12"/>
    </row>
    <row r="61" spans="2:5" x14ac:dyDescent="0.25">
      <c r="B61" s="61">
        <v>86657720087</v>
      </c>
      <c r="C61" s="13" t="s">
        <v>94</v>
      </c>
      <c r="D61" s="14" t="s">
        <v>51</v>
      </c>
      <c r="E61" s="12"/>
    </row>
    <row r="62" spans="2:5" x14ac:dyDescent="0.25">
      <c r="B62" s="61">
        <v>86657720149</v>
      </c>
      <c r="C62" s="13" t="s">
        <v>95</v>
      </c>
      <c r="D62" s="14" t="s">
        <v>51</v>
      </c>
      <c r="E62" s="12"/>
    </row>
    <row r="63" spans="2:5" x14ac:dyDescent="0.25">
      <c r="B63" s="61">
        <v>86657720103</v>
      </c>
      <c r="C63" s="13" t="s">
        <v>96</v>
      </c>
      <c r="D63" s="14" t="s">
        <v>51</v>
      </c>
      <c r="E63" s="12"/>
    </row>
    <row r="64" spans="2:5" x14ac:dyDescent="0.25">
      <c r="B64" s="61">
        <v>86657720130</v>
      </c>
      <c r="C64" s="13" t="s">
        <v>97</v>
      </c>
      <c r="D64" s="14" t="s">
        <v>51</v>
      </c>
      <c r="E64" s="12"/>
    </row>
    <row r="65" spans="2:5" x14ac:dyDescent="0.25">
      <c r="B65" s="61">
        <v>86657720162</v>
      </c>
      <c r="C65" s="13" t="s">
        <v>98</v>
      </c>
      <c r="D65" s="14" t="s">
        <v>51</v>
      </c>
      <c r="E65" s="12"/>
    </row>
    <row r="66" spans="2:5" x14ac:dyDescent="0.25">
      <c r="B66" s="61">
        <v>86657720175</v>
      </c>
      <c r="C66" s="13" t="s">
        <v>99</v>
      </c>
      <c r="D66" s="14" t="s">
        <v>51</v>
      </c>
      <c r="E66" s="12"/>
    </row>
    <row r="67" spans="2:5" x14ac:dyDescent="0.25">
      <c r="B67" s="61">
        <v>86657720154</v>
      </c>
      <c r="C67" s="13" t="s">
        <v>100</v>
      </c>
      <c r="D67" s="14" t="s">
        <v>51</v>
      </c>
      <c r="E67" s="12"/>
    </row>
    <row r="68" spans="2:5" x14ac:dyDescent="0.25">
      <c r="B68" s="61">
        <v>86657720107</v>
      </c>
      <c r="C68" s="13" t="s">
        <v>101</v>
      </c>
      <c r="D68" s="14" t="s">
        <v>51</v>
      </c>
      <c r="E68" s="12"/>
    </row>
    <row r="69" spans="2:5" x14ac:dyDescent="0.25">
      <c r="B69" s="61">
        <v>86657720129</v>
      </c>
      <c r="C69" s="13" t="s">
        <v>102</v>
      </c>
      <c r="D69" s="14" t="s">
        <v>51</v>
      </c>
      <c r="E69" s="12"/>
    </row>
    <row r="70" spans="2:5" x14ac:dyDescent="0.25">
      <c r="B70" s="61">
        <v>86657720061</v>
      </c>
      <c r="C70" s="13" t="s">
        <v>103</v>
      </c>
      <c r="D70" s="14" t="s">
        <v>51</v>
      </c>
      <c r="E70" s="12"/>
    </row>
    <row r="71" spans="2:5" x14ac:dyDescent="0.25">
      <c r="B71" s="61">
        <v>86657720086</v>
      </c>
      <c r="C71" s="13" t="s">
        <v>104</v>
      </c>
      <c r="D71" s="14" t="s">
        <v>51</v>
      </c>
      <c r="E71" s="12"/>
    </row>
    <row r="72" spans="2:5" x14ac:dyDescent="0.25">
      <c r="B72" s="61">
        <v>86657720068</v>
      </c>
      <c r="C72" s="13" t="s">
        <v>105</v>
      </c>
      <c r="D72" s="14" t="s">
        <v>51</v>
      </c>
      <c r="E72" s="12"/>
    </row>
    <row r="73" spans="2:5" x14ac:dyDescent="0.25">
      <c r="B73" s="61">
        <v>86657720250</v>
      </c>
      <c r="C73" s="13" t="s">
        <v>106</v>
      </c>
      <c r="D73" s="14" t="s">
        <v>51</v>
      </c>
      <c r="E73" s="12"/>
    </row>
    <row r="74" spans="2:5" x14ac:dyDescent="0.25">
      <c r="B74" s="61">
        <v>86657720156</v>
      </c>
      <c r="C74" s="13" t="s">
        <v>107</v>
      </c>
      <c r="D74" s="14" t="s">
        <v>51</v>
      </c>
      <c r="E74" s="12"/>
    </row>
    <row r="75" spans="2:5" x14ac:dyDescent="0.25">
      <c r="B75" s="61">
        <v>86657720157</v>
      </c>
      <c r="C75" s="13" t="s">
        <v>108</v>
      </c>
      <c r="D75" s="14" t="s">
        <v>51</v>
      </c>
      <c r="E75" s="12"/>
    </row>
    <row r="76" spans="2:5" x14ac:dyDescent="0.25">
      <c r="B76" s="61">
        <v>86657720153</v>
      </c>
      <c r="C76" s="13" t="s">
        <v>109</v>
      </c>
      <c r="D76" s="14" t="s">
        <v>51</v>
      </c>
      <c r="E76" s="12"/>
    </row>
    <row r="77" spans="2:5" x14ac:dyDescent="0.25">
      <c r="B77" s="61">
        <v>86657720225</v>
      </c>
      <c r="C77" s="13" t="s">
        <v>110</v>
      </c>
      <c r="D77" s="14" t="s">
        <v>51</v>
      </c>
      <c r="E77" s="12"/>
    </row>
    <row r="78" spans="2:5" x14ac:dyDescent="0.25">
      <c r="B78" s="61">
        <v>86657720127</v>
      </c>
      <c r="C78" s="13" t="s">
        <v>111</v>
      </c>
      <c r="D78" s="14" t="s">
        <v>51</v>
      </c>
      <c r="E78" s="12"/>
    </row>
    <row r="79" spans="2:5" x14ac:dyDescent="0.25">
      <c r="B79" s="61">
        <v>86657720190</v>
      </c>
      <c r="C79" s="13" t="s">
        <v>112</v>
      </c>
      <c r="D79" s="14" t="s">
        <v>51</v>
      </c>
      <c r="E79" s="12"/>
    </row>
    <row r="80" spans="2:5" x14ac:dyDescent="0.25">
      <c r="B80" s="61">
        <v>86657720058</v>
      </c>
      <c r="C80" s="13" t="s">
        <v>113</v>
      </c>
      <c r="D80" s="14" t="s">
        <v>51</v>
      </c>
      <c r="E80" s="12"/>
    </row>
    <row r="81" spans="2:5" x14ac:dyDescent="0.25">
      <c r="B81" s="61">
        <v>86657720173</v>
      </c>
      <c r="C81" s="13" t="s">
        <v>114</v>
      </c>
      <c r="D81" s="14" t="s">
        <v>51</v>
      </c>
      <c r="E81" s="12"/>
    </row>
    <row r="82" spans="2:5" x14ac:dyDescent="0.25">
      <c r="B82" s="61">
        <v>86657720146</v>
      </c>
      <c r="C82" s="13" t="s">
        <v>115</v>
      </c>
      <c r="D82" s="14" t="s">
        <v>51</v>
      </c>
      <c r="E82" s="12"/>
    </row>
    <row r="83" spans="2:5" x14ac:dyDescent="0.25">
      <c r="B83" s="61">
        <v>86657720132</v>
      </c>
      <c r="C83" s="13" t="s">
        <v>116</v>
      </c>
      <c r="D83" s="14" t="s">
        <v>51</v>
      </c>
      <c r="E83" s="12"/>
    </row>
    <row r="84" spans="2:5" x14ac:dyDescent="0.25">
      <c r="B84" s="61">
        <v>86657720091</v>
      </c>
      <c r="C84" s="13" t="s">
        <v>117</v>
      </c>
      <c r="D84" s="14" t="s">
        <v>51</v>
      </c>
      <c r="E84" s="12"/>
    </row>
    <row r="85" spans="2:5" x14ac:dyDescent="0.25">
      <c r="B85" s="61">
        <v>86657720144</v>
      </c>
      <c r="C85" s="13" t="s">
        <v>118</v>
      </c>
      <c r="D85" s="14" t="s">
        <v>51</v>
      </c>
      <c r="E85" s="12"/>
    </row>
    <row r="86" spans="2:5" x14ac:dyDescent="0.25">
      <c r="B86" s="61">
        <v>86657720128</v>
      </c>
      <c r="C86" s="13" t="s">
        <v>119</v>
      </c>
      <c r="D86" s="14" t="s">
        <v>51</v>
      </c>
      <c r="E86" s="12"/>
    </row>
    <row r="87" spans="2:5" x14ac:dyDescent="0.25">
      <c r="B87" s="61">
        <v>86657720063</v>
      </c>
      <c r="C87" s="13" t="s">
        <v>120</v>
      </c>
      <c r="D87" s="14" t="s">
        <v>51</v>
      </c>
      <c r="E87" s="12"/>
    </row>
    <row r="88" spans="2:5" x14ac:dyDescent="0.25">
      <c r="B88" s="61">
        <v>86657720167</v>
      </c>
      <c r="C88" s="13" t="s">
        <v>121</v>
      </c>
      <c r="D88" s="14" t="s">
        <v>51</v>
      </c>
      <c r="E88" s="12"/>
    </row>
    <row r="89" spans="2:5" x14ac:dyDescent="0.25">
      <c r="B89" s="61">
        <v>86657720124</v>
      </c>
      <c r="C89" s="13" t="s">
        <v>122</v>
      </c>
      <c r="D89" s="14" t="s">
        <v>51</v>
      </c>
      <c r="E89" s="12"/>
    </row>
    <row r="90" spans="2:5" x14ac:dyDescent="0.25">
      <c r="B90" s="61">
        <v>86657720101</v>
      </c>
      <c r="C90" s="13" t="s">
        <v>123</v>
      </c>
      <c r="D90" s="14" t="s">
        <v>51</v>
      </c>
      <c r="E90" s="12"/>
    </row>
    <row r="91" spans="2:5" x14ac:dyDescent="0.25">
      <c r="B91" s="61">
        <v>86657720205</v>
      </c>
      <c r="C91" s="13" t="s">
        <v>124</v>
      </c>
      <c r="D91" s="14" t="s">
        <v>51</v>
      </c>
      <c r="E91" s="12"/>
    </row>
    <row r="92" spans="2:5" x14ac:dyDescent="0.25">
      <c r="B92" s="61">
        <v>86657720126</v>
      </c>
      <c r="C92" s="13" t="s">
        <v>125</v>
      </c>
      <c r="D92" s="14" t="s">
        <v>51</v>
      </c>
      <c r="E92" s="12"/>
    </row>
    <row r="93" spans="2:5" x14ac:dyDescent="0.25">
      <c r="B93" s="61">
        <v>86657720120</v>
      </c>
      <c r="C93" s="13" t="s">
        <v>126</v>
      </c>
      <c r="D93" s="14" t="s">
        <v>51</v>
      </c>
      <c r="E93" s="12"/>
    </row>
    <row r="94" spans="2:5" x14ac:dyDescent="0.25">
      <c r="B94" s="61">
        <v>86657720164</v>
      </c>
      <c r="C94" s="13" t="s">
        <v>127</v>
      </c>
      <c r="D94" s="14" t="s">
        <v>51</v>
      </c>
      <c r="E94" s="12"/>
    </row>
    <row r="95" spans="2:5" x14ac:dyDescent="0.25">
      <c r="B95" s="61">
        <v>86657720052</v>
      </c>
      <c r="C95" s="13" t="s">
        <v>128</v>
      </c>
      <c r="D95" s="14" t="s">
        <v>51</v>
      </c>
      <c r="E95" s="12"/>
    </row>
    <row r="96" spans="2:5" x14ac:dyDescent="0.25">
      <c r="B96" s="61">
        <v>86657720237</v>
      </c>
      <c r="C96" s="13" t="s">
        <v>129</v>
      </c>
      <c r="D96" s="14" t="s">
        <v>51</v>
      </c>
      <c r="E96" s="12"/>
    </row>
    <row r="97" spans="2:5" x14ac:dyDescent="0.25">
      <c r="B97" s="61">
        <v>86657720108</v>
      </c>
      <c r="C97" s="13" t="s">
        <v>130</v>
      </c>
      <c r="D97" s="14" t="s">
        <v>51</v>
      </c>
      <c r="E97" s="12"/>
    </row>
    <row r="98" spans="2:5" x14ac:dyDescent="0.25">
      <c r="B98" s="61">
        <v>86657720241</v>
      </c>
      <c r="C98" s="13" t="s">
        <v>131</v>
      </c>
      <c r="D98" s="14" t="s">
        <v>51</v>
      </c>
      <c r="E98" s="12"/>
    </row>
    <row r="99" spans="2:5" x14ac:dyDescent="0.25">
      <c r="B99" s="61">
        <v>86657720065</v>
      </c>
      <c r="C99" s="13" t="s">
        <v>132</v>
      </c>
      <c r="D99" s="14" t="s">
        <v>51</v>
      </c>
      <c r="E99" s="12"/>
    </row>
    <row r="100" spans="2:5" x14ac:dyDescent="0.25">
      <c r="B100" s="61">
        <v>86657720055</v>
      </c>
      <c r="C100" s="13" t="s">
        <v>133</v>
      </c>
      <c r="D100" s="14" t="s">
        <v>51</v>
      </c>
      <c r="E100" s="12"/>
    </row>
    <row r="101" spans="2:5" x14ac:dyDescent="0.25">
      <c r="B101" s="61">
        <v>86657720187</v>
      </c>
      <c r="C101" s="13" t="s">
        <v>134</v>
      </c>
      <c r="D101" s="14" t="s">
        <v>51</v>
      </c>
      <c r="E101" s="12"/>
    </row>
    <row r="102" spans="2:5" x14ac:dyDescent="0.25">
      <c r="B102" s="61">
        <v>86657720100</v>
      </c>
      <c r="C102" s="13" t="s">
        <v>135</v>
      </c>
      <c r="D102" s="14" t="s">
        <v>51</v>
      </c>
      <c r="E102" s="12"/>
    </row>
    <row r="103" spans="2:5" x14ac:dyDescent="0.25">
      <c r="B103" s="61">
        <v>86657720177</v>
      </c>
      <c r="C103" s="13" t="s">
        <v>136</v>
      </c>
      <c r="D103" s="14" t="s">
        <v>51</v>
      </c>
      <c r="E103" s="12"/>
    </row>
    <row r="104" spans="2:5" x14ac:dyDescent="0.25">
      <c r="B104" s="61">
        <v>86657720073</v>
      </c>
      <c r="C104" s="13" t="s">
        <v>137</v>
      </c>
      <c r="D104" s="14" t="s">
        <v>51</v>
      </c>
      <c r="E104" s="12"/>
    </row>
    <row r="105" spans="2:5" x14ac:dyDescent="0.25">
      <c r="B105" s="61">
        <v>86657720195</v>
      </c>
      <c r="C105" s="13" t="s">
        <v>138</v>
      </c>
      <c r="D105" s="14" t="s">
        <v>51</v>
      </c>
      <c r="E105" s="12"/>
    </row>
    <row r="106" spans="2:5" x14ac:dyDescent="0.25">
      <c r="B106" s="61">
        <v>86657720066</v>
      </c>
      <c r="C106" s="13" t="s">
        <v>139</v>
      </c>
      <c r="D106" s="14" t="s">
        <v>51</v>
      </c>
      <c r="E106" s="12"/>
    </row>
    <row r="107" spans="2:5" x14ac:dyDescent="0.25">
      <c r="B107" s="61">
        <v>86657720083</v>
      </c>
      <c r="C107" s="13" t="s">
        <v>140</v>
      </c>
      <c r="D107" s="14" t="s">
        <v>51</v>
      </c>
      <c r="E107" s="12"/>
    </row>
    <row r="108" spans="2:5" x14ac:dyDescent="0.25">
      <c r="B108" s="61">
        <v>86657720067</v>
      </c>
      <c r="C108" s="13" t="s">
        <v>141</v>
      </c>
      <c r="D108" s="14" t="s">
        <v>51</v>
      </c>
      <c r="E108" s="12"/>
    </row>
    <row r="109" spans="2:5" x14ac:dyDescent="0.25">
      <c r="B109" s="61">
        <v>86657720075</v>
      </c>
      <c r="C109" s="13" t="s">
        <v>142</v>
      </c>
      <c r="D109" s="14" t="s">
        <v>51</v>
      </c>
      <c r="E109" s="12"/>
    </row>
    <row r="110" spans="2:5" x14ac:dyDescent="0.25">
      <c r="B110" s="61">
        <v>86657720221</v>
      </c>
      <c r="C110" s="13" t="s">
        <v>143</v>
      </c>
      <c r="D110" s="14" t="s">
        <v>51</v>
      </c>
      <c r="E110" s="12"/>
    </row>
    <row r="111" spans="2:5" x14ac:dyDescent="0.25">
      <c r="B111" s="61">
        <v>86657720163</v>
      </c>
      <c r="C111" s="13" t="s">
        <v>144</v>
      </c>
      <c r="D111" s="14" t="s">
        <v>51</v>
      </c>
      <c r="E111" s="12"/>
    </row>
    <row r="112" spans="2:5" x14ac:dyDescent="0.25">
      <c r="B112" s="61">
        <v>86657720228</v>
      </c>
      <c r="C112" s="13" t="s">
        <v>145</v>
      </c>
      <c r="D112" s="14" t="s">
        <v>51</v>
      </c>
      <c r="E112" s="12"/>
    </row>
    <row r="113" spans="2:5" x14ac:dyDescent="0.25">
      <c r="B113" s="61">
        <v>86657720161</v>
      </c>
      <c r="C113" s="13" t="s">
        <v>146</v>
      </c>
      <c r="D113" s="14" t="s">
        <v>51</v>
      </c>
      <c r="E113" s="12"/>
    </row>
    <row r="114" spans="2:5" x14ac:dyDescent="0.25">
      <c r="B114" s="61">
        <v>86657720227</v>
      </c>
      <c r="C114" s="13" t="s">
        <v>147</v>
      </c>
      <c r="D114" s="14" t="s">
        <v>51</v>
      </c>
      <c r="E114" s="12"/>
    </row>
    <row r="115" spans="2:5" x14ac:dyDescent="0.25">
      <c r="B115" s="61">
        <v>86657720259</v>
      </c>
      <c r="C115" s="13" t="s">
        <v>148</v>
      </c>
      <c r="D115" s="14" t="s">
        <v>51</v>
      </c>
      <c r="E115" s="12"/>
    </row>
    <row r="116" spans="2:5" x14ac:dyDescent="0.25">
      <c r="B116" s="61">
        <v>86657720240</v>
      </c>
      <c r="C116" s="13" t="s">
        <v>149</v>
      </c>
      <c r="D116" s="14" t="s">
        <v>51</v>
      </c>
      <c r="E116" s="12"/>
    </row>
    <row r="117" spans="2:5" x14ac:dyDescent="0.25">
      <c r="B117" s="61">
        <v>86657720117</v>
      </c>
      <c r="C117" s="13" t="s">
        <v>150</v>
      </c>
      <c r="D117" s="14" t="s">
        <v>51</v>
      </c>
      <c r="E117" s="12"/>
    </row>
    <row r="118" spans="2:5" x14ac:dyDescent="0.25">
      <c r="B118" s="61">
        <v>86657720099</v>
      </c>
      <c r="C118" s="13" t="s">
        <v>151</v>
      </c>
      <c r="D118" s="14" t="s">
        <v>51</v>
      </c>
      <c r="E118" s="12"/>
    </row>
    <row r="119" spans="2:5" x14ac:dyDescent="0.25">
      <c r="B119" s="61">
        <v>86657720060</v>
      </c>
      <c r="C119" s="13" t="s">
        <v>152</v>
      </c>
      <c r="D119" s="14" t="s">
        <v>51</v>
      </c>
      <c r="E119" s="12"/>
    </row>
    <row r="120" spans="2:5" x14ac:dyDescent="0.25">
      <c r="B120" s="61">
        <v>86657720251</v>
      </c>
      <c r="C120" s="13" t="s">
        <v>153</v>
      </c>
      <c r="D120" s="14" t="s">
        <v>51</v>
      </c>
      <c r="E120" s="12"/>
    </row>
    <row r="121" spans="2:5" x14ac:dyDescent="0.25">
      <c r="B121" s="61">
        <v>86657720134</v>
      </c>
      <c r="C121" s="13" t="s">
        <v>154</v>
      </c>
      <c r="D121" s="14" t="s">
        <v>51</v>
      </c>
      <c r="E121" s="12"/>
    </row>
    <row r="122" spans="2:5" x14ac:dyDescent="0.25">
      <c r="B122" s="61">
        <v>86657720089</v>
      </c>
      <c r="C122" s="13" t="s">
        <v>155</v>
      </c>
      <c r="D122" s="14" t="s">
        <v>51</v>
      </c>
      <c r="E122" s="12"/>
    </row>
    <row r="123" spans="2:5" x14ac:dyDescent="0.25">
      <c r="B123" s="61">
        <v>86657720185</v>
      </c>
      <c r="C123" s="13" t="s">
        <v>156</v>
      </c>
      <c r="D123" s="14" t="s">
        <v>51</v>
      </c>
      <c r="E123" s="12"/>
    </row>
    <row r="124" spans="2:5" x14ac:dyDescent="0.25">
      <c r="B124" s="61">
        <v>86657720133</v>
      </c>
      <c r="C124" s="13" t="s">
        <v>157</v>
      </c>
      <c r="D124" s="14" t="s">
        <v>51</v>
      </c>
      <c r="E124" s="12"/>
    </row>
    <row r="125" spans="2:5" x14ac:dyDescent="0.25">
      <c r="B125" s="61">
        <v>86657720123</v>
      </c>
      <c r="C125" s="13" t="s">
        <v>158</v>
      </c>
      <c r="D125" s="14" t="s">
        <v>51</v>
      </c>
      <c r="E125" s="12"/>
    </row>
    <row r="126" spans="2:5" x14ac:dyDescent="0.25">
      <c r="B126" s="61">
        <v>86657720213</v>
      </c>
      <c r="C126" s="13" t="s">
        <v>159</v>
      </c>
      <c r="D126" s="14" t="s">
        <v>51</v>
      </c>
      <c r="E126" s="12"/>
    </row>
    <row r="127" spans="2:5" x14ac:dyDescent="0.25">
      <c r="B127" s="61">
        <v>86657720171</v>
      </c>
      <c r="C127" s="13" t="s">
        <v>160</v>
      </c>
      <c r="D127" s="14" t="s">
        <v>51</v>
      </c>
      <c r="E127" s="12"/>
    </row>
    <row r="128" spans="2:5" x14ac:dyDescent="0.25">
      <c r="B128" s="61">
        <v>86657720220</v>
      </c>
      <c r="C128" s="13" t="s">
        <v>161</v>
      </c>
      <c r="D128" s="14" t="s">
        <v>51</v>
      </c>
      <c r="E128" s="12"/>
    </row>
    <row r="129" spans="2:5" x14ac:dyDescent="0.25">
      <c r="B129" s="61">
        <v>86657720079</v>
      </c>
      <c r="C129" s="13" t="s">
        <v>162</v>
      </c>
      <c r="D129" s="14" t="s">
        <v>51</v>
      </c>
      <c r="E129" s="12"/>
    </row>
    <row r="130" spans="2:5" x14ac:dyDescent="0.25">
      <c r="B130" s="61">
        <v>86657720233</v>
      </c>
      <c r="C130" s="13" t="s">
        <v>163</v>
      </c>
      <c r="D130" s="14" t="s">
        <v>51</v>
      </c>
      <c r="E130" s="12"/>
    </row>
    <row r="131" spans="2:5" x14ac:dyDescent="0.25">
      <c r="B131" s="61">
        <v>86657720151</v>
      </c>
      <c r="C131" s="13" t="s">
        <v>164</v>
      </c>
      <c r="D131" s="14" t="s">
        <v>51</v>
      </c>
      <c r="E131" s="12"/>
    </row>
    <row r="132" spans="2:5" x14ac:dyDescent="0.25">
      <c r="B132" s="61">
        <v>86657720231</v>
      </c>
      <c r="C132" s="13" t="s">
        <v>165</v>
      </c>
      <c r="D132" s="14" t="s">
        <v>51</v>
      </c>
      <c r="E132" s="12"/>
    </row>
    <row r="133" spans="2:5" x14ac:dyDescent="0.25">
      <c r="B133" s="61">
        <v>86657720064</v>
      </c>
      <c r="C133" s="13" t="s">
        <v>166</v>
      </c>
      <c r="D133" s="14" t="s">
        <v>51</v>
      </c>
      <c r="E133" s="12"/>
    </row>
    <row r="134" spans="2:5" x14ac:dyDescent="0.25">
      <c r="B134" s="61">
        <v>86657720138</v>
      </c>
      <c r="C134" s="13" t="s">
        <v>167</v>
      </c>
      <c r="D134" s="14" t="s">
        <v>51</v>
      </c>
      <c r="E134" s="12"/>
    </row>
    <row r="135" spans="2:5" x14ac:dyDescent="0.25">
      <c r="B135" s="61">
        <v>86657720113</v>
      </c>
      <c r="C135" s="13" t="s">
        <v>168</v>
      </c>
      <c r="D135" s="14" t="s">
        <v>51</v>
      </c>
      <c r="E135" s="12"/>
    </row>
    <row r="136" spans="2:5" x14ac:dyDescent="0.25">
      <c r="B136" s="61">
        <v>86657720238</v>
      </c>
      <c r="C136" s="13" t="s">
        <v>169</v>
      </c>
      <c r="D136" s="14" t="s">
        <v>51</v>
      </c>
      <c r="E136" s="12"/>
    </row>
    <row r="137" spans="2:5" x14ac:dyDescent="0.25">
      <c r="B137" s="61">
        <v>86657720115</v>
      </c>
      <c r="C137" s="13" t="s">
        <v>170</v>
      </c>
      <c r="D137" s="14" t="s">
        <v>51</v>
      </c>
      <c r="E137" s="12"/>
    </row>
    <row r="138" spans="2:5" x14ac:dyDescent="0.25">
      <c r="B138" s="61">
        <v>86657720223</v>
      </c>
      <c r="C138" s="13" t="s">
        <v>171</v>
      </c>
      <c r="D138" s="14" t="s">
        <v>51</v>
      </c>
      <c r="E138" s="12"/>
    </row>
    <row r="139" spans="2:5" x14ac:dyDescent="0.25">
      <c r="B139" s="61">
        <v>86657720158</v>
      </c>
      <c r="C139" s="13" t="s">
        <v>172</v>
      </c>
      <c r="D139" s="14" t="s">
        <v>51</v>
      </c>
      <c r="E139" s="12"/>
    </row>
    <row r="140" spans="2:5" x14ac:dyDescent="0.25">
      <c r="B140" s="61">
        <v>86657720062</v>
      </c>
      <c r="C140" s="13" t="s">
        <v>173</v>
      </c>
      <c r="D140" s="14" t="s">
        <v>51</v>
      </c>
      <c r="E140" s="12"/>
    </row>
    <row r="141" spans="2:5" x14ac:dyDescent="0.25">
      <c r="B141" s="61">
        <v>86657720084</v>
      </c>
      <c r="C141" s="13" t="s">
        <v>174</v>
      </c>
      <c r="D141" s="14" t="s">
        <v>51</v>
      </c>
      <c r="E141" s="12"/>
    </row>
    <row r="142" spans="2:5" x14ac:dyDescent="0.25">
      <c r="B142" s="61">
        <v>86657720210</v>
      </c>
      <c r="C142" s="13" t="s">
        <v>175</v>
      </c>
      <c r="D142" s="14" t="s">
        <v>51</v>
      </c>
      <c r="E142" s="12"/>
    </row>
    <row r="143" spans="2:5" x14ac:dyDescent="0.25">
      <c r="B143" s="61">
        <v>86657720056</v>
      </c>
      <c r="C143" s="13" t="s">
        <v>176</v>
      </c>
      <c r="D143" s="14" t="s">
        <v>51</v>
      </c>
      <c r="E143" s="12"/>
    </row>
    <row r="144" spans="2:5" x14ac:dyDescent="0.25">
      <c r="B144" s="61">
        <v>86657720118</v>
      </c>
      <c r="C144" s="13" t="s">
        <v>177</v>
      </c>
      <c r="D144" s="14" t="s">
        <v>51</v>
      </c>
      <c r="E144" s="12"/>
    </row>
    <row r="145" spans="2:5" x14ac:dyDescent="0.25">
      <c r="B145" s="61">
        <v>86657720207</v>
      </c>
      <c r="C145" s="13" t="s">
        <v>178</v>
      </c>
      <c r="D145" s="14" t="s">
        <v>51</v>
      </c>
      <c r="E145" s="12"/>
    </row>
    <row r="146" spans="2:5" x14ac:dyDescent="0.25">
      <c r="B146" s="61">
        <v>86657720136</v>
      </c>
      <c r="C146" s="13" t="s">
        <v>179</v>
      </c>
      <c r="D146" s="14" t="s">
        <v>51</v>
      </c>
      <c r="E146" s="12"/>
    </row>
    <row r="147" spans="2:5" x14ac:dyDescent="0.25">
      <c r="B147" s="61">
        <v>86657720199</v>
      </c>
      <c r="C147" s="13" t="s">
        <v>180</v>
      </c>
      <c r="D147" s="14" t="s">
        <v>51</v>
      </c>
      <c r="E147" s="12"/>
    </row>
    <row r="148" spans="2:5" x14ac:dyDescent="0.25">
      <c r="B148" s="61">
        <v>86657720119</v>
      </c>
      <c r="C148" s="13" t="s">
        <v>181</v>
      </c>
      <c r="D148" s="14" t="s">
        <v>51</v>
      </c>
      <c r="E148" s="12"/>
    </row>
    <row r="149" spans="2:5" x14ac:dyDescent="0.25">
      <c r="B149" s="61">
        <v>86657720110</v>
      </c>
      <c r="C149" s="13" t="s">
        <v>182</v>
      </c>
      <c r="D149" s="14" t="s">
        <v>51</v>
      </c>
      <c r="E149" s="12"/>
    </row>
    <row r="150" spans="2:5" x14ac:dyDescent="0.25">
      <c r="B150" s="61">
        <v>86657720143</v>
      </c>
      <c r="C150" s="13" t="s">
        <v>183</v>
      </c>
      <c r="D150" s="14" t="s">
        <v>51</v>
      </c>
      <c r="E150" s="12"/>
    </row>
    <row r="151" spans="2:5" x14ac:dyDescent="0.25">
      <c r="B151" s="61">
        <v>86657720258</v>
      </c>
      <c r="C151" s="13" t="s">
        <v>184</v>
      </c>
      <c r="D151" s="14" t="s">
        <v>51</v>
      </c>
      <c r="E151" s="12"/>
    </row>
    <row r="152" spans="2:5" x14ac:dyDescent="0.25">
      <c r="B152" s="61">
        <v>86657720074</v>
      </c>
      <c r="C152" s="13" t="s">
        <v>185</v>
      </c>
      <c r="D152" s="14" t="s">
        <v>51</v>
      </c>
      <c r="E152" s="12"/>
    </row>
    <row r="153" spans="2:5" x14ac:dyDescent="0.25">
      <c r="B153" s="61">
        <v>86657720145</v>
      </c>
      <c r="C153" s="13" t="s">
        <v>186</v>
      </c>
      <c r="D153" s="14" t="s">
        <v>51</v>
      </c>
      <c r="E153" s="12"/>
    </row>
    <row r="154" spans="2:5" x14ac:dyDescent="0.25">
      <c r="B154" s="61">
        <v>86657720197</v>
      </c>
      <c r="C154" s="13" t="s">
        <v>187</v>
      </c>
      <c r="D154" s="14" t="s">
        <v>51</v>
      </c>
      <c r="E154" s="12"/>
    </row>
    <row r="155" spans="2:5" x14ac:dyDescent="0.25">
      <c r="B155" s="61">
        <v>86657720214</v>
      </c>
      <c r="C155" s="13" t="s">
        <v>188</v>
      </c>
      <c r="D155" s="14" t="s">
        <v>51</v>
      </c>
      <c r="E155" s="12"/>
    </row>
    <row r="156" spans="2:5" x14ac:dyDescent="0.25">
      <c r="B156" s="61">
        <v>86657720234</v>
      </c>
      <c r="C156" s="13" t="s">
        <v>189</v>
      </c>
      <c r="D156" s="14" t="s">
        <v>51</v>
      </c>
      <c r="E156" s="12"/>
    </row>
    <row r="157" spans="2:5" x14ac:dyDescent="0.25">
      <c r="B157" s="61">
        <v>86657720218</v>
      </c>
      <c r="C157" s="13" t="s">
        <v>190</v>
      </c>
      <c r="D157" s="14" t="s">
        <v>51</v>
      </c>
      <c r="E157" s="12"/>
    </row>
    <row r="158" spans="2:5" x14ac:dyDescent="0.25">
      <c r="B158" s="61">
        <v>86657720159</v>
      </c>
      <c r="C158" s="13" t="s">
        <v>191</v>
      </c>
      <c r="D158" s="14" t="s">
        <v>51</v>
      </c>
      <c r="E158" s="12"/>
    </row>
    <row r="159" spans="2:5" x14ac:dyDescent="0.25">
      <c r="B159" s="61">
        <v>86657720179</v>
      </c>
      <c r="C159" s="13" t="s">
        <v>192</v>
      </c>
      <c r="D159" s="14" t="s">
        <v>51</v>
      </c>
      <c r="E159" s="12"/>
    </row>
    <row r="160" spans="2:5" x14ac:dyDescent="0.25">
      <c r="B160" s="61">
        <v>86657720242</v>
      </c>
      <c r="C160" s="13" t="s">
        <v>193</v>
      </c>
      <c r="D160" s="14" t="s">
        <v>51</v>
      </c>
      <c r="E160" s="12"/>
    </row>
    <row r="161" spans="2:5" x14ac:dyDescent="0.25">
      <c r="B161" s="61">
        <v>86657720142</v>
      </c>
      <c r="C161" s="13" t="s">
        <v>194</v>
      </c>
      <c r="D161" s="14" t="s">
        <v>51</v>
      </c>
      <c r="E161" s="12"/>
    </row>
    <row r="162" spans="2:5" x14ac:dyDescent="0.25">
      <c r="B162" s="61">
        <v>86657720069</v>
      </c>
      <c r="C162" s="13" t="s">
        <v>195</v>
      </c>
      <c r="D162" s="14" t="s">
        <v>51</v>
      </c>
      <c r="E162" s="12"/>
    </row>
    <row r="163" spans="2:5" x14ac:dyDescent="0.25">
      <c r="B163" s="61">
        <v>86657720254</v>
      </c>
      <c r="C163" s="13" t="s">
        <v>196</v>
      </c>
      <c r="D163" s="14" t="s">
        <v>51</v>
      </c>
      <c r="E163" s="12"/>
    </row>
    <row r="164" spans="2:5" x14ac:dyDescent="0.25">
      <c r="B164" s="61">
        <v>86657720053</v>
      </c>
      <c r="C164" s="13" t="s">
        <v>197</v>
      </c>
      <c r="D164" s="14" t="s">
        <v>51</v>
      </c>
      <c r="E164" s="12"/>
    </row>
    <row r="165" spans="2:5" x14ac:dyDescent="0.25">
      <c r="B165" s="61">
        <v>86657720208</v>
      </c>
      <c r="C165" s="13" t="s">
        <v>198</v>
      </c>
      <c r="D165" s="14" t="s">
        <v>51</v>
      </c>
      <c r="E165" s="12"/>
    </row>
    <row r="166" spans="2:5" x14ac:dyDescent="0.25">
      <c r="B166" s="61">
        <v>86657720085</v>
      </c>
      <c r="C166" s="13" t="s">
        <v>199</v>
      </c>
      <c r="D166" s="14" t="s">
        <v>51</v>
      </c>
      <c r="E166" s="12"/>
    </row>
    <row r="167" spans="2:5" x14ac:dyDescent="0.25">
      <c r="B167" s="61">
        <v>86657720235</v>
      </c>
      <c r="C167" s="13" t="s">
        <v>200</v>
      </c>
      <c r="D167" s="14" t="s">
        <v>51</v>
      </c>
      <c r="E167" s="12"/>
    </row>
    <row r="168" spans="2:5" x14ac:dyDescent="0.25">
      <c r="B168" s="61">
        <v>86657720102</v>
      </c>
      <c r="C168" s="13" t="s">
        <v>201</v>
      </c>
      <c r="D168" s="14" t="s">
        <v>51</v>
      </c>
      <c r="E168" s="12"/>
    </row>
    <row r="169" spans="2:5" x14ac:dyDescent="0.25">
      <c r="B169" s="61">
        <v>86657720170</v>
      </c>
      <c r="C169" s="13" t="s">
        <v>202</v>
      </c>
      <c r="D169" s="14" t="s">
        <v>51</v>
      </c>
      <c r="E169" s="12"/>
    </row>
    <row r="170" spans="2:5" x14ac:dyDescent="0.25">
      <c r="B170" s="61">
        <v>86657720201</v>
      </c>
      <c r="C170" s="13" t="s">
        <v>203</v>
      </c>
      <c r="D170" s="14" t="s">
        <v>51</v>
      </c>
      <c r="E170" s="12"/>
    </row>
    <row r="171" spans="2:5" x14ac:dyDescent="0.25">
      <c r="B171" s="61">
        <v>86657720096</v>
      </c>
      <c r="C171" s="13" t="s">
        <v>204</v>
      </c>
      <c r="D171" s="14" t="s">
        <v>51</v>
      </c>
      <c r="E171" s="12"/>
    </row>
    <row r="172" spans="2:5" x14ac:dyDescent="0.25">
      <c r="B172" s="61">
        <v>86657720174</v>
      </c>
      <c r="C172" s="13" t="s">
        <v>205</v>
      </c>
      <c r="D172" s="14" t="s">
        <v>51</v>
      </c>
      <c r="E172" s="12"/>
    </row>
    <row r="173" spans="2:5" x14ac:dyDescent="0.25">
      <c r="B173" s="61">
        <v>86657720182</v>
      </c>
      <c r="C173" s="13" t="s">
        <v>206</v>
      </c>
      <c r="D173" s="14" t="s">
        <v>51</v>
      </c>
      <c r="E173" s="12"/>
    </row>
    <row r="174" spans="2:5" x14ac:dyDescent="0.25">
      <c r="B174" s="61">
        <v>86657720180</v>
      </c>
      <c r="C174" s="13" t="s">
        <v>207</v>
      </c>
      <c r="D174" s="14" t="s">
        <v>51</v>
      </c>
      <c r="E174" s="12"/>
    </row>
    <row r="175" spans="2:5" x14ac:dyDescent="0.25">
      <c r="B175" s="61">
        <v>86657720121</v>
      </c>
      <c r="C175" s="13" t="s">
        <v>208</v>
      </c>
      <c r="D175" s="14" t="s">
        <v>51</v>
      </c>
      <c r="E175" s="12"/>
    </row>
    <row r="176" spans="2:5" x14ac:dyDescent="0.25">
      <c r="B176" s="61">
        <v>86657720150</v>
      </c>
      <c r="C176" s="13" t="s">
        <v>209</v>
      </c>
      <c r="D176" s="14" t="s">
        <v>51</v>
      </c>
      <c r="E176" s="12"/>
    </row>
    <row r="177" spans="2:5" x14ac:dyDescent="0.25">
      <c r="B177" s="61">
        <v>86657720186</v>
      </c>
      <c r="C177" s="13" t="s">
        <v>210</v>
      </c>
      <c r="D177" s="14" t="s">
        <v>51</v>
      </c>
      <c r="E177" s="12"/>
    </row>
    <row r="178" spans="2:5" x14ac:dyDescent="0.25">
      <c r="B178" s="61">
        <v>86657720088</v>
      </c>
      <c r="C178" s="13" t="s">
        <v>211</v>
      </c>
      <c r="D178" s="14" t="s">
        <v>51</v>
      </c>
      <c r="E178" s="12"/>
    </row>
    <row r="179" spans="2:5" x14ac:dyDescent="0.25">
      <c r="B179" s="61">
        <v>86657720057</v>
      </c>
      <c r="C179" s="13" t="s">
        <v>212</v>
      </c>
      <c r="D179" s="14" t="s">
        <v>51</v>
      </c>
      <c r="E179" s="12"/>
    </row>
    <row r="180" spans="2:5" x14ac:dyDescent="0.25">
      <c r="B180" s="61">
        <v>86657720181</v>
      </c>
      <c r="C180" s="13" t="s">
        <v>213</v>
      </c>
      <c r="D180" s="14" t="s">
        <v>51</v>
      </c>
      <c r="E180" s="12"/>
    </row>
    <row r="181" spans="2:5" x14ac:dyDescent="0.25">
      <c r="B181" s="61">
        <v>86657720147</v>
      </c>
      <c r="C181" s="13" t="s">
        <v>214</v>
      </c>
      <c r="D181" s="14" t="s">
        <v>51</v>
      </c>
      <c r="E181" s="12"/>
    </row>
    <row r="182" spans="2:5" x14ac:dyDescent="0.25">
      <c r="B182" s="61">
        <v>86657720105</v>
      </c>
      <c r="C182" s="13" t="s">
        <v>215</v>
      </c>
      <c r="D182" s="14" t="s">
        <v>51</v>
      </c>
      <c r="E182" s="12"/>
    </row>
    <row r="183" spans="2:5" x14ac:dyDescent="0.25">
      <c r="B183" s="61">
        <v>86657720109</v>
      </c>
      <c r="C183" s="13" t="s">
        <v>216</v>
      </c>
      <c r="D183" s="14" t="s">
        <v>51</v>
      </c>
      <c r="E183" s="12"/>
    </row>
    <row r="184" spans="2:5" x14ac:dyDescent="0.25">
      <c r="B184" s="61">
        <v>86657720176</v>
      </c>
      <c r="C184" s="13" t="s">
        <v>217</v>
      </c>
      <c r="D184" s="14" t="s">
        <v>51</v>
      </c>
      <c r="E184" s="12"/>
    </row>
    <row r="185" spans="2:5" x14ac:dyDescent="0.25">
      <c r="B185" s="61">
        <v>86657720211</v>
      </c>
      <c r="C185" s="13" t="s">
        <v>218</v>
      </c>
      <c r="D185" s="14" t="s">
        <v>51</v>
      </c>
      <c r="E185" s="12"/>
    </row>
    <row r="186" spans="2:5" x14ac:dyDescent="0.25">
      <c r="B186" s="61">
        <v>86657720166</v>
      </c>
      <c r="C186" s="13" t="s">
        <v>219</v>
      </c>
      <c r="D186" s="14" t="s">
        <v>51</v>
      </c>
      <c r="E186" s="12"/>
    </row>
    <row r="187" spans="2:5" x14ac:dyDescent="0.25">
      <c r="B187" s="61">
        <v>86657720216</v>
      </c>
      <c r="C187" s="13" t="s">
        <v>220</v>
      </c>
      <c r="D187" s="14" t="s">
        <v>51</v>
      </c>
      <c r="E187" s="12"/>
    </row>
    <row r="188" spans="2:5" x14ac:dyDescent="0.25">
      <c r="B188" s="61">
        <v>86657720198</v>
      </c>
      <c r="C188" s="13" t="s">
        <v>221</v>
      </c>
      <c r="D188" s="14" t="s">
        <v>51</v>
      </c>
      <c r="E188" s="12"/>
    </row>
    <row r="189" spans="2:5" x14ac:dyDescent="0.25">
      <c r="B189" s="61">
        <v>86657720191</v>
      </c>
      <c r="C189" s="13" t="s">
        <v>222</v>
      </c>
      <c r="D189" s="14" t="s">
        <v>51</v>
      </c>
      <c r="E189" s="12"/>
    </row>
    <row r="190" spans="2:5" x14ac:dyDescent="0.25">
      <c r="B190" s="61">
        <v>86657720248</v>
      </c>
      <c r="C190" s="13" t="s">
        <v>223</v>
      </c>
      <c r="D190" s="14" t="s">
        <v>51</v>
      </c>
      <c r="E190" s="12"/>
    </row>
    <row r="191" spans="2:5" x14ac:dyDescent="0.25">
      <c r="B191" s="61">
        <v>86657720247</v>
      </c>
      <c r="C191" s="13" t="s">
        <v>224</v>
      </c>
      <c r="D191" s="14" t="s">
        <v>51</v>
      </c>
      <c r="E191" s="12"/>
    </row>
    <row r="192" spans="2:5" x14ac:dyDescent="0.25">
      <c r="B192" s="61">
        <v>86657720172</v>
      </c>
      <c r="C192" s="13" t="s">
        <v>225</v>
      </c>
      <c r="D192" s="14" t="s">
        <v>51</v>
      </c>
      <c r="E192" s="12"/>
    </row>
    <row r="193" spans="2:5" x14ac:dyDescent="0.25">
      <c r="B193" s="61">
        <v>86657720139</v>
      </c>
      <c r="C193" s="13" t="s">
        <v>226</v>
      </c>
      <c r="D193" s="14" t="s">
        <v>51</v>
      </c>
      <c r="E193" s="12"/>
    </row>
    <row r="194" spans="2:5" x14ac:dyDescent="0.25">
      <c r="B194" s="61">
        <v>86657720094</v>
      </c>
      <c r="C194" s="13" t="s">
        <v>227</v>
      </c>
      <c r="D194" s="14" t="s">
        <v>51</v>
      </c>
      <c r="E194" s="12"/>
    </row>
    <row r="195" spans="2:5" x14ac:dyDescent="0.25">
      <c r="B195" s="61">
        <v>86657720196</v>
      </c>
      <c r="C195" s="13" t="s">
        <v>228</v>
      </c>
      <c r="D195" s="14" t="s">
        <v>51</v>
      </c>
      <c r="E195" s="12"/>
    </row>
    <row r="196" spans="2:5" x14ac:dyDescent="0.25">
      <c r="B196" s="61">
        <v>86657720229</v>
      </c>
      <c r="C196" s="13" t="s">
        <v>229</v>
      </c>
      <c r="D196" s="14" t="s">
        <v>51</v>
      </c>
      <c r="E196" s="12"/>
    </row>
    <row r="197" spans="2:5" x14ac:dyDescent="0.25">
      <c r="B197" s="61">
        <v>86657720152</v>
      </c>
      <c r="C197" s="13" t="s">
        <v>230</v>
      </c>
      <c r="D197" s="14" t="s">
        <v>51</v>
      </c>
      <c r="E197" s="12"/>
    </row>
    <row r="198" spans="2:5" x14ac:dyDescent="0.25">
      <c r="B198" s="61">
        <v>86657720137</v>
      </c>
      <c r="C198" s="13" t="s">
        <v>231</v>
      </c>
      <c r="D198" s="14" t="s">
        <v>51</v>
      </c>
      <c r="E198" s="12"/>
    </row>
    <row r="199" spans="2:5" x14ac:dyDescent="0.25">
      <c r="B199" s="61">
        <v>86657720050</v>
      </c>
      <c r="C199" s="13" t="s">
        <v>232</v>
      </c>
      <c r="D199" s="14" t="s">
        <v>51</v>
      </c>
      <c r="E199" s="12"/>
    </row>
    <row r="200" spans="2:5" x14ac:dyDescent="0.25">
      <c r="B200" s="61">
        <v>86657720155</v>
      </c>
      <c r="C200" s="13" t="s">
        <v>233</v>
      </c>
      <c r="D200" s="14" t="s">
        <v>51</v>
      </c>
      <c r="E200" s="12"/>
    </row>
    <row r="201" spans="2:5" x14ac:dyDescent="0.25">
      <c r="B201" s="61">
        <v>86657720226</v>
      </c>
      <c r="C201" s="13" t="s">
        <v>234</v>
      </c>
      <c r="D201" s="14" t="s">
        <v>51</v>
      </c>
      <c r="E201" s="12"/>
    </row>
    <row r="202" spans="2:5" x14ac:dyDescent="0.25">
      <c r="B202" s="61">
        <v>86657720093</v>
      </c>
      <c r="C202" s="13" t="s">
        <v>235</v>
      </c>
      <c r="D202" s="14" t="s">
        <v>51</v>
      </c>
      <c r="E202" s="12"/>
    </row>
    <row r="203" spans="2:5" x14ac:dyDescent="0.25">
      <c r="B203" s="61">
        <v>86657720188</v>
      </c>
      <c r="C203" s="13" t="s">
        <v>236</v>
      </c>
      <c r="D203" s="14" t="s">
        <v>51</v>
      </c>
      <c r="E203" s="12"/>
    </row>
    <row r="204" spans="2:5" x14ac:dyDescent="0.25">
      <c r="B204" s="61">
        <v>86657720140</v>
      </c>
      <c r="C204" s="13" t="s">
        <v>237</v>
      </c>
      <c r="D204" s="14" t="s">
        <v>51</v>
      </c>
      <c r="E204" s="12"/>
    </row>
    <row r="205" spans="2:5" x14ac:dyDescent="0.25">
      <c r="B205" s="61">
        <v>86657720189</v>
      </c>
      <c r="C205" s="13" t="s">
        <v>238</v>
      </c>
      <c r="D205" s="14" t="s">
        <v>51</v>
      </c>
      <c r="E205" s="12"/>
    </row>
    <row r="206" spans="2:5" x14ac:dyDescent="0.25">
      <c r="B206" s="61">
        <v>86657720082</v>
      </c>
      <c r="C206" s="13" t="s">
        <v>239</v>
      </c>
      <c r="D206" s="14" t="s">
        <v>51</v>
      </c>
      <c r="E206" s="12"/>
    </row>
    <row r="207" spans="2:5" x14ac:dyDescent="0.25">
      <c r="B207" s="61">
        <v>86657720217</v>
      </c>
      <c r="C207" s="13" t="s">
        <v>240</v>
      </c>
      <c r="D207" s="14" t="s">
        <v>51</v>
      </c>
      <c r="E207" s="12"/>
    </row>
    <row r="208" spans="2:5" x14ac:dyDescent="0.25">
      <c r="B208" s="61">
        <v>86657720077</v>
      </c>
      <c r="C208" s="13" t="s">
        <v>241</v>
      </c>
      <c r="D208" s="14" t="s">
        <v>51</v>
      </c>
      <c r="E208" s="12"/>
    </row>
    <row r="209" spans="2:5" x14ac:dyDescent="0.25">
      <c r="B209" s="61">
        <v>86657720243</v>
      </c>
      <c r="C209" s="13" t="s">
        <v>242</v>
      </c>
      <c r="D209" s="14" t="s">
        <v>51</v>
      </c>
      <c r="E209" s="12"/>
    </row>
    <row r="210" spans="2:5" x14ac:dyDescent="0.25">
      <c r="B210" s="61">
        <v>86657720202</v>
      </c>
      <c r="C210" s="13" t="s">
        <v>243</v>
      </c>
      <c r="D210" s="14" t="s">
        <v>51</v>
      </c>
      <c r="E210" s="12"/>
    </row>
    <row r="211" spans="2:5" x14ac:dyDescent="0.25">
      <c r="B211" s="61">
        <v>86657720253</v>
      </c>
      <c r="C211" s="13" t="s">
        <v>244</v>
      </c>
      <c r="D211" s="14" t="s">
        <v>51</v>
      </c>
      <c r="E211" s="12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Analises</vt:lpstr>
      <vt:lpstr>Plano de Vendas</vt:lpstr>
      <vt:lpstr>Tabela de 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2023-07-22T17:20:57Z</dcterms:modified>
</cp:coreProperties>
</file>