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08" yWindow="-108" windowWidth="23256" windowHeight="12456" tabRatio="859" firstSheet="2" activeTab="7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6" l="1"/>
  <c r="E19" i="26"/>
  <c r="E20" i="26"/>
  <c r="E21" i="26"/>
  <c r="E22" i="26"/>
  <c r="E17" i="26"/>
  <c r="F8" i="26"/>
  <c r="F9" i="26"/>
  <c r="F10" i="26"/>
  <c r="F11" i="26"/>
  <c r="F12" i="26"/>
  <c r="F7" i="26"/>
  <c r="E8" i="26"/>
  <c r="E9" i="26"/>
  <c r="E10" i="26"/>
  <c r="E11" i="26"/>
  <c r="E12" i="26"/>
  <c r="E7" i="26"/>
  <c r="F14" i="25"/>
  <c r="F15" i="25"/>
  <c r="F16" i="25"/>
  <c r="F17" i="25"/>
  <c r="F18" i="25"/>
  <c r="F19" i="25"/>
  <c r="F20" i="25"/>
  <c r="F21" i="25"/>
  <c r="F13" i="25"/>
  <c r="E14" i="25"/>
  <c r="E15" i="25"/>
  <c r="E16" i="25"/>
  <c r="E17" i="25"/>
  <c r="E18" i="25"/>
  <c r="E19" i="25"/>
  <c r="E20" i="25"/>
  <c r="E21" i="25"/>
  <c r="E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13" i="25"/>
  <c r="D9" i="24"/>
  <c r="A10" i="24" l="1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G10" i="24"/>
  <c r="I10" i="24" s="1"/>
  <c r="G11" i="24"/>
  <c r="I11" i="24" s="1"/>
  <c r="G12" i="24"/>
  <c r="I12" i="24" s="1"/>
  <c r="G13" i="24"/>
  <c r="I13" i="24" s="1"/>
  <c r="G14" i="24"/>
  <c r="I14" i="24" s="1"/>
  <c r="G15" i="24"/>
  <c r="I15" i="24" s="1"/>
  <c r="G16" i="24"/>
  <c r="I16" i="24" s="1"/>
  <c r="G17" i="24"/>
  <c r="I17" i="24" s="1"/>
  <c r="G9" i="24"/>
  <c r="I9" i="24" s="1"/>
  <c r="H17" i="24" l="1"/>
  <c r="H16" i="24"/>
  <c r="H15" i="24"/>
  <c r="H14" i="24"/>
  <c r="H13" i="24"/>
  <c r="H12" i="24"/>
  <c r="H11" i="24"/>
  <c r="H10" i="24"/>
  <c r="H9" i="24"/>
  <c r="G7" i="23"/>
  <c r="G8" i="23"/>
  <c r="G9" i="23"/>
  <c r="G10" i="23"/>
  <c r="G11" i="23"/>
  <c r="G12" i="23"/>
  <c r="G13" i="23"/>
  <c r="G14" i="23"/>
  <c r="G15" i="23"/>
  <c r="G16" i="23"/>
  <c r="G17" i="23"/>
  <c r="G6" i="23"/>
  <c r="F7" i="23"/>
  <c r="F8" i="23"/>
  <c r="F9" i="23"/>
  <c r="F10" i="23"/>
  <c r="F11" i="23"/>
  <c r="F12" i="23"/>
  <c r="F13" i="23"/>
  <c r="F14" i="23"/>
  <c r="F15" i="23"/>
  <c r="F16" i="23"/>
  <c r="F17" i="23"/>
  <c r="F6" i="23"/>
  <c r="H10" i="22"/>
  <c r="H11" i="22"/>
  <c r="H12" i="22"/>
  <c r="H13" i="22"/>
  <c r="H14" i="22"/>
  <c r="H15" i="22"/>
  <c r="H16" i="22"/>
  <c r="H17" i="22"/>
  <c r="H18" i="22"/>
  <c r="H19" i="22"/>
  <c r="H20" i="22"/>
  <c r="H9" i="22"/>
  <c r="G10" i="22"/>
  <c r="G11" i="22"/>
  <c r="G12" i="22"/>
  <c r="G13" i="22"/>
  <c r="G14" i="22"/>
  <c r="G15" i="22"/>
  <c r="G16" i="22"/>
  <c r="G17" i="22"/>
  <c r="G18" i="22"/>
  <c r="G19" i="22"/>
  <c r="G20" i="22"/>
  <c r="G9" i="22"/>
  <c r="E19" i="20" l="1"/>
  <c r="F9" i="20"/>
  <c r="F8" i="17"/>
  <c r="G11" i="1"/>
  <c r="G10" i="1"/>
  <c r="E15" i="19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A15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I17" i="18" s="1"/>
  <c r="G16" i="18"/>
  <c r="I16" i="18" s="1"/>
  <c r="G15" i="18"/>
  <c r="I15" i="18" s="1"/>
  <c r="G14" i="18"/>
  <c r="I14" i="18" s="1"/>
  <c r="G13" i="18"/>
  <c r="I13" i="18" s="1"/>
  <c r="G12" i="18"/>
  <c r="H12" i="18" s="1"/>
  <c r="G11" i="18"/>
  <c r="I11" i="18" s="1"/>
  <c r="G10" i="18"/>
  <c r="H10" i="18" s="1"/>
  <c r="G9" i="18"/>
  <c r="H9" i="18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10" i="18" l="1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<sst xmlns="http://schemas.openxmlformats.org/spreadsheetml/2006/main" count="630" uniqueCount="86">
  <si>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</si>
  <si>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</si>
  <si>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</si>
  <si>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</si>
  <si>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</si>
  <si>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</si>
  <si>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</si>
  <si>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</si>
  <si>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</si>
  <si>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</si>
  <si>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</si>
  <si>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</si>
  <si>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</si>
  <si>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</si>
  <si>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</si>
  <si>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</si>
  <si>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</si>
  <si>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</si>
  <si>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</si>
  <si>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</si>
  <si>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</si>
  <si>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</si>
  <si>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</si>
  <si>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</si>
  <si>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</si>
  <si>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</si>
  <si>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</si>
  <si>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</si>
  <si>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</si>
  <si>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</si>
  <si>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</si>
  <si>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</si>
  <si>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</si>
  <si>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</si>
  <si>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</si>
  <si>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</si>
  <si>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</si>
  <si>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</si>
  <si>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</si>
  <si>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</si>
  <si>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</si>
  <si>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</si>
  <si>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</si>
  <si>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</si>
  <si>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</si>
  <si>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</si>
  <si>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</si>
  <si>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</si>
  <si>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</si>
  <si>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</si>
  <si>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</si>
  <si>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</si>
  <si>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</si>
  <si>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</si>
  <si>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</si>
  <si>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</si>
  <si>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</si>
  <si>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</si>
  <si>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</si>
  <si>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</si>
  <si>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</si>
  <si>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</si>
  <si>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</si>
  <si>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</si>
  <si>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</si>
  <si>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</si>
  <si>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</si>
  <si>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</si>
  <si>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</si>
  <si>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</si>
  <si>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</si>
  <si>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</si>
  <si>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</si>
  <si>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</si>
  <si>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</si>
  <si>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</si>
  <si>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</si>
  <si>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</si>
  <si>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</si>
  <si>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</si>
  <si>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</si>
  <si>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</si>
  <si>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</si>
  <si>
    <t>-</t>
  </si>
  <si>
    <t>VEZES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</si>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</sst>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164" fontId="4" fillId="0" borderId="0" xfId="1" applyFont="1" applyAlignment="1"/>
    <xf numFmtId="164" fontId="5" fillId="0" borderId="0" xfId="1" applyFont="1" applyAlignment="1"/>
    <xf numFmtId="0" fontId="6" fillId="2" borderId="2" xfId="0" applyFont="1" applyFill="1" applyBorder="1"/>
    <xf numFmtId="164" fontId="6" fillId="2" borderId="2" xfId="1" applyFont="1" applyFill="1" applyBorder="1" applyAlignment="1">
      <alignment horizontal="right"/>
    </xf>
    <xf numFmtId="0" fontId="7" fillId="0" borderId="1" xfId="0" applyFont="1" applyBorder="1"/>
    <xf numFmtId="164" fontId="7" fillId="0" borderId="1" xfId="1" applyFont="1" applyBorder="1"/>
    <xf numFmtId="0" fontId="8" fillId="0" borderId="0" xfId="0" applyFont="1"/>
    <xf numFmtId="164" fontId="6" fillId="2" borderId="0" xfId="1" applyFont="1" applyFill="1" applyBorder="1" applyAlignment="1">
      <alignment horizontal="right"/>
    </xf>
    <xf numFmtId="1" fontId="7" fillId="0" borderId="0" xfId="1" applyNumberFormat="1" applyFont="1" applyBorder="1"/>
    <xf numFmtId="0" fontId="7" fillId="0" borderId="0" xfId="0" applyFont="1"/>
    <xf numFmtId="0" fontId="7" fillId="3" borderId="1" xfId="0" applyFont="1" applyFill="1" applyBorder="1"/>
    <xf numFmtId="164" fontId="7" fillId="3" borderId="1" xfId="1" applyFont="1" applyFill="1" applyBorder="1"/>
    <xf numFmtId="0" fontId="9" fillId="0" borderId="0" xfId="0" quotePrefix="1" applyFont="1"/>
    <xf numFmtId="0" fontId="8" fillId="0" borderId="1" xfId="0" applyFont="1" applyBorder="1"/>
    <xf numFmtId="1" fontId="8" fillId="3" borderId="0" xfId="1" applyNumberFormat="1" applyFont="1" applyFill="1" applyBorder="1"/>
    <xf numFmtId="0" fontId="8" fillId="3" borderId="0" xfId="0" applyFont="1" applyFill="1"/>
    <xf numFmtId="0" fontId="8" fillId="3" borderId="1" xfId="0" applyFont="1" applyFill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2" fillId="0" borderId="0" xfId="0" quotePrefix="1" applyFont="1"/>
    <xf numFmtId="0" fontId="10" fillId="3" borderId="1" xfId="0" applyFont="1" applyFill="1" applyBorder="1"/>
    <xf numFmtId="0" fontId="11" fillId="0" borderId="0" xfId="0" quotePrefix="1" applyFont="1"/>
    <xf numFmtId="0" fontId="10" fillId="0" borderId="0" xfId="0" quotePrefix="1" applyFont="1"/>
    <xf numFmtId="0" fontId="7" fillId="0" borderId="1" xfId="0" quotePrefix="1" applyFont="1" applyBorder="1" applyAlignment="1">
      <alignment horizontal="center" vertical="center"/>
    </xf>
    <xf numFmtId="164" fontId="1" fillId="0" borderId="0" xfId="1" applyFont="1" applyAlignment="1"/>
    <xf numFmtId="0" fontId="1" fillId="0" borderId="0" xfId="0" applyFont="1"/>
    <xf numFmtId="164" fontId="1" fillId="0" borderId="0" xfId="1" applyFont="1"/>
    <xf numFmtId="0" fontId="13" fillId="2" borderId="2" xfId="0" applyFont="1" applyFill="1" applyBorder="1"/>
    <xf numFmtId="164" fontId="13" fillId="2" borderId="2" xfId="1" applyFont="1" applyFill="1" applyBorder="1" applyAlignment="1">
      <alignment horizontal="right"/>
    </xf>
    <xf numFmtId="0" fontId="1" fillId="0" borderId="1" xfId="0" applyFont="1" applyBorder="1"/>
    <xf numFmtId="164" fontId="1" fillId="0" borderId="1" xfId="1" applyFont="1" applyBorder="1"/>
    <xf numFmtId="0" fontId="1" fillId="3" borderId="1" xfId="0" applyFont="1" applyFill="1" applyBorder="1"/>
    <xf numFmtId="164" fontId="1" fillId="3" borderId="1" xfId="1" applyFont="1" applyFill="1" applyBorder="1"/>
    <xf numFmtId="0" fontId="1" fillId="0" borderId="0" xfId="0" quotePrefix="1" applyFont="1"/>
    <xf numFmtId="164" fontId="13" fillId="2" borderId="0" xfId="1" applyFont="1" applyFill="1" applyBorder="1" applyAlignment="1">
      <alignment horizontal="right"/>
    </xf>
    <xf numFmtId="1" fontId="1" fillId="3" borderId="0" xfId="1" applyNumberFormat="1" applyFont="1" applyFill="1" applyBorder="1"/>
    <xf numFmtId="0" fontId="1" fillId="3" borderId="0" xfId="0" applyFont="1" applyFill="1"/>
    <xf numFmtId="0" fontId="14" fillId="0" borderId="0" xfId="0" applyFont="1"/>
    <xf numFmtId="0" fontId="15" fillId="2" borderId="2" xfId="0" applyFont="1" applyFill="1" applyBorder="1"/>
    <xf numFmtId="0" fontId="14" fillId="0" borderId="1" xfId="0" applyFont="1" applyBorder="1"/>
    <xf numFmtId="0" fontId="14" fillId="3" borderId="1" xfId="0" applyFont="1" applyFill="1" applyBorder="1"/>
    <xf numFmtId="0" fontId="16" fillId="0" borderId="0" xfId="0" applyFont="1"/>
    <xf numFmtId="0" fontId="17" fillId="2" borderId="2" xfId="0" applyFont="1" applyFill="1" applyBorder="1"/>
    <xf numFmtId="0" fontId="16" fillId="0" borderId="1" xfId="0" applyFont="1" applyBorder="1"/>
    <xf numFmtId="0" fontId="16" fillId="3" borderId="1" xfId="0" applyFont="1" applyFill="1" applyBorder="1"/>
    <xf numFmtId="0" fontId="18" fillId="0" borderId="1" xfId="0" applyFont="1" applyBorder="1"/>
    <xf numFmtId="0" fontId="16" fillId="4" borderId="0" xfId="0" applyFont="1" applyFill="1"/>
    <xf numFmtId="1" fontId="14" fillId="0" borderId="0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topLeftCell="A2" zoomScale="94" workbookViewId="0">
      <selection activeCell="B8" sqref="B8"/>
    </sheetView>
  </sheetViews>
  <sheetFormatPr defaultRowHeight="14.4" x14ac:dyDescent="0.3"/>
  <cols>
    <col min="1" max="1" width="6" customWidth="1"/>
    <col min="2" max="2" width="24.33203125" customWidth="1"/>
    <col min="3" max="3" width="27.33203125" customWidth="1"/>
    <col min="4" max="4" width="20.77734375" style="1" customWidth="1"/>
    <col min="6" max="6" width="21.44140625" customWidth="1"/>
    <col min="7" max="7" width="27.21875" customWidth="1"/>
    <col min="8" max="8" width="16.77734375" customWidth="1"/>
  </cols>
  <sheetData>
    <row r="2" spans="2:8" ht="91.8" x14ac:dyDescent="1.65">
      <c r="B2" s="3" t="s">
        <v>26</v>
      </c>
      <c r="C2" s="2"/>
      <c r="D2" s="2"/>
      <c r="E2" s="2"/>
      <c r="F2" s="2"/>
      <c r="G2" s="2"/>
      <c r="H2" s="2"/>
    </row>
    <row r="5" spans="2:8" ht="21" x14ac:dyDescent="0.4">
      <c r="C5" s="8" t="s">
        <v>73</v>
      </c>
    </row>
    <row r="8" spans="2:8" ht="18" x14ac:dyDescent="0.3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" x14ac:dyDescent="0.3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" x14ac:dyDescent="0.35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" x14ac:dyDescent="0.35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" x14ac:dyDescent="0.35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" x14ac:dyDescent="0.3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" x14ac:dyDescent="0.3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" x14ac:dyDescent="0.3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" x14ac:dyDescent="0.3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" x14ac:dyDescent="0.35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" x14ac:dyDescent="0.3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" x14ac:dyDescent="0.3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" x14ac:dyDescent="0.3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zoomScale="94" workbookViewId="0"/>
  </sheetViews>
  <sheetFormatPr defaultRowHeight="20.399999999999999" x14ac:dyDescent="0.35"/>
  <cols>
    <col min="1" max="1" width="28.5546875" style="43" customWidth="1"/>
    <col min="2" max="2" width="29.6640625" style="43" customWidth="1"/>
    <col min="3" max="3" width="45.109375" style="43" customWidth="1"/>
    <col min="4" max="4" width="10.6640625" style="43" customWidth="1"/>
    <col min="5" max="5" width="34.6640625" style="43" customWidth="1"/>
    <col min="6" max="6" width="60.109375" style="43" customWidth="1"/>
    <col min="7" max="16384" width="8.88671875" style="43"/>
  </cols>
  <sheetData>
    <row r="1" spans="1:6" x14ac:dyDescent="0.35">
      <c r="B1" s="43" t="s">
        <v>69</v>
      </c>
    </row>
    <row r="3" spans="1:6" x14ac:dyDescent="0.35">
      <c r="B3" s="43" t="s">
        <v>70</v>
      </c>
    </row>
    <row r="4" spans="1:6" x14ac:dyDescent="0.35">
      <c r="B4" s="43" t="s">
        <v>71</v>
      </c>
    </row>
    <row r="5" spans="1:6" x14ac:dyDescent="0.35">
      <c r="B5" s="43" t="s">
        <v>72</v>
      </c>
    </row>
    <row r="8" spans="1:6" x14ac:dyDescent="0.35">
      <c r="E8" s="44" t="s">
        <v>29</v>
      </c>
    </row>
    <row r="9" spans="1:6" ht="22.8" x14ac:dyDescent="0.4">
      <c r="E9" s="47" t="s">
        <v>51</v>
      </c>
    </row>
    <row r="12" spans="1:6" x14ac:dyDescent="0.35">
      <c r="A12" s="48" t="s">
        <v>85</v>
      </c>
      <c r="B12" s="44" t="s">
        <v>29</v>
      </c>
      <c r="C12" s="44" t="s">
        <v>28</v>
      </c>
      <c r="D12" s="48" t="s">
        <v>84</v>
      </c>
      <c r="E12" s="44" t="s">
        <v>29</v>
      </c>
      <c r="F12" s="44" t="s">
        <v>28</v>
      </c>
    </row>
    <row r="13" spans="1:6" x14ac:dyDescent="0.35">
      <c r="A13" s="48" t="str">
        <f>B13 &amp; COUNTIF($B$13:B13,B13 )</f>
        <v>Leonardo Almeida1</v>
      </c>
      <c r="B13" s="45" t="s">
        <v>30</v>
      </c>
      <c r="C13" s="45" t="s">
        <v>31</v>
      </c>
      <c r="D13" s="48">
        <f>COUNTIF($B$13:B13,B13 )</f>
        <v>1</v>
      </c>
      <c r="E13" s="46" t="str">
        <f>IFERROR(VLOOKUP($E$9&amp;ROW(A1),$A:$C,COLUMN(B1),FALSE), "-")</f>
        <v>Angela Maria</v>
      </c>
      <c r="F13" s="46" t="str">
        <f>IFERROR(VLOOKUP($E$9&amp;ROW(A1),$A:$C,COLUMN(C1),FALSE), "-")</f>
        <v>Tênis Feminino</v>
      </c>
    </row>
    <row r="14" spans="1:6" x14ac:dyDescent="0.35">
      <c r="A14" s="48" t="str">
        <f>B14 &amp; COUNTIF($B$13:B14,B14 )</f>
        <v>Eliane Moreira1</v>
      </c>
      <c r="B14" s="45" t="s">
        <v>32</v>
      </c>
      <c r="C14" s="45" t="s">
        <v>33</v>
      </c>
      <c r="D14" s="48">
        <f>COUNTIF($B$13:B14,B14 )</f>
        <v>1</v>
      </c>
      <c r="E14" s="46" t="str">
        <f t="shared" ref="E14:E21" si="0">IFERROR(VLOOKUP($E$9&amp;ROW(A2),$A:$C,COLUMN(B2),FALSE), "-")</f>
        <v>Angela Maria</v>
      </c>
      <c r="F14" s="46" t="str">
        <f t="shared" ref="F14:F21" si="1">IFERROR(VLOOKUP($E$9&amp;ROW(A2),$A:$C,COLUMN(C2),FALSE), "-")</f>
        <v>Kit de Pinceis de Maquiagem</v>
      </c>
    </row>
    <row r="15" spans="1:6" x14ac:dyDescent="0.35">
      <c r="A15" s="48" t="str">
        <f>B15 &amp; COUNTIF($B$13:B15,B15 )</f>
        <v>Nicolas Pereira1</v>
      </c>
      <c r="B15" s="45" t="s">
        <v>34</v>
      </c>
      <c r="C15" s="45" t="s">
        <v>35</v>
      </c>
      <c r="D15" s="48">
        <f>COUNTIF($B$13:B15,B15 )</f>
        <v>1</v>
      </c>
      <c r="E15" s="46" t="str">
        <f t="shared" si="0"/>
        <v>Angela Maria</v>
      </c>
      <c r="F15" s="46" t="str">
        <f t="shared" si="1"/>
        <v>Vestido Infantil</v>
      </c>
    </row>
    <row r="16" spans="1:6" x14ac:dyDescent="0.35">
      <c r="A16" s="48" t="str">
        <f>B16 &amp; COUNTIF($B$13:B16,B16 )</f>
        <v>Amanda Martins1</v>
      </c>
      <c r="B16" s="45" t="s">
        <v>36</v>
      </c>
      <c r="C16" s="45" t="s">
        <v>37</v>
      </c>
      <c r="D16" s="48">
        <f>COUNTIF($B$13:B16,B16 )</f>
        <v>1</v>
      </c>
      <c r="E16" s="46" t="str">
        <f t="shared" si="0"/>
        <v>-</v>
      </c>
      <c r="F16" s="46" t="str">
        <f t="shared" si="1"/>
        <v>-</v>
      </c>
    </row>
    <row r="17" spans="1:6" x14ac:dyDescent="0.35">
      <c r="A17" s="48" t="str">
        <f>B17 &amp; COUNTIF($B$13:B17,B17 )</f>
        <v>Paulo Santos1</v>
      </c>
      <c r="B17" s="45" t="s">
        <v>38</v>
      </c>
      <c r="C17" s="45" t="s">
        <v>39</v>
      </c>
      <c r="D17" s="48">
        <f>COUNTIF($B$13:B17,B17 )</f>
        <v>1</v>
      </c>
      <c r="E17" s="46" t="str">
        <f t="shared" si="0"/>
        <v>-</v>
      </c>
      <c r="F17" s="46" t="str">
        <f t="shared" si="1"/>
        <v>-</v>
      </c>
    </row>
    <row r="18" spans="1:6" x14ac:dyDescent="0.35">
      <c r="A18" s="48" t="str">
        <f>B18 &amp; COUNTIF($B$13:B18,B18 )</f>
        <v>Aline Rosa1</v>
      </c>
      <c r="B18" s="45" t="s">
        <v>40</v>
      </c>
      <c r="C18" s="45" t="s">
        <v>41</v>
      </c>
      <c r="D18" s="48">
        <f>COUNTIF($B$13:B18,B18 )</f>
        <v>1</v>
      </c>
      <c r="E18" s="46" t="str">
        <f t="shared" si="0"/>
        <v>-</v>
      </c>
      <c r="F18" s="46" t="str">
        <f t="shared" si="1"/>
        <v>-</v>
      </c>
    </row>
    <row r="19" spans="1:6" x14ac:dyDescent="0.35">
      <c r="A19" s="48" t="str">
        <f>B19 &amp; COUNTIF($B$13:B19,B19 )</f>
        <v>Leonardo Almeida2</v>
      </c>
      <c r="B19" s="45" t="s">
        <v>30</v>
      </c>
      <c r="C19" s="45" t="s">
        <v>42</v>
      </c>
      <c r="D19" s="48">
        <f>COUNTIF($B$13:B19,B19 )</f>
        <v>2</v>
      </c>
      <c r="E19" s="46" t="str">
        <f t="shared" si="0"/>
        <v>-</v>
      </c>
      <c r="F19" s="46" t="str">
        <f t="shared" si="1"/>
        <v>-</v>
      </c>
    </row>
    <row r="20" spans="1:6" x14ac:dyDescent="0.35">
      <c r="A20" s="48" t="str">
        <f>B20 &amp; COUNTIF($B$13:B20,B20 )</f>
        <v>Eliane Moreira2</v>
      </c>
      <c r="B20" s="45" t="s">
        <v>32</v>
      </c>
      <c r="C20" s="45" t="s">
        <v>43</v>
      </c>
      <c r="D20" s="48">
        <f>COUNTIF($B$13:B20,B20 )</f>
        <v>2</v>
      </c>
      <c r="E20" s="46" t="str">
        <f t="shared" si="0"/>
        <v>-</v>
      </c>
      <c r="F20" s="46" t="str">
        <f t="shared" si="1"/>
        <v>-</v>
      </c>
    </row>
    <row r="21" spans="1:6" x14ac:dyDescent="0.35">
      <c r="A21" s="48" t="str">
        <f>B21 &amp; COUNTIF($B$13:B21,B21 )</f>
        <v>Nicolas Pereira2</v>
      </c>
      <c r="B21" s="45" t="s">
        <v>34</v>
      </c>
      <c r="C21" s="45" t="s">
        <v>44</v>
      </c>
      <c r="D21" s="48">
        <f>COUNTIF($B$13:B21,B21 )</f>
        <v>2</v>
      </c>
      <c r="E21" s="46" t="str">
        <f t="shared" si="0"/>
        <v>-</v>
      </c>
      <c r="F21" s="46" t="str">
        <f t="shared" si="1"/>
        <v>-</v>
      </c>
    </row>
    <row r="22" spans="1:6" x14ac:dyDescent="0.35">
      <c r="A22" s="48" t="str">
        <f>B22 &amp; COUNTIF($B$13:B22,B22 )</f>
        <v>Amanda Martins2</v>
      </c>
      <c r="B22" s="45" t="s">
        <v>36</v>
      </c>
      <c r="C22" s="45" t="s">
        <v>45</v>
      </c>
      <c r="D22" s="48">
        <f>COUNTIF($B$13:B22,B22 )</f>
        <v>2</v>
      </c>
    </row>
    <row r="23" spans="1:6" x14ac:dyDescent="0.35">
      <c r="A23" s="48" t="str">
        <f>B23 &amp; COUNTIF($B$13:B23,B23 )</f>
        <v>Leonardo Almeida3</v>
      </c>
      <c r="B23" s="45" t="s">
        <v>30</v>
      </c>
      <c r="C23" s="45" t="s">
        <v>46</v>
      </c>
      <c r="D23" s="48">
        <f>COUNTIF($B$13:B23,B23 )</f>
        <v>3</v>
      </c>
    </row>
    <row r="24" spans="1:6" x14ac:dyDescent="0.35">
      <c r="A24" s="48" t="str">
        <f>B24 &amp; COUNTIF($B$13:B24,B24 )</f>
        <v>Eliane Moreira3</v>
      </c>
      <c r="B24" s="45" t="s">
        <v>32</v>
      </c>
      <c r="C24" s="45" t="s">
        <v>47</v>
      </c>
      <c r="D24" s="48">
        <f>COUNTIF($B$13:B24,B24 )</f>
        <v>3</v>
      </c>
    </row>
    <row r="25" spans="1:6" x14ac:dyDescent="0.35">
      <c r="A25" s="48" t="str">
        <f>B25 &amp; COUNTIF($B$13:B25,B25 )</f>
        <v>Nicolas Pereira3</v>
      </c>
      <c r="B25" s="45" t="s">
        <v>34</v>
      </c>
      <c r="C25" s="45" t="s">
        <v>48</v>
      </c>
      <c r="D25" s="48">
        <f>COUNTIF($B$13:B25,B25 )</f>
        <v>3</v>
      </c>
    </row>
    <row r="26" spans="1:6" x14ac:dyDescent="0.35">
      <c r="A26" s="48" t="str">
        <f>B26 &amp; COUNTIF($B$13:B26,B26 )</f>
        <v>Amanda Martins3</v>
      </c>
      <c r="B26" s="45" t="s">
        <v>36</v>
      </c>
      <c r="C26" s="45" t="s">
        <v>49</v>
      </c>
      <c r="D26" s="48">
        <f>COUNTIF($B$13:B26,B26 )</f>
        <v>3</v>
      </c>
    </row>
    <row r="27" spans="1:6" x14ac:dyDescent="0.35">
      <c r="A27" s="48" t="str">
        <f>B27 &amp; COUNTIF($B$13:B27,B27 )</f>
        <v>Eliane Moreira4</v>
      </c>
      <c r="B27" s="45" t="s">
        <v>32</v>
      </c>
      <c r="C27" s="45" t="s">
        <v>50</v>
      </c>
      <c r="D27" s="48">
        <f>COUNTIF($B$13:B27,B27 )</f>
        <v>4</v>
      </c>
    </row>
    <row r="28" spans="1:6" x14ac:dyDescent="0.35">
      <c r="A28" s="48" t="str">
        <f>B28 &amp; COUNTIF($B$13:B28,B28 )</f>
        <v>Angela Maria1</v>
      </c>
      <c r="B28" s="45" t="s">
        <v>51</v>
      </c>
      <c r="C28" s="45" t="s">
        <v>31</v>
      </c>
      <c r="D28" s="48">
        <f>COUNTIF($B$13:B28,B28 )</f>
        <v>1</v>
      </c>
    </row>
    <row r="29" spans="1:6" x14ac:dyDescent="0.35">
      <c r="A29" s="48" t="str">
        <f>B29 &amp; COUNTIF($B$13:B29,B29 )</f>
        <v>Carlos Moreira1</v>
      </c>
      <c r="B29" s="45" t="s">
        <v>52</v>
      </c>
      <c r="C29" s="45" t="s">
        <v>33</v>
      </c>
      <c r="D29" s="48">
        <f>COUNTIF($B$13:B29,B29 )</f>
        <v>1</v>
      </c>
    </row>
    <row r="30" spans="1:6" x14ac:dyDescent="0.35">
      <c r="A30" s="48" t="str">
        <f>B30 &amp; COUNTIF($B$13:B30,B30 )</f>
        <v>Eliane Moreira5</v>
      </c>
      <c r="B30" s="45" t="s">
        <v>32</v>
      </c>
      <c r="C30" s="45" t="s">
        <v>35</v>
      </c>
      <c r="D30" s="48">
        <f>COUNTIF($B$13:B30,B30 )</f>
        <v>5</v>
      </c>
    </row>
    <row r="31" spans="1:6" x14ac:dyDescent="0.35">
      <c r="A31" s="48" t="str">
        <f>B31 &amp; COUNTIF($B$13:B31,B31 )</f>
        <v>Nicolas Pereira4</v>
      </c>
      <c r="B31" s="45" t="s">
        <v>34</v>
      </c>
      <c r="C31" s="45" t="s">
        <v>37</v>
      </c>
      <c r="D31" s="48">
        <f>COUNTIF($B$13:B31,B31 )</f>
        <v>4</v>
      </c>
    </row>
    <row r="32" spans="1:6" x14ac:dyDescent="0.35">
      <c r="A32" s="48" t="str">
        <f>B32 &amp; COUNTIF($B$13:B32,B32 )</f>
        <v>Leonardo Almeida4</v>
      </c>
      <c r="B32" s="45" t="s">
        <v>30</v>
      </c>
      <c r="C32" s="45" t="s">
        <v>39</v>
      </c>
      <c r="D32" s="48">
        <f>COUNTIF($B$13:B32,B32 )</f>
        <v>4</v>
      </c>
    </row>
    <row r="33" spans="1:4" x14ac:dyDescent="0.35">
      <c r="A33" s="48" t="str">
        <f>B33 &amp; COUNTIF($B$13:B33,B33 )</f>
        <v>Aline Rosa2</v>
      </c>
      <c r="B33" s="45" t="s">
        <v>40</v>
      </c>
      <c r="C33" s="45" t="s">
        <v>41</v>
      </c>
      <c r="D33" s="48">
        <f>COUNTIF($B$13:B33,B33 )</f>
        <v>2</v>
      </c>
    </row>
    <row r="34" spans="1:4" x14ac:dyDescent="0.35">
      <c r="A34" s="48" t="str">
        <f>B34 &amp; COUNTIF($B$13:B34,B34 )</f>
        <v>Leonardo Almeida5</v>
      </c>
      <c r="B34" s="45" t="s">
        <v>30</v>
      </c>
      <c r="C34" s="45" t="s">
        <v>42</v>
      </c>
      <c r="D34" s="48">
        <f>COUNTIF($B$13:B34,B34 )</f>
        <v>5</v>
      </c>
    </row>
    <row r="35" spans="1:4" x14ac:dyDescent="0.35">
      <c r="A35" s="48" t="str">
        <f>B35 &amp; COUNTIF($B$13:B35,B35 )</f>
        <v>Eliane Moreira6</v>
      </c>
      <c r="B35" s="45" t="s">
        <v>32</v>
      </c>
      <c r="C35" s="45" t="s">
        <v>43</v>
      </c>
      <c r="D35" s="48">
        <f>COUNTIF($B$13:B35,B35 )</f>
        <v>6</v>
      </c>
    </row>
    <row r="36" spans="1:4" x14ac:dyDescent="0.35">
      <c r="A36" s="48" t="str">
        <f>B36 &amp; COUNTIF($B$13:B36,B36 )</f>
        <v>Nicolas Pereira5</v>
      </c>
      <c r="B36" s="45" t="s">
        <v>34</v>
      </c>
      <c r="C36" s="45" t="s">
        <v>44</v>
      </c>
      <c r="D36" s="48">
        <f>COUNTIF($B$13:B36,B36 )</f>
        <v>5</v>
      </c>
    </row>
    <row r="37" spans="1:4" x14ac:dyDescent="0.35">
      <c r="A37" s="48" t="str">
        <f>B37 &amp; COUNTIF($B$13:B37,B37 )</f>
        <v>Amanda Martins4</v>
      </c>
      <c r="B37" s="45" t="s">
        <v>36</v>
      </c>
      <c r="C37" s="45" t="s">
        <v>45</v>
      </c>
      <c r="D37" s="48">
        <f>COUNTIF($B$13:B37,B37 )</f>
        <v>4</v>
      </c>
    </row>
    <row r="38" spans="1:4" x14ac:dyDescent="0.35">
      <c r="A38" s="48" t="str">
        <f>B38 &amp; COUNTIF($B$13:B38,B38 )</f>
        <v>Eliane Moreira7</v>
      </c>
      <c r="B38" s="45" t="s">
        <v>32</v>
      </c>
      <c r="C38" s="45" t="s">
        <v>46</v>
      </c>
      <c r="D38" s="48">
        <f>COUNTIF($B$13:B38,B38 )</f>
        <v>7</v>
      </c>
    </row>
    <row r="39" spans="1:4" x14ac:dyDescent="0.35">
      <c r="A39" s="48" t="str">
        <f>B39 &amp; COUNTIF($B$13:B39,B39 )</f>
        <v>Nicolas Pereira6</v>
      </c>
      <c r="B39" s="45" t="s">
        <v>34</v>
      </c>
      <c r="C39" s="45" t="s">
        <v>47</v>
      </c>
      <c r="D39" s="48">
        <f>COUNTIF($B$13:B39,B39 )</f>
        <v>6</v>
      </c>
    </row>
    <row r="40" spans="1:4" x14ac:dyDescent="0.35">
      <c r="A40" s="48" t="str">
        <f>B40 &amp; COUNTIF($B$13:B40,B40 )</f>
        <v>Amanda Martins5</v>
      </c>
      <c r="B40" s="45" t="s">
        <v>36</v>
      </c>
      <c r="C40" s="45" t="s">
        <v>48</v>
      </c>
      <c r="D40" s="48">
        <f>COUNTIF($B$13:B40,B40 )</f>
        <v>5</v>
      </c>
    </row>
    <row r="41" spans="1:4" x14ac:dyDescent="0.35">
      <c r="A41" s="48" t="str">
        <f>B41 &amp; COUNTIF($B$13:B41,B41 )</f>
        <v>Angela Maria2</v>
      </c>
      <c r="B41" s="45" t="s">
        <v>51</v>
      </c>
      <c r="C41" s="45" t="s">
        <v>44</v>
      </c>
      <c r="D41" s="48">
        <f>COUNTIF($B$13:B41,B41 )</f>
        <v>2</v>
      </c>
    </row>
    <row r="42" spans="1:4" x14ac:dyDescent="0.35">
      <c r="A42" s="48" t="str">
        <f>B42 &amp; COUNTIF($B$13:B42,B42 )</f>
        <v>Angela Maria3</v>
      </c>
      <c r="B42" s="45" t="s">
        <v>51</v>
      </c>
      <c r="C42" s="45" t="s">
        <v>45</v>
      </c>
      <c r="D42" s="48">
        <f>COUNTIF($B$13:B42,B42 )</f>
        <v>3</v>
      </c>
    </row>
    <row r="43" spans="1:4" x14ac:dyDescent="0.35">
      <c r="A43" s="48" t="str">
        <f>B43 &amp; COUNTIF($B$13:B43,B43 )</f>
        <v>Carlos Moreira2</v>
      </c>
      <c r="B43" s="45" t="s">
        <v>52</v>
      </c>
      <c r="C43" s="45" t="s">
        <v>53</v>
      </c>
      <c r="D43" s="48">
        <f>COUNTIF($B$13:B43,B43 )</f>
        <v>2</v>
      </c>
    </row>
    <row r="44" spans="1:4" x14ac:dyDescent="0.35">
      <c r="A44" s="48" t="str">
        <f>B44 &amp; COUNTIF($B$13:B44,B44 )</f>
        <v>Carlos Moreira3</v>
      </c>
      <c r="B44" s="45" t="s">
        <v>52</v>
      </c>
      <c r="C44" s="45" t="s">
        <v>54</v>
      </c>
      <c r="D44" s="48">
        <f>COUNTIF($B$13:B44,B44 )</f>
        <v>3</v>
      </c>
    </row>
    <row r="45" spans="1:4" x14ac:dyDescent="0.35">
      <c r="A45" s="48" t="str">
        <f>B45 &amp; COUNTIF($B$13:B45,B45 )</f>
        <v>Aline Rosa3</v>
      </c>
      <c r="B45" s="45" t="s">
        <v>40</v>
      </c>
      <c r="C45" s="45" t="s">
        <v>37</v>
      </c>
      <c r="D45" s="48">
        <f>COUNTIF($B$13:B45,B45 )</f>
        <v>3</v>
      </c>
    </row>
    <row r="46" spans="1:4" x14ac:dyDescent="0.35">
      <c r="A46" s="48" t="str">
        <f>B46 &amp; COUNTIF($B$13:B46,B46 )</f>
        <v>Aline Rosa4</v>
      </c>
      <c r="B46" s="45" t="s">
        <v>40</v>
      </c>
      <c r="C46" s="45" t="s">
        <v>35</v>
      </c>
      <c r="D46" s="48">
        <f>COUNTIF($B$13:B46,B46 )</f>
        <v>4</v>
      </c>
    </row>
    <row r="47" spans="1:4" x14ac:dyDescent="0.35">
      <c r="A47" s="48" t="str">
        <f>B47 &amp; COUNTIF($B$13:B47,B47 )</f>
        <v>Aline Rosa5</v>
      </c>
      <c r="B47" s="45" t="s">
        <v>40</v>
      </c>
      <c r="C47" s="45" t="s">
        <v>55</v>
      </c>
      <c r="D47" s="48">
        <f>COUNTIF($B$13:B47,B47 )</f>
        <v>5</v>
      </c>
    </row>
    <row r="48" spans="1:4" x14ac:dyDescent="0.35">
      <c r="A48" s="48" t="str">
        <f>B48 &amp; COUNTIF($B$13:B48,B48 )</f>
        <v>Paulo Santos2</v>
      </c>
      <c r="B48" s="45" t="s">
        <v>38</v>
      </c>
      <c r="C48" s="45" t="s">
        <v>48</v>
      </c>
      <c r="D48" s="48">
        <f>COUNTIF($B$13:B48,B48 )</f>
        <v>2</v>
      </c>
    </row>
    <row r="49" spans="1:4" x14ac:dyDescent="0.35">
      <c r="A49" s="48" t="str">
        <f>B49 &amp; COUNTIF($B$13:B49,B49 )</f>
        <v>Paulo Santos3</v>
      </c>
      <c r="B49" s="45" t="s">
        <v>38</v>
      </c>
      <c r="C49" s="45" t="s">
        <v>35</v>
      </c>
      <c r="D49" s="48">
        <f>COUNTIF($B$13:B49,B49 )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Dados!$A$3:$A$10</xm:f>
          </x14:formula1>
          <xm:sqref>E9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zoomScale="94" workbookViewId="0"/>
  </sheetViews>
  <sheetFormatPr defaultRowHeight="17.399999999999999" x14ac:dyDescent="0.3"/>
  <cols>
    <col min="1" max="1" width="39.33203125" style="39" customWidth="1"/>
    <col min="2" max="2" width="38.5546875" style="39" customWidth="1"/>
    <col min="3" max="3" width="8.88671875" style="39"/>
    <col min="4" max="4" width="22.6640625" style="39" customWidth="1"/>
    <col min="5" max="5" width="38.6640625" style="39" customWidth="1"/>
    <col min="6" max="6" width="41.109375" style="39" customWidth="1"/>
    <col min="7" max="7" width="8.6640625" style="39" bestFit="1" customWidth="1"/>
    <col min="8" max="16384" width="8.88671875" style="39"/>
  </cols>
  <sheetData>
    <row r="2" spans="1:7" ht="19.5" customHeight="1" x14ac:dyDescent="0.3">
      <c r="D2" s="39" t="s">
        <v>76</v>
      </c>
    </row>
    <row r="3" spans="1:7" x14ac:dyDescent="0.3">
      <c r="D3" s="39" t="s">
        <v>77</v>
      </c>
    </row>
    <row r="6" spans="1:7" x14ac:dyDescent="0.3">
      <c r="A6" s="40" t="s">
        <v>29</v>
      </c>
      <c r="B6" s="40" t="s">
        <v>28</v>
      </c>
      <c r="D6" s="40" t="s">
        <v>29</v>
      </c>
      <c r="E6" s="40" t="s">
        <v>12</v>
      </c>
      <c r="F6" s="40" t="s">
        <v>28</v>
      </c>
    </row>
    <row r="7" spans="1:7" x14ac:dyDescent="0.3">
      <c r="A7" s="41" t="s">
        <v>59</v>
      </c>
      <c r="B7" s="41" t="s">
        <v>31</v>
      </c>
      <c r="D7" s="41" t="s">
        <v>30</v>
      </c>
      <c r="E7" s="42" t="str">
        <f>VLOOKUP(D7,$A$16:$B$22,2,0)</f>
        <v>BR5083-Leonardo Almeida</v>
      </c>
      <c r="F7" s="42" t="str">
        <f>VLOOKUP(VLOOKUP(D7,$A$16:$B$22,2,0),$A$6:$B$12,2,0)</f>
        <v>Tênis Feminino</v>
      </c>
    </row>
    <row r="8" spans="1:7" x14ac:dyDescent="0.3">
      <c r="A8" s="41" t="s">
        <v>60</v>
      </c>
      <c r="B8" s="41" t="s">
        <v>33</v>
      </c>
      <c r="D8" s="41" t="s">
        <v>32</v>
      </c>
      <c r="E8" s="42" t="str">
        <f t="shared" ref="E8:E12" si="0">VLOOKUP(D8,$A$16:$B$22,2,0)</f>
        <v>BR9054-Eliane Moreira</v>
      </c>
      <c r="F8" s="42" t="str">
        <f t="shared" ref="F8:F12" si="1">VLOOKUP(VLOOKUP(D8,$A$16:$B$22,2,0),$A$6:$B$12,2,0)</f>
        <v>Calça Feminina Jogger</v>
      </c>
      <c r="G8" s="49"/>
    </row>
    <row r="9" spans="1:7" x14ac:dyDescent="0.3">
      <c r="A9" s="41" t="s">
        <v>61</v>
      </c>
      <c r="B9" s="41" t="s">
        <v>35</v>
      </c>
      <c r="D9" s="41" t="s">
        <v>34</v>
      </c>
      <c r="E9" s="42" t="str">
        <f t="shared" si="0"/>
        <v>BR8828-Nicolas Pereira</v>
      </c>
      <c r="F9" s="42" t="str">
        <f t="shared" si="1"/>
        <v>Camisa Masculina</v>
      </c>
      <c r="G9" s="49"/>
    </row>
    <row r="10" spans="1:7" x14ac:dyDescent="0.3">
      <c r="A10" s="41" t="s">
        <v>62</v>
      </c>
      <c r="B10" s="41" t="s">
        <v>37</v>
      </c>
      <c r="D10" s="41" t="s">
        <v>36</v>
      </c>
      <c r="E10" s="42" t="str">
        <f t="shared" si="0"/>
        <v>BR9117-Amanda Martins</v>
      </c>
      <c r="F10" s="42" t="str">
        <f t="shared" si="1"/>
        <v>Bermuda Masculino</v>
      </c>
      <c r="G10" s="49"/>
    </row>
    <row r="11" spans="1:7" x14ac:dyDescent="0.3">
      <c r="A11" s="41" t="s">
        <v>63</v>
      </c>
      <c r="B11" s="41" t="s">
        <v>39</v>
      </c>
      <c r="D11" s="41" t="s">
        <v>38</v>
      </c>
      <c r="E11" s="42" t="str">
        <f t="shared" si="0"/>
        <v>BR7712-Paulo Santos</v>
      </c>
      <c r="F11" s="42" t="str">
        <f t="shared" si="1"/>
        <v>Camisa Masculina Festa Balada</v>
      </c>
      <c r="G11" s="49"/>
    </row>
    <row r="12" spans="1:7" x14ac:dyDescent="0.3">
      <c r="A12" s="41" t="s">
        <v>64</v>
      </c>
      <c r="B12" s="41" t="s">
        <v>41</v>
      </c>
      <c r="D12" s="41" t="s">
        <v>40</v>
      </c>
      <c r="E12" s="42" t="str">
        <f t="shared" si="0"/>
        <v>BR8853-Aline Rosa</v>
      </c>
      <c r="F12" s="42" t="str">
        <f t="shared" si="1"/>
        <v>Bota Masculina</v>
      </c>
      <c r="G12" s="49"/>
    </row>
    <row r="14" spans="1:7" x14ac:dyDescent="0.3">
      <c r="D14" s="39" t="s">
        <v>65</v>
      </c>
    </row>
    <row r="15" spans="1:7" x14ac:dyDescent="0.3">
      <c r="D15" s="39" t="s">
        <v>78</v>
      </c>
    </row>
    <row r="16" spans="1:7" x14ac:dyDescent="0.3">
      <c r="A16" s="40" t="s">
        <v>29</v>
      </c>
      <c r="B16" s="40" t="s">
        <v>29</v>
      </c>
      <c r="D16" s="40" t="s">
        <v>29</v>
      </c>
      <c r="E16" s="40" t="s">
        <v>28</v>
      </c>
    </row>
    <row r="17" spans="1:5" x14ac:dyDescent="0.3">
      <c r="A17" s="41" t="s">
        <v>30</v>
      </c>
      <c r="B17" s="41" t="s">
        <v>59</v>
      </c>
      <c r="D17" s="41" t="s">
        <v>30</v>
      </c>
      <c r="E17" s="42" t="str">
        <f>VLOOKUP("*"&amp;$D17,$A$6:$B$12,2,0)</f>
        <v>Tênis Feminino</v>
      </c>
    </row>
    <row r="18" spans="1:5" x14ac:dyDescent="0.3">
      <c r="A18" s="41" t="s">
        <v>32</v>
      </c>
      <c r="B18" s="41" t="s">
        <v>60</v>
      </c>
      <c r="D18" s="41" t="s">
        <v>32</v>
      </c>
      <c r="E18" s="42" t="str">
        <f t="shared" ref="E18:E22" si="2">VLOOKUP("*"&amp;$D18,$A$6:$B$12,2,0)</f>
        <v>Calça Feminina Jogger</v>
      </c>
    </row>
    <row r="19" spans="1:5" x14ac:dyDescent="0.3">
      <c r="A19" s="41" t="s">
        <v>34</v>
      </c>
      <c r="B19" s="41" t="s">
        <v>61</v>
      </c>
      <c r="D19" s="41" t="s">
        <v>34</v>
      </c>
      <c r="E19" s="42" t="str">
        <f t="shared" si="2"/>
        <v>Camisa Masculina</v>
      </c>
    </row>
    <row r="20" spans="1:5" x14ac:dyDescent="0.3">
      <c r="A20" s="41" t="s">
        <v>36</v>
      </c>
      <c r="B20" s="41" t="s">
        <v>62</v>
      </c>
      <c r="D20" s="41" t="s">
        <v>36</v>
      </c>
      <c r="E20" s="42" t="str">
        <f t="shared" si="2"/>
        <v>Bermuda Masculino</v>
      </c>
    </row>
    <row r="21" spans="1:5" x14ac:dyDescent="0.3">
      <c r="A21" s="41" t="s">
        <v>38</v>
      </c>
      <c r="B21" s="41" t="s">
        <v>63</v>
      </c>
      <c r="D21" s="41" t="s">
        <v>38</v>
      </c>
      <c r="E21" s="42" t="str">
        <f t="shared" si="2"/>
        <v>Camisa Masculina Festa Balada</v>
      </c>
    </row>
    <row r="22" spans="1:5" x14ac:dyDescent="0.3">
      <c r="A22" s="41" t="s">
        <v>40</v>
      </c>
      <c r="B22" s="41" t="s">
        <v>64</v>
      </c>
      <c r="D22" s="41" t="s">
        <v>40</v>
      </c>
      <c r="E22" s="4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zoomScale="94" workbookViewId="0">
      <selection activeCell="A5" sqref="A5"/>
    </sheetView>
  </sheetViews>
  <sheetFormatPr defaultRowHeight="14.4" x14ac:dyDescent="0.3"/>
  <cols>
    <col min="1" max="1" width="22.6640625" customWidth="1"/>
    <col min="2" max="2" width="31.44140625" customWidth="1"/>
    <col min="3" max="3" width="22.44140625" customWidth="1"/>
    <col min="5" max="5" width="22.6640625" customWidth="1"/>
    <col min="6" max="6" width="31.44140625" customWidth="1"/>
    <col min="7" max="7" width="31.88671875" customWidth="1"/>
  </cols>
  <sheetData>
    <row r="2" spans="1:7" ht="21" x14ac:dyDescent="0.4">
      <c r="A2" s="8" t="s">
        <v>74</v>
      </c>
    </row>
    <row r="5" spans="1:7" ht="18" x14ac:dyDescent="0.3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" x14ac:dyDescent="0.3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" x14ac:dyDescent="0.3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" x14ac:dyDescent="0.35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" x14ac:dyDescent="0.3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" x14ac:dyDescent="0.3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" x14ac:dyDescent="0.3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" x14ac:dyDescent="0.3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" x14ac:dyDescent="0.3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" x14ac:dyDescent="0.3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" x14ac:dyDescent="0.3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" x14ac:dyDescent="0.3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" x14ac:dyDescent="0.3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="94" workbookViewId="0"/>
  </sheetViews>
  <sheetFormatPr defaultRowHeight="14.4" x14ac:dyDescent="0.3"/>
  <cols>
    <col min="1" max="1" width="24.33203125" bestFit="1" customWidth="1"/>
    <col min="2" max="2" width="29.44140625" customWidth="1"/>
    <col min="3" max="3" width="31.44140625" customWidth="1"/>
    <col min="4" max="4" width="8.6640625" bestFit="1" customWidth="1"/>
    <col min="7" max="7" width="26.6640625" customWidth="1"/>
    <col min="8" max="8" width="30.44140625" customWidth="1"/>
    <col min="9" max="9" width="42.33203125" customWidth="1"/>
  </cols>
  <sheetData>
    <row r="1" spans="1:18" ht="28.8" x14ac:dyDescent="0.55000000000000004">
      <c r="H1" s="14" t="s">
        <v>67</v>
      </c>
    </row>
    <row r="2" spans="1:18" ht="28.8" x14ac:dyDescent="0.55000000000000004">
      <c r="H2" s="14" t="s">
        <v>68</v>
      </c>
    </row>
    <row r="4" spans="1:18" ht="21" x14ac:dyDescent="0.4">
      <c r="B4" s="8" t="s">
        <v>66</v>
      </c>
      <c r="H4" s="4" t="s">
        <v>29</v>
      </c>
    </row>
    <row r="5" spans="1:18" ht="21" x14ac:dyDescent="0.4">
      <c r="B5" s="8" t="s">
        <v>75</v>
      </c>
      <c r="H5" s="6" t="s">
        <v>32</v>
      </c>
    </row>
    <row r="6" spans="1:18" ht="31.2" x14ac:dyDescent="0.6">
      <c r="B6" s="21" t="s">
        <v>80</v>
      </c>
    </row>
    <row r="7" spans="1:18" ht="31.2" x14ac:dyDescent="0.6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" x14ac:dyDescent="0.35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1" x14ac:dyDescent="0.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1" x14ac:dyDescent="0.4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1" x14ac:dyDescent="0.4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1" x14ac:dyDescent="0.4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1" x14ac:dyDescent="0.4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1" x14ac:dyDescent="0.4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1" x14ac:dyDescent="0.4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1" x14ac:dyDescent="0.4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1" x14ac:dyDescent="0.4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1" x14ac:dyDescent="0.4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4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4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4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4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4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4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4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4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4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4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4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4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4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4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4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4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4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4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4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4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4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4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4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4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4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4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4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Dados!$A$3:$A$10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4" x14ac:dyDescent="0.3"/>
  <cols>
    <col min="1" max="1" width="21.77734375" customWidth="1"/>
  </cols>
  <sheetData>
    <row r="1" spans="1:1" ht="18" x14ac:dyDescent="0.35">
      <c r="A1" s="4" t="s">
        <v>29</v>
      </c>
    </row>
    <row r="2" spans="1:1" ht="18" x14ac:dyDescent="0.3">
      <c r="A2" s="25" t="s">
        <v>83</v>
      </c>
    </row>
    <row r="3" spans="1:1" ht="18" x14ac:dyDescent="0.35">
      <c r="A3" s="6" t="s">
        <v>40</v>
      </c>
    </row>
    <row r="4" spans="1:1" ht="18" x14ac:dyDescent="0.35">
      <c r="A4" s="6" t="s">
        <v>36</v>
      </c>
    </row>
    <row r="5" spans="1:1" ht="18" x14ac:dyDescent="0.35">
      <c r="A5" s="6" t="s">
        <v>51</v>
      </c>
    </row>
    <row r="6" spans="1:1" ht="18" x14ac:dyDescent="0.35">
      <c r="A6" s="6" t="s">
        <v>52</v>
      </c>
    </row>
    <row r="7" spans="1:1" ht="18" x14ac:dyDescent="0.35">
      <c r="A7" s="6" t="s">
        <v>32</v>
      </c>
    </row>
    <row r="8" spans="1:1" ht="18" x14ac:dyDescent="0.35">
      <c r="A8" s="6" t="s">
        <v>30</v>
      </c>
    </row>
    <row r="9" spans="1:1" ht="18" x14ac:dyDescent="0.35">
      <c r="A9" s="6" t="s">
        <v>34</v>
      </c>
    </row>
    <row r="10" spans="1:1" ht="18" x14ac:dyDescent="0.35">
      <c r="A10" s="6" t="s">
        <v>38</v>
      </c>
    </row>
  </sheetData>
  <sortState ref="A3:A10">
    <sortCondition ref="A3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showGridLines="0" zoomScale="94" workbookViewId="0">
      <selection activeCell="E14" sqref="E14"/>
    </sheetView>
  </sheetViews>
  <sheetFormatPr defaultRowHeight="14.4" x14ac:dyDescent="0.3"/>
  <cols>
    <col min="1" max="1" width="27.33203125" customWidth="1"/>
    <col min="2" max="2" width="26.77734375" customWidth="1"/>
    <col min="3" max="3" width="34.33203125" customWidth="1"/>
    <col min="5" max="5" width="47.109375" customWidth="1"/>
    <col min="6" max="6" width="47.88671875" customWidth="1"/>
  </cols>
  <sheetData>
    <row r="3" spans="1:6" ht="36.6" x14ac:dyDescent="0.7">
      <c r="B3" s="19" t="s">
        <v>69</v>
      </c>
    </row>
    <row r="5" spans="1:6" ht="18" x14ac:dyDescent="0.35">
      <c r="B5" s="11" t="s">
        <v>70</v>
      </c>
    </row>
    <row r="6" spans="1:6" ht="18" x14ac:dyDescent="0.35">
      <c r="B6" s="11" t="s">
        <v>71</v>
      </c>
    </row>
    <row r="7" spans="1:6" ht="18" x14ac:dyDescent="0.35">
      <c r="B7" s="11" t="s">
        <v>72</v>
      </c>
    </row>
    <row r="10" spans="1:6" ht="21" x14ac:dyDescent="0.4">
      <c r="A10" s="8"/>
      <c r="E10" s="4" t="s">
        <v>29</v>
      </c>
    </row>
    <row r="11" spans="1:6" ht="21" x14ac:dyDescent="0.4">
      <c r="A11" s="8"/>
      <c r="E11" s="6" t="s">
        <v>38</v>
      </c>
    </row>
    <row r="13" spans="1:6" ht="33.6" x14ac:dyDescent="0.65">
      <c r="E13" s="23" t="s">
        <v>81</v>
      </c>
    </row>
    <row r="14" spans="1:6" ht="18" x14ac:dyDescent="0.3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" x14ac:dyDescent="0.35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" x14ac:dyDescent="0.35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" x14ac:dyDescent="0.35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" x14ac:dyDescent="0.35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" x14ac:dyDescent="0.35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" x14ac:dyDescent="0.35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" x14ac:dyDescent="0.35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" x14ac:dyDescent="0.35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" x14ac:dyDescent="0.35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" x14ac:dyDescent="0.35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" x14ac:dyDescent="0.35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" x14ac:dyDescent="0.35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" x14ac:dyDescent="0.35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" x14ac:dyDescent="0.35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" x14ac:dyDescent="0.35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" x14ac:dyDescent="0.35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" x14ac:dyDescent="0.35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" x14ac:dyDescent="0.35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" x14ac:dyDescent="0.35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" x14ac:dyDescent="0.35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" x14ac:dyDescent="0.35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" x14ac:dyDescent="0.35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" x14ac:dyDescent="0.35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" x14ac:dyDescent="0.35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" x14ac:dyDescent="0.35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" x14ac:dyDescent="0.35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" x14ac:dyDescent="0.35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" x14ac:dyDescent="0.35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" x14ac:dyDescent="0.35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" x14ac:dyDescent="0.35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" x14ac:dyDescent="0.35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" x14ac:dyDescent="0.35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" x14ac:dyDescent="0.35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" x14ac:dyDescent="0.35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" x14ac:dyDescent="0.35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" x14ac:dyDescent="0.35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" x14ac:dyDescent="0.35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Dados!$A$3:$A$10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showGridLines="0" zoomScale="94" workbookViewId="0">
      <selection activeCell="A8" sqref="A8"/>
    </sheetView>
  </sheetViews>
  <sheetFormatPr defaultRowHeight="14.4" x14ac:dyDescent="0.3"/>
  <cols>
    <col min="1" max="1" width="39.33203125" customWidth="1"/>
    <col min="2" max="2" width="31.44140625" customWidth="1"/>
    <col min="4" max="4" width="22.6640625" customWidth="1"/>
    <col min="5" max="5" width="35.44140625" customWidth="1"/>
    <col min="6" max="6" width="33.109375" bestFit="1" customWidth="1"/>
    <col min="7" max="7" width="8.6640625" bestFit="1" customWidth="1"/>
  </cols>
  <sheetData>
    <row r="4" spans="1:7" ht="19.5" customHeight="1" x14ac:dyDescent="0.4">
      <c r="B4" s="8"/>
      <c r="D4" s="8" t="s">
        <v>76</v>
      </c>
    </row>
    <row r="5" spans="1:7" ht="21" x14ac:dyDescent="0.4">
      <c r="D5" s="8" t="s">
        <v>77</v>
      </c>
    </row>
    <row r="6" spans="1:7" ht="36.6" x14ac:dyDescent="0.7">
      <c r="D6" s="24" t="s">
        <v>82</v>
      </c>
    </row>
    <row r="8" spans="1:7" ht="18" x14ac:dyDescent="0.3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" x14ac:dyDescent="0.35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" x14ac:dyDescent="0.35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" x14ac:dyDescent="0.35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" x14ac:dyDescent="0.35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" x14ac:dyDescent="0.35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" x14ac:dyDescent="0.35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" x14ac:dyDescent="0.35">
      <c r="D16" s="11" t="s">
        <v>65</v>
      </c>
    </row>
    <row r="17" spans="1:5" ht="21" x14ac:dyDescent="0.4">
      <c r="D17" s="8" t="s">
        <v>78</v>
      </c>
    </row>
    <row r="18" spans="1:5" ht="18" x14ac:dyDescent="0.3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6.6" x14ac:dyDescent="0.7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6.6" x14ac:dyDescent="0.7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6.6" x14ac:dyDescent="0.7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6.6" x14ac:dyDescent="0.7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6.6" x14ac:dyDescent="0.7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6.6" x14ac:dyDescent="0.7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zoomScale="94" workbookViewId="0">
      <selection activeCell="G9" sqref="G9"/>
    </sheetView>
  </sheetViews>
  <sheetFormatPr defaultRowHeight="15" x14ac:dyDescent="0.25"/>
  <cols>
    <col min="1" max="1" width="6" style="27" customWidth="1"/>
    <col min="2" max="2" width="24.33203125" style="27" customWidth="1"/>
    <col min="3" max="3" width="27.33203125" style="27" customWidth="1"/>
    <col min="4" max="4" width="20.77734375" style="28" customWidth="1"/>
    <col min="5" max="5" width="8.88671875" style="27"/>
    <col min="6" max="6" width="21.44140625" style="27" customWidth="1"/>
    <col min="7" max="7" width="27.21875" style="27" customWidth="1"/>
    <col min="8" max="8" width="16.77734375" style="27" customWidth="1"/>
    <col min="9" max="16384" width="8.88671875" style="27"/>
  </cols>
  <sheetData>
    <row r="2" spans="2:8" x14ac:dyDescent="0.25">
      <c r="B2" s="26" t="s">
        <v>26</v>
      </c>
      <c r="C2" s="26"/>
      <c r="D2" s="26"/>
      <c r="E2" s="26"/>
      <c r="F2" s="26"/>
      <c r="G2" s="26"/>
      <c r="H2" s="26"/>
    </row>
    <row r="5" spans="2:8" x14ac:dyDescent="0.25">
      <c r="C5" s="27" t="s">
        <v>73</v>
      </c>
    </row>
    <row r="8" spans="2:8" x14ac:dyDescent="0.25">
      <c r="B8" s="29" t="s">
        <v>13</v>
      </c>
      <c r="C8" s="29" t="s">
        <v>12</v>
      </c>
      <c r="D8" s="30" t="s">
        <v>27</v>
      </c>
      <c r="F8" s="29" t="s">
        <v>13</v>
      </c>
      <c r="G8" s="29" t="s">
        <v>12</v>
      </c>
      <c r="H8" s="30" t="s">
        <v>27</v>
      </c>
    </row>
    <row r="9" spans="2:8" x14ac:dyDescent="0.25">
      <c r="B9" s="31" t="s">
        <v>14</v>
      </c>
      <c r="C9" s="31" t="s">
        <v>0</v>
      </c>
      <c r="D9" s="32">
        <v>2000</v>
      </c>
      <c r="F9" s="31" t="s">
        <v>14</v>
      </c>
      <c r="G9" s="33" t="str">
        <f>VLOOKUP(F9,$B$8:$D$20,2,0)</f>
        <v>Bruna Alves</v>
      </c>
      <c r="H9" s="34">
        <f>VLOOKUP(F9, $B$8:$D$20, 3, 0)</f>
        <v>2000</v>
      </c>
    </row>
    <row r="10" spans="2:8" x14ac:dyDescent="0.25">
      <c r="B10" s="31" t="s">
        <v>15</v>
      </c>
      <c r="C10" s="31" t="s">
        <v>1</v>
      </c>
      <c r="D10" s="32">
        <v>2500</v>
      </c>
      <c r="F10" s="31" t="s">
        <v>15</v>
      </c>
      <c r="G10" s="33" t="str">
        <f t="shared" ref="G10:G20" si="0">VLOOKUP(F10,$B$8:$D$20,2,0)</f>
        <v>Afonso Alves</v>
      </c>
      <c r="H10" s="34">
        <f t="shared" ref="H10:H20" si="1">VLOOKUP(F10, $B$8:$D$20, 3, 0)</f>
        <v>2500</v>
      </c>
    </row>
    <row r="11" spans="2:8" x14ac:dyDescent="0.25">
      <c r="B11" s="31" t="s">
        <v>16</v>
      </c>
      <c r="C11" s="31" t="s">
        <v>2</v>
      </c>
      <c r="D11" s="32">
        <v>3000</v>
      </c>
      <c r="F11" s="31" t="s">
        <v>16</v>
      </c>
      <c r="G11" s="33" t="str">
        <f t="shared" si="0"/>
        <v>Caroline Gois Abreu</v>
      </c>
      <c r="H11" s="34">
        <f t="shared" si="1"/>
        <v>3000</v>
      </c>
    </row>
    <row r="12" spans="2:8" x14ac:dyDescent="0.25">
      <c r="B12" s="31" t="s">
        <v>17</v>
      </c>
      <c r="C12" s="31" t="s">
        <v>3</v>
      </c>
      <c r="D12" s="32">
        <v>3000</v>
      </c>
      <c r="F12" s="31" t="s">
        <v>17</v>
      </c>
      <c r="G12" s="33" t="str">
        <f t="shared" si="0"/>
        <v>Henrique Oliveira Silva</v>
      </c>
      <c r="H12" s="34">
        <f t="shared" si="1"/>
        <v>3000</v>
      </c>
    </row>
    <row r="13" spans="2:8" x14ac:dyDescent="0.25">
      <c r="B13" s="31" t="s">
        <v>18</v>
      </c>
      <c r="C13" s="31" t="s">
        <v>4</v>
      </c>
      <c r="D13" s="32">
        <v>2000</v>
      </c>
      <c r="F13" s="31" t="s">
        <v>18</v>
      </c>
      <c r="G13" s="33" t="str">
        <f t="shared" si="0"/>
        <v>Kaliane Almeida Abreu</v>
      </c>
      <c r="H13" s="34">
        <f t="shared" si="1"/>
        <v>2000</v>
      </c>
    </row>
    <row r="14" spans="2:8" x14ac:dyDescent="0.25">
      <c r="B14" s="31" t="s">
        <v>19</v>
      </c>
      <c r="C14" s="31" t="s">
        <v>5</v>
      </c>
      <c r="D14" s="32">
        <v>2000</v>
      </c>
      <c r="F14" s="31" t="s">
        <v>19</v>
      </c>
      <c r="G14" s="33" t="str">
        <f t="shared" si="0"/>
        <v>Ryan Merryman</v>
      </c>
      <c r="H14" s="34">
        <f t="shared" si="1"/>
        <v>2000</v>
      </c>
    </row>
    <row r="15" spans="2:8" x14ac:dyDescent="0.25">
      <c r="B15" s="31" t="s">
        <v>20</v>
      </c>
      <c r="C15" s="31" t="s">
        <v>6</v>
      </c>
      <c r="D15" s="32">
        <v>2000</v>
      </c>
      <c r="F15" s="31" t="s">
        <v>20</v>
      </c>
      <c r="G15" s="33" t="str">
        <f t="shared" si="0"/>
        <v>Robson Martins</v>
      </c>
      <c r="H15" s="34">
        <f t="shared" si="1"/>
        <v>2000</v>
      </c>
    </row>
    <row r="16" spans="2:8" x14ac:dyDescent="0.25">
      <c r="B16" s="31" t="s">
        <v>21</v>
      </c>
      <c r="C16" s="31" t="s">
        <v>7</v>
      </c>
      <c r="D16" s="32">
        <v>5000</v>
      </c>
      <c r="F16" s="31" t="s">
        <v>21</v>
      </c>
      <c r="G16" s="33" t="str">
        <f t="shared" si="0"/>
        <v>Thiago Santana Gomes</v>
      </c>
      <c r="H16" s="34">
        <f t="shared" si="1"/>
        <v>5000</v>
      </c>
    </row>
    <row r="17" spans="2:8" x14ac:dyDescent="0.25">
      <c r="B17" s="31" t="s">
        <v>22</v>
      </c>
      <c r="C17" s="31" t="s">
        <v>8</v>
      </c>
      <c r="D17" s="32">
        <v>5000</v>
      </c>
      <c r="F17" s="31" t="s">
        <v>22</v>
      </c>
      <c r="G17" s="33" t="str">
        <f t="shared" si="0"/>
        <v>Erika Souza Aguiar</v>
      </c>
      <c r="H17" s="34">
        <f t="shared" si="1"/>
        <v>5000</v>
      </c>
    </row>
    <row r="18" spans="2:8" x14ac:dyDescent="0.25">
      <c r="B18" s="31" t="s">
        <v>23</v>
      </c>
      <c r="C18" s="31" t="s">
        <v>9</v>
      </c>
      <c r="D18" s="32">
        <v>5000</v>
      </c>
      <c r="F18" s="31" t="s">
        <v>14</v>
      </c>
      <c r="G18" s="33" t="str">
        <f t="shared" si="0"/>
        <v>Bruna Alves</v>
      </c>
      <c r="H18" s="34">
        <f t="shared" si="1"/>
        <v>2000</v>
      </c>
    </row>
    <row r="19" spans="2:8" x14ac:dyDescent="0.25">
      <c r="B19" s="31" t="s">
        <v>24</v>
      </c>
      <c r="C19" s="31" t="s">
        <v>10</v>
      </c>
      <c r="D19" s="32">
        <v>4000</v>
      </c>
      <c r="F19" s="31" t="s">
        <v>24</v>
      </c>
      <c r="G19" s="33" t="str">
        <f t="shared" si="0"/>
        <v>Tiago de Oliveira</v>
      </c>
      <c r="H19" s="34">
        <f t="shared" si="1"/>
        <v>4000</v>
      </c>
    </row>
    <row r="20" spans="2:8" x14ac:dyDescent="0.25">
      <c r="B20" s="31" t="s">
        <v>25</v>
      </c>
      <c r="C20" s="31" t="s">
        <v>11</v>
      </c>
      <c r="D20" s="32">
        <v>4000</v>
      </c>
      <c r="F20" s="31" t="s">
        <v>25</v>
      </c>
      <c r="G20" s="33" t="str">
        <f t="shared" si="0"/>
        <v>Frederico Rubens</v>
      </c>
      <c r="H20" s="34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tabSelected="1" zoomScale="94" workbookViewId="0"/>
  </sheetViews>
  <sheetFormatPr defaultRowHeight="15" x14ac:dyDescent="0.25"/>
  <cols>
    <col min="1" max="1" width="22.6640625" style="27" customWidth="1"/>
    <col min="2" max="2" width="31.44140625" style="27" customWidth="1"/>
    <col min="3" max="3" width="22.44140625" style="27" customWidth="1"/>
    <col min="4" max="4" width="8.88671875" style="27"/>
    <col min="5" max="5" width="22.6640625" style="27" customWidth="1"/>
    <col min="6" max="6" width="31.44140625" style="27" customWidth="1"/>
    <col min="7" max="7" width="22.44140625" style="27" customWidth="1"/>
    <col min="8" max="16384" width="8.88671875" style="27"/>
  </cols>
  <sheetData>
    <row r="2" spans="1:7" x14ac:dyDescent="0.25">
      <c r="A2" s="27" t="s">
        <v>74</v>
      </c>
    </row>
    <row r="5" spans="1:7" x14ac:dyDescent="0.25">
      <c r="A5" s="29" t="s">
        <v>13</v>
      </c>
      <c r="B5" s="29" t="s">
        <v>12</v>
      </c>
      <c r="C5" s="30" t="s">
        <v>27</v>
      </c>
      <c r="E5" s="29" t="s">
        <v>13</v>
      </c>
      <c r="F5" s="29" t="s">
        <v>12</v>
      </c>
      <c r="G5" s="30" t="s">
        <v>27</v>
      </c>
    </row>
    <row r="6" spans="1:7" x14ac:dyDescent="0.25">
      <c r="A6" s="31" t="s">
        <v>14</v>
      </c>
      <c r="B6" s="31" t="s">
        <v>0</v>
      </c>
      <c r="C6" s="32">
        <v>2000</v>
      </c>
      <c r="E6" s="31" t="s">
        <v>14</v>
      </c>
      <c r="F6" s="33" t="str">
        <f>VLOOKUP(A6,$A:$C, 2, 0)</f>
        <v>Bruna Alves</v>
      </c>
      <c r="G6" s="34">
        <f>VLOOKUP(E6,$A:$C, 3, 0)</f>
        <v>2000</v>
      </c>
    </row>
    <row r="7" spans="1:7" x14ac:dyDescent="0.25">
      <c r="A7" s="31" t="s">
        <v>15</v>
      </c>
      <c r="B7" s="31" t="s">
        <v>1</v>
      </c>
      <c r="C7" s="32">
        <v>2500</v>
      </c>
      <c r="E7" s="31" t="s">
        <v>15</v>
      </c>
      <c r="F7" s="33" t="str">
        <f t="shared" ref="F7:F17" si="0">VLOOKUP(A7,$A:$C, 2, 0)</f>
        <v>Afonso Alves</v>
      </c>
      <c r="G7" s="34">
        <f t="shared" ref="G7:G17" si="1">VLOOKUP(E7,$A:$C, 3, 0)</f>
        <v>2500</v>
      </c>
    </row>
    <row r="8" spans="1:7" x14ac:dyDescent="0.25">
      <c r="A8" s="31" t="s">
        <v>16</v>
      </c>
      <c r="B8" s="31" t="s">
        <v>2</v>
      </c>
      <c r="C8" s="32">
        <v>3000</v>
      </c>
      <c r="E8" s="31" t="s">
        <v>16</v>
      </c>
      <c r="F8" s="33" t="str">
        <f t="shared" si="0"/>
        <v>Caroline Gois Abreu</v>
      </c>
      <c r="G8" s="34">
        <f t="shared" si="1"/>
        <v>3000</v>
      </c>
    </row>
    <row r="9" spans="1:7" x14ac:dyDescent="0.25">
      <c r="A9" s="31" t="s">
        <v>17</v>
      </c>
      <c r="B9" s="31" t="s">
        <v>3</v>
      </c>
      <c r="C9" s="32">
        <v>3000</v>
      </c>
      <c r="E9" s="31" t="s">
        <v>17</v>
      </c>
      <c r="F9" s="33" t="str">
        <f t="shared" si="0"/>
        <v>Henrique Oliveira Silva</v>
      </c>
      <c r="G9" s="34">
        <f t="shared" si="1"/>
        <v>3000</v>
      </c>
    </row>
    <row r="10" spans="1:7" x14ac:dyDescent="0.25">
      <c r="A10" s="31" t="s">
        <v>18</v>
      </c>
      <c r="B10" s="31" t="s">
        <v>4</v>
      </c>
      <c r="C10" s="32">
        <v>2000</v>
      </c>
      <c r="E10" s="31" t="s">
        <v>18</v>
      </c>
      <c r="F10" s="33" t="str">
        <f t="shared" si="0"/>
        <v>Kaliane Almeida Abreu</v>
      </c>
      <c r="G10" s="34">
        <f t="shared" si="1"/>
        <v>2000</v>
      </c>
    </row>
    <row r="11" spans="1:7" x14ac:dyDescent="0.25">
      <c r="A11" s="31" t="s">
        <v>19</v>
      </c>
      <c r="B11" s="31" t="s">
        <v>5</v>
      </c>
      <c r="C11" s="32">
        <v>2000</v>
      </c>
      <c r="E11" s="31" t="s">
        <v>19</v>
      </c>
      <c r="F11" s="33" t="str">
        <f t="shared" si="0"/>
        <v>Ryan Merryman</v>
      </c>
      <c r="G11" s="34">
        <f t="shared" si="1"/>
        <v>2000</v>
      </c>
    </row>
    <row r="12" spans="1:7" x14ac:dyDescent="0.25">
      <c r="A12" s="31" t="s">
        <v>20</v>
      </c>
      <c r="B12" s="31" t="s">
        <v>6</v>
      </c>
      <c r="C12" s="32">
        <v>2000</v>
      </c>
      <c r="E12" s="31" t="s">
        <v>20</v>
      </c>
      <c r="F12" s="33" t="str">
        <f t="shared" si="0"/>
        <v>Robson Martins</v>
      </c>
      <c r="G12" s="34">
        <f t="shared" si="1"/>
        <v>2000</v>
      </c>
    </row>
    <row r="13" spans="1:7" x14ac:dyDescent="0.25">
      <c r="A13" s="31" t="s">
        <v>21</v>
      </c>
      <c r="B13" s="31" t="s">
        <v>7</v>
      </c>
      <c r="C13" s="32">
        <v>5000</v>
      </c>
      <c r="E13" s="31" t="s">
        <v>21</v>
      </c>
      <c r="F13" s="33" t="str">
        <f t="shared" si="0"/>
        <v>Thiago Santana Gomes</v>
      </c>
      <c r="G13" s="34">
        <f t="shared" si="1"/>
        <v>5000</v>
      </c>
    </row>
    <row r="14" spans="1:7" x14ac:dyDescent="0.25">
      <c r="A14" s="31" t="s">
        <v>22</v>
      </c>
      <c r="B14" s="31" t="s">
        <v>8</v>
      </c>
      <c r="C14" s="32">
        <v>5000</v>
      </c>
      <c r="E14" s="31" t="s">
        <v>22</v>
      </c>
      <c r="F14" s="33" t="str">
        <f t="shared" si="0"/>
        <v>Erika Souza Aguiar</v>
      </c>
      <c r="G14" s="34">
        <f t="shared" si="1"/>
        <v>5000</v>
      </c>
    </row>
    <row r="15" spans="1:7" x14ac:dyDescent="0.25">
      <c r="A15" s="31" t="s">
        <v>23</v>
      </c>
      <c r="B15" s="31" t="s">
        <v>9</v>
      </c>
      <c r="C15" s="32">
        <v>5000</v>
      </c>
      <c r="E15" s="31" t="s">
        <v>23</v>
      </c>
      <c r="F15" s="33" t="str">
        <f t="shared" si="0"/>
        <v>Felipe Borges Aguiar</v>
      </c>
      <c r="G15" s="34">
        <f t="shared" si="1"/>
        <v>5000</v>
      </c>
    </row>
    <row r="16" spans="1:7" x14ac:dyDescent="0.25">
      <c r="A16" s="31" t="s">
        <v>24</v>
      </c>
      <c r="B16" s="31" t="s">
        <v>10</v>
      </c>
      <c r="C16" s="32">
        <v>4000</v>
      </c>
      <c r="E16" s="31" t="s">
        <v>24</v>
      </c>
      <c r="F16" s="33" t="str">
        <f t="shared" si="0"/>
        <v>Tiago de Oliveira</v>
      </c>
      <c r="G16" s="34">
        <f t="shared" si="1"/>
        <v>4000</v>
      </c>
    </row>
    <row r="17" spans="1:7" x14ac:dyDescent="0.25">
      <c r="A17" s="31" t="s">
        <v>25</v>
      </c>
      <c r="B17" s="31" t="s">
        <v>11</v>
      </c>
      <c r="C17" s="32">
        <v>4000</v>
      </c>
      <c r="E17" s="31" t="s">
        <v>25</v>
      </c>
      <c r="F17" s="33" t="str">
        <f t="shared" si="0"/>
        <v>Frederico Rubens</v>
      </c>
      <c r="G17" s="34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zoomScale="94" workbookViewId="0">
      <selection activeCell="A9" sqref="A9"/>
    </sheetView>
  </sheetViews>
  <sheetFormatPr defaultRowHeight="15" x14ac:dyDescent="0.25"/>
  <cols>
    <col min="1" max="1" width="24.6640625" style="27" customWidth="1"/>
    <col min="2" max="2" width="22.6640625" style="27" customWidth="1"/>
    <col min="3" max="3" width="39.109375" style="27" customWidth="1"/>
    <col min="4" max="4" width="8.6640625" style="27" bestFit="1" customWidth="1"/>
    <col min="5" max="6" width="8.88671875" style="27"/>
    <col min="7" max="7" width="24.33203125" style="27" bestFit="1" customWidth="1"/>
    <col min="8" max="8" width="30.44140625" style="27" customWidth="1"/>
    <col min="9" max="9" width="42.33203125" style="27" customWidth="1"/>
    <col min="10" max="16384" width="8.88671875" style="27"/>
  </cols>
  <sheetData>
    <row r="1" spans="1:9" x14ac:dyDescent="0.25">
      <c r="H1" s="35" t="s">
        <v>67</v>
      </c>
    </row>
    <row r="2" spans="1:9" x14ac:dyDescent="0.25">
      <c r="H2" s="35" t="s">
        <v>68</v>
      </c>
    </row>
    <row r="4" spans="1:9" x14ac:dyDescent="0.25">
      <c r="B4" s="27" t="s">
        <v>66</v>
      </c>
      <c r="H4" s="29" t="s">
        <v>29</v>
      </c>
    </row>
    <row r="5" spans="1:9" x14ac:dyDescent="0.25">
      <c r="B5" s="27" t="s">
        <v>75</v>
      </c>
      <c r="H5" s="31" t="s">
        <v>36</v>
      </c>
    </row>
    <row r="8" spans="1:9" x14ac:dyDescent="0.25">
      <c r="B8" s="29" t="s">
        <v>29</v>
      </c>
      <c r="C8" s="29" t="s">
        <v>28</v>
      </c>
      <c r="D8" s="36" t="s">
        <v>56</v>
      </c>
      <c r="F8" s="27" t="s">
        <v>57</v>
      </c>
      <c r="G8" s="27" t="s">
        <v>58</v>
      </c>
      <c r="H8" s="29" t="s">
        <v>29</v>
      </c>
      <c r="I8" s="29" t="s">
        <v>28</v>
      </c>
    </row>
    <row r="9" spans="1:9" x14ac:dyDescent="0.25">
      <c r="A9" s="27" t="str">
        <f>B9&amp;D9</f>
        <v>Leonardo Almeida1</v>
      </c>
      <c r="B9" s="31" t="s">
        <v>30</v>
      </c>
      <c r="C9" s="31" t="s">
        <v>31</v>
      </c>
      <c r="D9" s="37">
        <f>COUNTIF($B$9:B9,B9)</f>
        <v>1</v>
      </c>
      <c r="F9" s="27">
        <v>1</v>
      </c>
      <c r="G9" s="38" t="str">
        <f>$H$5&amp;F9</f>
        <v>Amanda Martins1</v>
      </c>
      <c r="H9" s="33" t="str">
        <f>IFERROR(VLOOKUP($G9,$A:$C, COLUMN(B1), FALSE), "-")</f>
        <v>Amanda Martins</v>
      </c>
      <c r="I9" s="33" t="str">
        <f>IFERROR(VLOOKUP($G9,$A:$C, COLUMN(C1), FALSE), "-")</f>
        <v>Bermuda Masculino</v>
      </c>
    </row>
    <row r="10" spans="1:9" x14ac:dyDescent="0.25">
      <c r="A10" s="27" t="str">
        <f t="shared" ref="A10:A45" si="0">B10&amp;D10</f>
        <v>Eliane Moreira1</v>
      </c>
      <c r="B10" s="31" t="s">
        <v>32</v>
      </c>
      <c r="C10" s="31" t="s">
        <v>33</v>
      </c>
      <c r="D10" s="37">
        <f>COUNTIF($B$9:B10,B10)</f>
        <v>1</v>
      </c>
      <c r="F10" s="27">
        <v>2</v>
      </c>
      <c r="G10" s="38" t="str">
        <f t="shared" ref="G10:G17" si="1">$H$5&amp;F10</f>
        <v>Amanda Martins2</v>
      </c>
      <c r="H10" s="33" t="str">
        <f t="shared" ref="H10:H17" si="2">IFERROR(VLOOKUP($G10,$A:$C, COLUMN(B2), FALSE), "-")</f>
        <v>Amanda Martins</v>
      </c>
      <c r="I10" s="33" t="str">
        <f t="shared" ref="I10:I17" si="3">IFERROR(VLOOKUP($G10,$A:$C, COLUMN(C2), FALSE), "-")</f>
        <v>Vestido Infantil</v>
      </c>
    </row>
    <row r="11" spans="1:9" x14ac:dyDescent="0.25">
      <c r="A11" s="27" t="str">
        <f t="shared" si="0"/>
        <v>Nicolas Pereira1</v>
      </c>
      <c r="B11" s="31" t="s">
        <v>34</v>
      </c>
      <c r="C11" s="31" t="s">
        <v>35</v>
      </c>
      <c r="D11" s="37">
        <f>COUNTIF($B$9:B11,B11)</f>
        <v>1</v>
      </c>
      <c r="F11" s="27">
        <v>3</v>
      </c>
      <c r="G11" s="38" t="str">
        <f t="shared" si="1"/>
        <v>Amanda Martins3</v>
      </c>
      <c r="H11" s="33" t="str">
        <f t="shared" si="2"/>
        <v>Amanda Martins</v>
      </c>
      <c r="I11" s="33" t="str">
        <f t="shared" si="3"/>
        <v>Sapatilha Sapato</v>
      </c>
    </row>
    <row r="12" spans="1:9" x14ac:dyDescent="0.25">
      <c r="A12" s="27" t="str">
        <f t="shared" si="0"/>
        <v>Amanda Martins1</v>
      </c>
      <c r="B12" s="31" t="s">
        <v>36</v>
      </c>
      <c r="C12" s="31" t="s">
        <v>37</v>
      </c>
      <c r="D12" s="37">
        <f>COUNTIF($B$9:B12,B12)</f>
        <v>1</v>
      </c>
      <c r="F12" s="27">
        <v>4</v>
      </c>
      <c r="G12" s="38" t="str">
        <f t="shared" si="1"/>
        <v>Amanda Martins4</v>
      </c>
      <c r="H12" s="33" t="str">
        <f t="shared" si="2"/>
        <v>Amanda Martins</v>
      </c>
      <c r="I12" s="33" t="str">
        <f t="shared" si="3"/>
        <v>Vestido Infantil</v>
      </c>
    </row>
    <row r="13" spans="1:9" x14ac:dyDescent="0.25">
      <c r="A13" s="27" t="str">
        <f t="shared" si="0"/>
        <v>Paulo Santos1</v>
      </c>
      <c r="B13" s="31" t="s">
        <v>38</v>
      </c>
      <c r="C13" s="31" t="s">
        <v>39</v>
      </c>
      <c r="D13" s="37">
        <f>COUNTIF($B$9:B13,B13)</f>
        <v>1</v>
      </c>
      <c r="F13" s="27">
        <v>5</v>
      </c>
      <c r="G13" s="38" t="str">
        <f t="shared" si="1"/>
        <v>Amanda Martins5</v>
      </c>
      <c r="H13" s="33" t="str">
        <f t="shared" si="2"/>
        <v>Amanda Martins</v>
      </c>
      <c r="I13" s="33" t="str">
        <f t="shared" si="3"/>
        <v>Sapato Social</v>
      </c>
    </row>
    <row r="14" spans="1:9" x14ac:dyDescent="0.25">
      <c r="A14" s="27" t="str">
        <f t="shared" si="0"/>
        <v>Aline Rosa1</v>
      </c>
      <c r="B14" s="31" t="s">
        <v>40</v>
      </c>
      <c r="C14" s="31" t="s">
        <v>41</v>
      </c>
      <c r="D14" s="37">
        <f>COUNTIF($B$9:B14,B14)</f>
        <v>1</v>
      </c>
      <c r="F14" s="27">
        <v>6</v>
      </c>
      <c r="G14" s="38" t="str">
        <f t="shared" si="1"/>
        <v>Amanda Martins6</v>
      </c>
      <c r="H14" s="33" t="str">
        <f t="shared" si="2"/>
        <v>-</v>
      </c>
      <c r="I14" s="33" t="str">
        <f t="shared" si="3"/>
        <v>-</v>
      </c>
    </row>
    <row r="15" spans="1:9" x14ac:dyDescent="0.25">
      <c r="A15" s="27" t="str">
        <f t="shared" si="0"/>
        <v>Leonardo Almeida2</v>
      </c>
      <c r="B15" s="31" t="s">
        <v>30</v>
      </c>
      <c r="C15" s="31" t="s">
        <v>42</v>
      </c>
      <c r="D15" s="37">
        <f>COUNTIF($B$9:B15,B15)</f>
        <v>2</v>
      </c>
      <c r="F15" s="27">
        <v>7</v>
      </c>
      <c r="G15" s="38" t="str">
        <f t="shared" si="1"/>
        <v>Amanda Martins7</v>
      </c>
      <c r="H15" s="33" t="str">
        <f t="shared" si="2"/>
        <v>-</v>
      </c>
      <c r="I15" s="33" t="str">
        <f t="shared" si="3"/>
        <v>-</v>
      </c>
    </row>
    <row r="16" spans="1:9" x14ac:dyDescent="0.25">
      <c r="A16" s="27" t="str">
        <f t="shared" si="0"/>
        <v>Eliane Moreira2</v>
      </c>
      <c r="B16" s="31" t="s">
        <v>32</v>
      </c>
      <c r="C16" s="31" t="s">
        <v>43</v>
      </c>
      <c r="D16" s="37">
        <f>COUNTIF($B$9:B16,B16)</f>
        <v>2</v>
      </c>
      <c r="F16" s="27">
        <v>8</v>
      </c>
      <c r="G16" s="38" t="str">
        <f t="shared" si="1"/>
        <v>Amanda Martins8</v>
      </c>
      <c r="H16" s="33" t="str">
        <f t="shared" si="2"/>
        <v>-</v>
      </c>
      <c r="I16" s="33" t="str">
        <f t="shared" si="3"/>
        <v>-</v>
      </c>
    </row>
    <row r="17" spans="1:9" x14ac:dyDescent="0.25">
      <c r="A17" s="27" t="str">
        <f t="shared" si="0"/>
        <v>Nicolas Pereira2</v>
      </c>
      <c r="B17" s="31" t="s">
        <v>34</v>
      </c>
      <c r="C17" s="31" t="s">
        <v>44</v>
      </c>
      <c r="D17" s="37">
        <f>COUNTIF($B$9:B17,B17)</f>
        <v>2</v>
      </c>
      <c r="F17" s="27">
        <v>9</v>
      </c>
      <c r="G17" s="38" t="str">
        <f t="shared" si="1"/>
        <v>Amanda Martins9</v>
      </c>
      <c r="H17" s="33" t="str">
        <f t="shared" si="2"/>
        <v>-</v>
      </c>
      <c r="I17" s="33" t="str">
        <f t="shared" si="3"/>
        <v>-</v>
      </c>
    </row>
    <row r="18" spans="1:9" x14ac:dyDescent="0.25">
      <c r="A18" s="27" t="str">
        <f t="shared" si="0"/>
        <v>Amanda Martins2</v>
      </c>
      <c r="B18" s="31" t="s">
        <v>36</v>
      </c>
      <c r="C18" s="31" t="s">
        <v>45</v>
      </c>
      <c r="D18" s="37">
        <f>COUNTIF($B$9:B18,B18)</f>
        <v>2</v>
      </c>
    </row>
    <row r="19" spans="1:9" x14ac:dyDescent="0.25">
      <c r="A19" s="27" t="str">
        <f t="shared" si="0"/>
        <v>Leonardo Almeida3</v>
      </c>
      <c r="B19" s="31" t="s">
        <v>30</v>
      </c>
      <c r="C19" s="31" t="s">
        <v>46</v>
      </c>
      <c r="D19" s="37">
        <f>COUNTIF($B$9:B19,B19)</f>
        <v>3</v>
      </c>
    </row>
    <row r="20" spans="1:9" x14ac:dyDescent="0.25">
      <c r="A20" s="27" t="str">
        <f t="shared" si="0"/>
        <v>Eliane Moreira3</v>
      </c>
      <c r="B20" s="31" t="s">
        <v>32</v>
      </c>
      <c r="C20" s="31" t="s">
        <v>47</v>
      </c>
      <c r="D20" s="37">
        <f>COUNTIF($B$9:B20,B20)</f>
        <v>3</v>
      </c>
    </row>
    <row r="21" spans="1:9" x14ac:dyDescent="0.25">
      <c r="A21" s="27" t="str">
        <f t="shared" si="0"/>
        <v>Nicolas Pereira3</v>
      </c>
      <c r="B21" s="31" t="s">
        <v>34</v>
      </c>
      <c r="C21" s="31" t="s">
        <v>48</v>
      </c>
      <c r="D21" s="37">
        <f>COUNTIF($B$9:B21,B21)</f>
        <v>3</v>
      </c>
    </row>
    <row r="22" spans="1:9" x14ac:dyDescent="0.25">
      <c r="A22" s="27" t="str">
        <f t="shared" si="0"/>
        <v>Amanda Martins3</v>
      </c>
      <c r="B22" s="31" t="s">
        <v>36</v>
      </c>
      <c r="C22" s="31" t="s">
        <v>49</v>
      </c>
      <c r="D22" s="37">
        <f>COUNTIF($B$9:B22,B22)</f>
        <v>3</v>
      </c>
    </row>
    <row r="23" spans="1:9" x14ac:dyDescent="0.25">
      <c r="A23" s="27" t="str">
        <f t="shared" si="0"/>
        <v>Eliane Moreira4</v>
      </c>
      <c r="B23" s="31" t="s">
        <v>32</v>
      </c>
      <c r="C23" s="31" t="s">
        <v>50</v>
      </c>
      <c r="D23" s="37">
        <f>COUNTIF($B$9:B23,B23)</f>
        <v>4</v>
      </c>
    </row>
    <row r="24" spans="1:9" x14ac:dyDescent="0.25">
      <c r="A24" s="27" t="str">
        <f t="shared" si="0"/>
        <v>Angela Maria1</v>
      </c>
      <c r="B24" s="31" t="s">
        <v>51</v>
      </c>
      <c r="C24" s="31" t="s">
        <v>31</v>
      </c>
      <c r="D24" s="37">
        <f>COUNTIF($B$9:B24,B24)</f>
        <v>1</v>
      </c>
    </row>
    <row r="25" spans="1:9" x14ac:dyDescent="0.25">
      <c r="A25" s="27" t="str">
        <f t="shared" si="0"/>
        <v>Carlos Moreira1</v>
      </c>
      <c r="B25" s="31" t="s">
        <v>52</v>
      </c>
      <c r="C25" s="31" t="s">
        <v>33</v>
      </c>
      <c r="D25" s="37">
        <f>COUNTIF($B$9:B25,B25)</f>
        <v>1</v>
      </c>
    </row>
    <row r="26" spans="1:9" x14ac:dyDescent="0.25">
      <c r="A26" s="27" t="str">
        <f t="shared" si="0"/>
        <v>Eliane Moreira5</v>
      </c>
      <c r="B26" s="31" t="s">
        <v>32</v>
      </c>
      <c r="C26" s="31" t="s">
        <v>35</v>
      </c>
      <c r="D26" s="37">
        <f>COUNTIF($B$9:B26,B26)</f>
        <v>5</v>
      </c>
    </row>
    <row r="27" spans="1:9" x14ac:dyDescent="0.25">
      <c r="A27" s="27" t="str">
        <f t="shared" si="0"/>
        <v>Nicolas Pereira4</v>
      </c>
      <c r="B27" s="31" t="s">
        <v>34</v>
      </c>
      <c r="C27" s="31" t="s">
        <v>37</v>
      </c>
      <c r="D27" s="37">
        <f>COUNTIF($B$9:B27,B27)</f>
        <v>4</v>
      </c>
    </row>
    <row r="28" spans="1:9" x14ac:dyDescent="0.25">
      <c r="A28" s="27" t="str">
        <f t="shared" si="0"/>
        <v>Leonardo Almeida4</v>
      </c>
      <c r="B28" s="31" t="s">
        <v>30</v>
      </c>
      <c r="C28" s="31" t="s">
        <v>39</v>
      </c>
      <c r="D28" s="37">
        <f>COUNTIF($B$9:B28,B28)</f>
        <v>4</v>
      </c>
    </row>
    <row r="29" spans="1:9" x14ac:dyDescent="0.25">
      <c r="A29" s="27" t="str">
        <f t="shared" si="0"/>
        <v>Aline Rosa2</v>
      </c>
      <c r="B29" s="31" t="s">
        <v>40</v>
      </c>
      <c r="C29" s="31" t="s">
        <v>41</v>
      </c>
      <c r="D29" s="37">
        <f>COUNTIF($B$9:B29,B29)</f>
        <v>2</v>
      </c>
    </row>
    <row r="30" spans="1:9" x14ac:dyDescent="0.25">
      <c r="A30" s="27" t="str">
        <f t="shared" si="0"/>
        <v>Leonardo Almeida5</v>
      </c>
      <c r="B30" s="31" t="s">
        <v>30</v>
      </c>
      <c r="C30" s="31" t="s">
        <v>42</v>
      </c>
      <c r="D30" s="37">
        <f>COUNTIF($B$9:B30,B30)</f>
        <v>5</v>
      </c>
    </row>
    <row r="31" spans="1:9" x14ac:dyDescent="0.25">
      <c r="A31" s="27" t="str">
        <f t="shared" si="0"/>
        <v>Eliane Moreira6</v>
      </c>
      <c r="B31" s="31" t="s">
        <v>32</v>
      </c>
      <c r="C31" s="31" t="s">
        <v>43</v>
      </c>
      <c r="D31" s="37">
        <f>COUNTIF($B$9:B31,B31)</f>
        <v>6</v>
      </c>
    </row>
    <row r="32" spans="1:9" x14ac:dyDescent="0.25">
      <c r="A32" s="27" t="str">
        <f t="shared" si="0"/>
        <v>Nicolas Pereira5</v>
      </c>
      <c r="B32" s="31" t="s">
        <v>34</v>
      </c>
      <c r="C32" s="31" t="s">
        <v>44</v>
      </c>
      <c r="D32" s="37">
        <f>COUNTIF($B$9:B32,B32)</f>
        <v>5</v>
      </c>
    </row>
    <row r="33" spans="1:4" x14ac:dyDescent="0.25">
      <c r="A33" s="27" t="str">
        <f t="shared" si="0"/>
        <v>Amanda Martins4</v>
      </c>
      <c r="B33" s="31" t="s">
        <v>36</v>
      </c>
      <c r="C33" s="31" t="s">
        <v>45</v>
      </c>
      <c r="D33" s="37">
        <f>COUNTIF($B$9:B33,B33)</f>
        <v>4</v>
      </c>
    </row>
    <row r="34" spans="1:4" x14ac:dyDescent="0.25">
      <c r="A34" s="27" t="str">
        <f t="shared" si="0"/>
        <v>Eliane Moreira7</v>
      </c>
      <c r="B34" s="31" t="s">
        <v>32</v>
      </c>
      <c r="C34" s="31" t="s">
        <v>46</v>
      </c>
      <c r="D34" s="37">
        <f>COUNTIF($B$9:B34,B34)</f>
        <v>7</v>
      </c>
    </row>
    <row r="35" spans="1:4" x14ac:dyDescent="0.25">
      <c r="A35" s="27" t="str">
        <f t="shared" si="0"/>
        <v>Nicolas Pereira6</v>
      </c>
      <c r="B35" s="31" t="s">
        <v>34</v>
      </c>
      <c r="C35" s="31" t="s">
        <v>47</v>
      </c>
      <c r="D35" s="37">
        <f>COUNTIF($B$9:B35,B35)</f>
        <v>6</v>
      </c>
    </row>
    <row r="36" spans="1:4" x14ac:dyDescent="0.25">
      <c r="A36" s="27" t="str">
        <f t="shared" si="0"/>
        <v>Amanda Martins5</v>
      </c>
      <c r="B36" s="31" t="s">
        <v>36</v>
      </c>
      <c r="C36" s="31" t="s">
        <v>48</v>
      </c>
      <c r="D36" s="37">
        <f>COUNTIF($B$9:B36,B36)</f>
        <v>5</v>
      </c>
    </row>
    <row r="37" spans="1:4" x14ac:dyDescent="0.25">
      <c r="A37" s="27" t="str">
        <f t="shared" si="0"/>
        <v>Angela Maria2</v>
      </c>
      <c r="B37" s="31" t="s">
        <v>51</v>
      </c>
      <c r="C37" s="31" t="s">
        <v>44</v>
      </c>
      <c r="D37" s="37">
        <f>COUNTIF($B$9:B37,B37)</f>
        <v>2</v>
      </c>
    </row>
    <row r="38" spans="1:4" x14ac:dyDescent="0.25">
      <c r="A38" s="27" t="str">
        <f t="shared" si="0"/>
        <v>Angela Maria3</v>
      </c>
      <c r="B38" s="31" t="s">
        <v>51</v>
      </c>
      <c r="C38" s="31" t="s">
        <v>45</v>
      </c>
      <c r="D38" s="37">
        <f>COUNTIF($B$9:B38,B38)</f>
        <v>3</v>
      </c>
    </row>
    <row r="39" spans="1:4" x14ac:dyDescent="0.25">
      <c r="A39" s="27" t="str">
        <f t="shared" si="0"/>
        <v>Carlos Moreira2</v>
      </c>
      <c r="B39" s="31" t="s">
        <v>52</v>
      </c>
      <c r="C39" s="31" t="s">
        <v>53</v>
      </c>
      <c r="D39" s="37">
        <f>COUNTIF($B$9:B39,B39)</f>
        <v>2</v>
      </c>
    </row>
    <row r="40" spans="1:4" x14ac:dyDescent="0.25">
      <c r="A40" s="27" t="str">
        <f t="shared" si="0"/>
        <v>Carlos Moreira3</v>
      </c>
      <c r="B40" s="31" t="s">
        <v>52</v>
      </c>
      <c r="C40" s="31" t="s">
        <v>54</v>
      </c>
      <c r="D40" s="37">
        <f>COUNTIF($B$9:B40,B40)</f>
        <v>3</v>
      </c>
    </row>
    <row r="41" spans="1:4" x14ac:dyDescent="0.25">
      <c r="A41" s="27" t="str">
        <f t="shared" si="0"/>
        <v>Aline Rosa3</v>
      </c>
      <c r="B41" s="31" t="s">
        <v>40</v>
      </c>
      <c r="C41" s="31" t="s">
        <v>37</v>
      </c>
      <c r="D41" s="37">
        <f>COUNTIF($B$9:B41,B41)</f>
        <v>3</v>
      </c>
    </row>
    <row r="42" spans="1:4" x14ac:dyDescent="0.25">
      <c r="A42" s="27" t="str">
        <f t="shared" si="0"/>
        <v>Aline Rosa4</v>
      </c>
      <c r="B42" s="31" t="s">
        <v>40</v>
      </c>
      <c r="C42" s="31" t="s">
        <v>35</v>
      </c>
      <c r="D42" s="37">
        <f>COUNTIF($B$9:B42,B42)</f>
        <v>4</v>
      </c>
    </row>
    <row r="43" spans="1:4" x14ac:dyDescent="0.25">
      <c r="A43" s="27" t="str">
        <f t="shared" si="0"/>
        <v>Aline Rosa5</v>
      </c>
      <c r="B43" s="31" t="s">
        <v>40</v>
      </c>
      <c r="C43" s="31" t="s">
        <v>55</v>
      </c>
      <c r="D43" s="37">
        <f>COUNTIF($B$9:B43,B43)</f>
        <v>5</v>
      </c>
    </row>
    <row r="44" spans="1:4" x14ac:dyDescent="0.25">
      <c r="A44" s="27" t="str">
        <f t="shared" si="0"/>
        <v>Paulo Santos2</v>
      </c>
      <c r="B44" s="31" t="s">
        <v>38</v>
      </c>
      <c r="C44" s="31" t="s">
        <v>48</v>
      </c>
      <c r="D44" s="37">
        <f>COUNTIF($B$9:B44,B44)</f>
        <v>2</v>
      </c>
    </row>
    <row r="45" spans="1:4" x14ac:dyDescent="0.25">
      <c r="A45" s="27" t="str">
        <f t="shared" si="0"/>
        <v>Paulo Santos3</v>
      </c>
      <c r="B45" s="31" t="s">
        <v>38</v>
      </c>
      <c r="C45" s="31" t="s">
        <v>35</v>
      </c>
      <c r="D45" s="37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Dados!$A$2:$A$10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45cbc027-4fdb-4325-ba4c-14e20f088a7f"/>
    <ds:schemaRef ds:uri="fd550b8b-0dd7-4de3-a8e6-af527f15a8a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2024-02-29T16:46:25Z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