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4102/CA/KE4102_CharityRecommender/data/modified/"/>
    </mc:Choice>
  </mc:AlternateContent>
  <bookViews>
    <workbookView xWindow="380" yWindow="460" windowWidth="28040" windowHeight="16560" xr2:uid="{00000000-000D-0000-FFFF-FFFF00000000}"/>
  </bookViews>
  <sheets>
    <sheet name="charities_sizes" sheetId="1" r:id="rId1"/>
  </sheets>
  <calcPr calcId="171027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BG70" i="1"/>
  <c r="V451" i="1"/>
  <c r="R203" i="1"/>
  <c r="S203" i="1" s="1"/>
  <c r="R189" i="1"/>
  <c r="S189" i="1" s="1"/>
  <c r="R244" i="1"/>
  <c r="S244" i="1" s="1"/>
  <c r="R406" i="1"/>
  <c r="S406" i="1" s="1"/>
  <c r="R421" i="1"/>
  <c r="S421" i="1" s="1"/>
  <c r="R55" i="1"/>
  <c r="S55" i="1" s="1"/>
  <c r="R420" i="1"/>
  <c r="S420" i="1" s="1"/>
  <c r="R176" i="1"/>
  <c r="S176" i="1" s="1"/>
  <c r="R4" i="1"/>
  <c r="S4" i="1" s="1"/>
  <c r="R366" i="1"/>
  <c r="S366" i="1" s="1"/>
  <c r="R401" i="1"/>
  <c r="S401" i="1" s="1"/>
  <c r="R288" i="1"/>
  <c r="S288" i="1" s="1"/>
  <c r="R336" i="1"/>
  <c r="S336" i="1" s="1"/>
  <c r="R109" i="1"/>
  <c r="S109" i="1" s="1"/>
  <c r="R19" i="1"/>
  <c r="S19" i="1" s="1"/>
  <c r="R249" i="1"/>
  <c r="S249" i="1" s="1"/>
  <c r="R261" i="1"/>
  <c r="S261" i="1" s="1"/>
  <c r="R2" i="1"/>
  <c r="S2" i="1" s="1"/>
  <c r="R398" i="1"/>
  <c r="S398" i="1" s="1"/>
  <c r="R383" i="1"/>
  <c r="S383" i="1" s="1"/>
  <c r="R11" i="1"/>
  <c r="S11" i="1" s="1"/>
  <c r="R187" i="1"/>
  <c r="S187" i="1" s="1"/>
  <c r="T187" i="1" s="1"/>
  <c r="R41" i="1"/>
  <c r="S41" i="1" s="1"/>
  <c r="R67" i="1"/>
  <c r="S67" i="1" s="1"/>
  <c r="R222" i="1"/>
  <c r="S222" i="1" s="1"/>
  <c r="R224" i="1"/>
  <c r="S224" i="1" s="1"/>
  <c r="R269" i="1"/>
  <c r="S269" i="1" s="1"/>
  <c r="R308" i="1"/>
  <c r="S308" i="1" s="1"/>
  <c r="R266" i="1"/>
  <c r="S266" i="1" s="1"/>
  <c r="R310" i="1"/>
  <c r="S310" i="1" s="1"/>
  <c r="R134" i="1"/>
  <c r="S134" i="1" s="1"/>
  <c r="R181" i="1"/>
  <c r="S181" i="1" s="1"/>
  <c r="R48" i="1"/>
  <c r="S48" i="1" s="1"/>
  <c r="R328" i="1"/>
  <c r="S328" i="1" s="1"/>
  <c r="R205" i="1"/>
  <c r="S205" i="1" s="1"/>
  <c r="R320" i="1"/>
  <c r="S320" i="1" s="1"/>
  <c r="R248" i="1"/>
  <c r="S248" i="1" s="1"/>
  <c r="R154" i="1"/>
  <c r="S154" i="1" s="1"/>
  <c r="R116" i="1"/>
  <c r="S116" i="1" s="1"/>
  <c r="R37" i="1"/>
  <c r="S37" i="1" s="1"/>
  <c r="R290" i="1"/>
  <c r="S290" i="1" s="1"/>
  <c r="R60" i="1"/>
  <c r="S60" i="1" s="1"/>
  <c r="R101" i="1"/>
  <c r="S101" i="1" s="1"/>
  <c r="R391" i="1"/>
  <c r="S391" i="1" s="1"/>
  <c r="R374" i="1"/>
  <c r="S374" i="1" s="1"/>
  <c r="R375" i="1"/>
  <c r="S375" i="1" s="1"/>
  <c r="R392" i="1"/>
  <c r="S392" i="1" s="1"/>
  <c r="R213" i="1"/>
  <c r="S213" i="1" s="1"/>
  <c r="R402" i="1"/>
  <c r="S402" i="1" s="1"/>
  <c r="R335" i="1"/>
  <c r="S335" i="1" s="1"/>
  <c r="R160" i="1"/>
  <c r="S160" i="1" s="1"/>
  <c r="R259" i="1"/>
  <c r="S259" i="1" s="1"/>
  <c r="R77" i="1"/>
  <c r="S77" i="1" s="1"/>
  <c r="R6" i="1"/>
  <c r="S6" i="1" s="1"/>
  <c r="R352" i="1"/>
  <c r="S352" i="1" s="1"/>
  <c r="R155" i="1"/>
  <c r="S155" i="1" s="1"/>
  <c r="R107" i="1"/>
  <c r="S107" i="1" s="1"/>
  <c r="R76" i="1"/>
  <c r="S76" i="1" s="1"/>
  <c r="R403" i="1"/>
  <c r="S403" i="1" s="1"/>
  <c r="R371" i="1"/>
  <c r="S371" i="1" s="1"/>
  <c r="R387" i="1"/>
  <c r="S387" i="1" s="1"/>
  <c r="R407" i="1"/>
  <c r="S407" i="1" s="1"/>
  <c r="R111" i="1"/>
  <c r="S111" i="1" s="1"/>
  <c r="R120" i="1"/>
  <c r="S120" i="1" s="1"/>
  <c r="R422" i="1"/>
  <c r="S422" i="1" s="1"/>
  <c r="R79" i="1"/>
  <c r="S79" i="1" s="1"/>
  <c r="R8" i="1"/>
  <c r="S8" i="1" s="1"/>
  <c r="R126" i="1"/>
  <c r="S126" i="1" s="1"/>
  <c r="R124" i="1"/>
  <c r="S124" i="1" s="1"/>
  <c r="R373" i="1"/>
  <c r="S373" i="1" s="1"/>
  <c r="R72" i="1"/>
  <c r="S72" i="1" s="1"/>
  <c r="R218" i="1"/>
  <c r="S218" i="1" s="1"/>
  <c r="R280" i="1"/>
  <c r="S280" i="1" s="1"/>
  <c r="R18" i="1"/>
  <c r="S18" i="1" s="1"/>
  <c r="R90" i="1"/>
  <c r="S90" i="1" s="1"/>
  <c r="R35" i="1"/>
  <c r="S35" i="1" s="1"/>
  <c r="R119" i="1"/>
  <c r="S119" i="1" s="1"/>
  <c r="R240" i="1"/>
  <c r="S240" i="1" s="1"/>
  <c r="R29" i="1"/>
  <c r="S29" i="1" s="1"/>
  <c r="R105" i="1"/>
  <c r="S105" i="1" s="1"/>
  <c r="R194" i="1"/>
  <c r="S194" i="1" s="1"/>
  <c r="R164" i="1"/>
  <c r="S164" i="1" s="1"/>
  <c r="R7" i="1"/>
  <c r="S7" i="1" s="1"/>
  <c r="R44" i="1"/>
  <c r="S44" i="1" s="1"/>
  <c r="R65" i="1"/>
  <c r="S65" i="1" s="1"/>
  <c r="R415" i="1"/>
  <c r="S415" i="1" s="1"/>
  <c r="R127" i="1"/>
  <c r="S127" i="1" s="1"/>
  <c r="R57" i="1"/>
  <c r="S57" i="1" s="1"/>
  <c r="R128" i="1"/>
  <c r="S128" i="1" s="1"/>
  <c r="R20" i="1"/>
  <c r="S20" i="1" s="1"/>
  <c r="R121" i="1"/>
  <c r="S121" i="1" s="1"/>
  <c r="R38" i="1"/>
  <c r="S38" i="1" s="1"/>
  <c r="R151" i="1"/>
  <c r="S151" i="1" s="1"/>
  <c r="R25" i="1"/>
  <c r="S25" i="1" s="1"/>
  <c r="R26" i="1"/>
  <c r="S26" i="1" s="1"/>
  <c r="R70" i="1"/>
  <c r="S70" i="1" s="1"/>
  <c r="R117" i="1"/>
  <c r="S117" i="1" s="1"/>
  <c r="R104" i="1"/>
  <c r="S104" i="1" s="1"/>
  <c r="R358" i="1"/>
  <c r="S358" i="1" s="1"/>
  <c r="R78" i="1"/>
  <c r="S78" i="1" s="1"/>
  <c r="R148" i="1"/>
  <c r="S148" i="1" s="1"/>
  <c r="R166" i="1"/>
  <c r="S166" i="1" s="1"/>
  <c r="R125" i="1"/>
  <c r="S125" i="1" s="1"/>
  <c r="R295" i="1"/>
  <c r="S295" i="1" s="1"/>
  <c r="R27" i="1"/>
  <c r="S27" i="1" s="1"/>
  <c r="R87" i="1"/>
  <c r="S87" i="1" s="1"/>
  <c r="R64" i="1"/>
  <c r="S64" i="1" s="1"/>
  <c r="R59" i="1"/>
  <c r="S59" i="1" s="1"/>
  <c r="R28" i="1"/>
  <c r="S28" i="1" s="1"/>
  <c r="R89" i="1"/>
  <c r="S89" i="1" s="1"/>
  <c r="R69" i="1"/>
  <c r="S69" i="1" s="1"/>
  <c r="R136" i="1"/>
  <c r="S136" i="1" s="1"/>
  <c r="R102" i="1"/>
  <c r="S102" i="1" s="1"/>
  <c r="R220" i="1"/>
  <c r="S220" i="1" s="1"/>
  <c r="R389" i="1"/>
  <c r="S389" i="1" s="1"/>
  <c r="R81" i="1"/>
  <c r="S81" i="1" s="1"/>
  <c r="R68" i="1"/>
  <c r="S68" i="1" s="1"/>
  <c r="R88" i="1"/>
  <c r="S88" i="1" s="1"/>
  <c r="R112" i="1"/>
  <c r="S112" i="1" s="1"/>
  <c r="R123" i="1"/>
  <c r="S123" i="1" s="1"/>
  <c r="R83" i="1"/>
  <c r="S83" i="1" s="1"/>
  <c r="R251" i="1"/>
  <c r="S251" i="1" s="1"/>
  <c r="R113" i="1"/>
  <c r="S113" i="1" s="1"/>
  <c r="R152" i="1"/>
  <c r="S152" i="1" s="1"/>
  <c r="R122" i="1"/>
  <c r="S122" i="1" s="1"/>
  <c r="R73" i="1"/>
  <c r="S73" i="1" s="1"/>
  <c r="R86" i="1"/>
  <c r="S86" i="1" s="1"/>
  <c r="R85" i="1"/>
  <c r="S85" i="1" s="1"/>
  <c r="R114" i="1"/>
  <c r="S114" i="1" s="1"/>
  <c r="R369" i="1"/>
  <c r="S369" i="1" s="1"/>
  <c r="R84" i="1"/>
  <c r="S84" i="1" s="1"/>
  <c r="R359" i="1"/>
  <c r="S359" i="1" s="1"/>
  <c r="R350" i="1"/>
  <c r="S350" i="1" s="1"/>
  <c r="R357" i="1"/>
  <c r="S357" i="1" s="1"/>
  <c r="R256" i="1"/>
  <c r="S256" i="1" s="1"/>
  <c r="R146" i="1"/>
  <c r="S146" i="1" s="1"/>
  <c r="R412" i="1"/>
  <c r="S412" i="1" s="1"/>
  <c r="R414" i="1"/>
  <c r="S414" i="1" s="1"/>
  <c r="R354" i="1"/>
  <c r="S354" i="1" s="1"/>
  <c r="R368" i="1"/>
  <c r="S368" i="1" s="1"/>
  <c r="R264" i="1"/>
  <c r="S264" i="1" s="1"/>
  <c r="R345" i="1"/>
  <c r="S345" i="1" s="1"/>
  <c r="R409" i="1"/>
  <c r="S409" i="1" s="1"/>
  <c r="R411" i="1"/>
  <c r="S411" i="1" s="1"/>
  <c r="R405" i="1"/>
  <c r="S405" i="1" s="1"/>
  <c r="R410" i="1"/>
  <c r="S410" i="1" s="1"/>
  <c r="R156" i="1"/>
  <c r="S156" i="1" s="1"/>
  <c r="R172" i="1"/>
  <c r="S172" i="1" s="1"/>
  <c r="R338" i="1"/>
  <c r="S338" i="1" s="1"/>
  <c r="R115" i="1"/>
  <c r="S115" i="1" s="1"/>
  <c r="R42" i="1"/>
  <c r="S42" i="1" s="1"/>
  <c r="R237" i="1"/>
  <c r="S237" i="1" s="1"/>
  <c r="R267" i="1"/>
  <c r="S267" i="1" s="1"/>
  <c r="R399" i="1"/>
  <c r="S399" i="1" s="1"/>
  <c r="R58" i="1"/>
  <c r="S58" i="1" s="1"/>
  <c r="R33" i="1"/>
  <c r="S33" i="1" s="1"/>
  <c r="R143" i="1"/>
  <c r="S143" i="1" s="1"/>
  <c r="R226" i="1"/>
  <c r="S226" i="1" s="1"/>
  <c r="R183" i="1"/>
  <c r="S183" i="1" s="1"/>
  <c r="R319" i="1"/>
  <c r="S319" i="1" s="1"/>
  <c r="R232" i="1"/>
  <c r="S232" i="1" s="1"/>
  <c r="R276" i="1"/>
  <c r="S276" i="1" s="1"/>
  <c r="R103" i="1"/>
  <c r="S103" i="1" s="1"/>
  <c r="R246" i="1"/>
  <c r="S246" i="1" s="1"/>
  <c r="R344" i="1"/>
  <c r="S344" i="1" s="1"/>
  <c r="R71" i="1"/>
  <c r="S71" i="1" s="1"/>
  <c r="R129" i="1"/>
  <c r="S129" i="1" s="1"/>
  <c r="R306" i="1"/>
  <c r="S306" i="1" s="1"/>
  <c r="R210" i="1"/>
  <c r="S210" i="1" s="1"/>
  <c r="R268" i="1"/>
  <c r="S268" i="1" s="1"/>
  <c r="R247" i="1"/>
  <c r="S247" i="1" s="1"/>
  <c r="R221" i="1"/>
  <c r="S221" i="1" s="1"/>
  <c r="R333" i="1"/>
  <c r="S333" i="1" s="1"/>
  <c r="R332" i="1"/>
  <c r="S332" i="1" s="1"/>
  <c r="R23" i="1"/>
  <c r="S23" i="1" s="1"/>
  <c r="R353" i="1"/>
  <c r="S353" i="1" s="1"/>
  <c r="R245" i="1"/>
  <c r="S245" i="1" s="1"/>
  <c r="R236" i="1"/>
  <c r="S236" i="1" s="1"/>
  <c r="R318" i="1"/>
  <c r="S318" i="1" s="1"/>
  <c r="R404" i="1"/>
  <c r="S404" i="1" s="1"/>
  <c r="R140" i="1"/>
  <c r="S140" i="1" s="1"/>
  <c r="R292" i="1"/>
  <c r="S292" i="1" s="1"/>
  <c r="R327" i="1"/>
  <c r="S327" i="1" s="1"/>
  <c r="R296" i="1"/>
  <c r="S296" i="1" s="1"/>
  <c r="R293" i="1"/>
  <c r="S293" i="1" s="1"/>
  <c r="R322" i="1"/>
  <c r="S322" i="1" s="1"/>
  <c r="R255" i="1"/>
  <c r="S255" i="1" s="1"/>
  <c r="R265" i="1"/>
  <c r="S265" i="1" s="1"/>
  <c r="R286" i="1"/>
  <c r="S286" i="1" s="1"/>
  <c r="R17" i="1"/>
  <c r="S17" i="1" s="1"/>
  <c r="R24" i="1"/>
  <c r="S24" i="1" s="1"/>
  <c r="R62" i="1"/>
  <c r="S62" i="1" s="1"/>
  <c r="R110" i="1"/>
  <c r="S110" i="1" s="1"/>
  <c r="R417" i="1"/>
  <c r="S417" i="1" s="1"/>
  <c r="R356" i="1"/>
  <c r="S356" i="1" s="1"/>
  <c r="R365" i="1"/>
  <c r="S365" i="1" s="1"/>
  <c r="R312" i="1"/>
  <c r="S312" i="1" s="1"/>
  <c r="R394" i="1"/>
  <c r="S394" i="1" s="1"/>
  <c r="R379" i="1"/>
  <c r="S379" i="1" s="1"/>
  <c r="R397" i="1"/>
  <c r="S397" i="1" s="1"/>
  <c r="R384" i="1"/>
  <c r="S384" i="1" s="1"/>
  <c r="R177" i="1"/>
  <c r="S177" i="1" s="1"/>
  <c r="R372" i="1"/>
  <c r="S372" i="1" s="1"/>
  <c r="R331" i="1"/>
  <c r="S331" i="1" s="1"/>
  <c r="R16" i="1"/>
  <c r="S16" i="1" s="1"/>
  <c r="R93" i="1"/>
  <c r="S93" i="1" s="1"/>
  <c r="R301" i="1"/>
  <c r="S301" i="1" s="1"/>
  <c r="R340" i="1"/>
  <c r="S340" i="1" s="1"/>
  <c r="R282" i="1"/>
  <c r="S282" i="1" s="1"/>
  <c r="R34" i="1"/>
  <c r="S34" i="1" s="1"/>
  <c r="R348" i="1"/>
  <c r="S348" i="1" s="1"/>
  <c r="R199" i="1"/>
  <c r="S199" i="1" s="1"/>
  <c r="R307" i="1"/>
  <c r="S307" i="1" s="1"/>
  <c r="R235" i="1"/>
  <c r="S235" i="1" s="1"/>
  <c r="R178" i="1"/>
  <c r="S178" i="1" s="1"/>
  <c r="R291" i="1"/>
  <c r="S291" i="1" s="1"/>
  <c r="R419" i="1"/>
  <c r="S419" i="1" s="1"/>
  <c r="R169" i="1"/>
  <c r="S169" i="1" s="1"/>
  <c r="R94" i="1"/>
  <c r="S94" i="1" s="1"/>
  <c r="R284" i="1"/>
  <c r="S284" i="1" s="1"/>
  <c r="R309" i="1"/>
  <c r="S309" i="1" s="1"/>
  <c r="R317" i="1"/>
  <c r="S317" i="1" s="1"/>
  <c r="R63" i="1"/>
  <c r="S63" i="1" s="1"/>
  <c r="R324" i="1"/>
  <c r="S324" i="1" s="1"/>
  <c r="R162" i="1"/>
  <c r="S162" i="1" s="1"/>
  <c r="R349" i="1"/>
  <c r="S349" i="1" s="1"/>
  <c r="R311" i="1"/>
  <c r="S311" i="1" s="1"/>
  <c r="R315" i="1"/>
  <c r="S315" i="1" s="1"/>
  <c r="R287" i="1"/>
  <c r="S287" i="1" s="1"/>
  <c r="R343" i="1"/>
  <c r="S343" i="1" s="1"/>
  <c r="R325" i="1"/>
  <c r="S325" i="1" s="1"/>
  <c r="R314" i="1"/>
  <c r="S314" i="1" s="1"/>
  <c r="R238" i="1"/>
  <c r="S238" i="1" s="1"/>
  <c r="R303" i="1"/>
  <c r="S303" i="1" s="1"/>
  <c r="R321" i="1"/>
  <c r="S321" i="1" s="1"/>
  <c r="R278" i="1"/>
  <c r="S278" i="1" s="1"/>
  <c r="R297" i="1"/>
  <c r="S297" i="1" s="1"/>
  <c r="R272" i="1"/>
  <c r="S272" i="1" s="1"/>
  <c r="R173" i="1"/>
  <c r="S173" i="1" s="1"/>
  <c r="R225" i="1"/>
  <c r="S225" i="1" s="1"/>
  <c r="R3" i="1"/>
  <c r="S3" i="1" s="1"/>
  <c r="R279" i="1"/>
  <c r="S279" i="1" s="1"/>
  <c r="R283" i="1"/>
  <c r="S283" i="1" s="1"/>
  <c r="R216" i="1"/>
  <c r="S216" i="1" s="1"/>
  <c r="R179" i="1"/>
  <c r="S179" i="1" s="1"/>
  <c r="R50" i="1"/>
  <c r="S50" i="1" s="1"/>
  <c r="R100" i="1"/>
  <c r="S100" i="1" s="1"/>
  <c r="R400" i="1"/>
  <c r="S400" i="1" s="1"/>
  <c r="R22" i="1"/>
  <c r="S22" i="1" s="1"/>
  <c r="R92" i="1"/>
  <c r="S92" i="1" s="1"/>
  <c r="R39" i="1"/>
  <c r="S39" i="1" s="1"/>
  <c r="R260" i="1"/>
  <c r="S260" i="1" s="1"/>
  <c r="R396" i="1"/>
  <c r="S396" i="1" s="1"/>
  <c r="R5" i="1"/>
  <c r="S5" i="1" s="1"/>
  <c r="R416" i="1"/>
  <c r="S416" i="1" s="1"/>
  <c r="R219" i="1"/>
  <c r="S219" i="1" s="1"/>
  <c r="T219" i="1" s="1"/>
  <c r="R130" i="1"/>
  <c r="S130" i="1" s="1"/>
  <c r="R171" i="1"/>
  <c r="S171" i="1" s="1"/>
  <c r="R170" i="1"/>
  <c r="S170" i="1" s="1"/>
  <c r="R277" i="1"/>
  <c r="S277" i="1" s="1"/>
  <c r="R330" i="1"/>
  <c r="S330" i="1" s="1"/>
  <c r="R376" i="1"/>
  <c r="S376" i="1" s="1"/>
  <c r="R200" i="1"/>
  <c r="S200" i="1" s="1"/>
  <c r="R316" i="1"/>
  <c r="S316" i="1" s="1"/>
  <c r="R381" i="1"/>
  <c r="S381" i="1" s="1"/>
  <c r="R167" i="1"/>
  <c r="S167" i="1" s="1"/>
  <c r="R254" i="1"/>
  <c r="S254" i="1" s="1"/>
  <c r="R14" i="1"/>
  <c r="S14" i="1" s="1"/>
  <c r="R32" i="1"/>
  <c r="S32" i="1" s="1"/>
  <c r="R355" i="1"/>
  <c r="S355" i="1" s="1"/>
  <c r="R95" i="1"/>
  <c r="S95" i="1" s="1"/>
  <c r="R66" i="1"/>
  <c r="S66" i="1" s="1"/>
  <c r="R201" i="1"/>
  <c r="S201" i="1" s="1"/>
  <c r="R385" i="1"/>
  <c r="S385" i="1" s="1"/>
  <c r="R209" i="1"/>
  <c r="S209" i="1" s="1"/>
  <c r="R51" i="1"/>
  <c r="S51" i="1" s="1"/>
  <c r="R234" i="1"/>
  <c r="S234" i="1" s="1"/>
  <c r="R195" i="1"/>
  <c r="S195" i="1" s="1"/>
  <c r="R285" i="1"/>
  <c r="S285" i="1" s="1"/>
  <c r="R339" i="1"/>
  <c r="S339" i="1" s="1"/>
  <c r="R139" i="1"/>
  <c r="S139" i="1" s="1"/>
  <c r="R382" i="1"/>
  <c r="S382" i="1" s="1"/>
  <c r="R192" i="1"/>
  <c r="S192" i="1" s="1"/>
  <c r="R378" i="1"/>
  <c r="S378" i="1" s="1"/>
  <c r="R241" i="1"/>
  <c r="S241" i="1" s="1"/>
  <c r="R161" i="1"/>
  <c r="S161" i="1" s="1"/>
  <c r="R9" i="1"/>
  <c r="S9" i="1" s="1"/>
  <c r="R304" i="1"/>
  <c r="S304" i="1" s="1"/>
  <c r="R367" i="1"/>
  <c r="S367" i="1" s="1"/>
  <c r="R99" i="1"/>
  <c r="S99" i="1" s="1"/>
  <c r="R360" i="1"/>
  <c r="S360" i="1" s="1"/>
  <c r="R274" i="1"/>
  <c r="S274" i="1" s="1"/>
  <c r="R80" i="1"/>
  <c r="S80" i="1" s="1"/>
  <c r="R15" i="1"/>
  <c r="S15" i="1" s="1"/>
  <c r="R150" i="1"/>
  <c r="S150" i="1" s="1"/>
  <c r="R212" i="1"/>
  <c r="S212" i="1" s="1"/>
  <c r="R12" i="1"/>
  <c r="S12" i="1" s="1"/>
  <c r="R347" i="1"/>
  <c r="S347" i="1" s="1"/>
  <c r="R142" i="1"/>
  <c r="S142" i="1" s="1"/>
  <c r="R206" i="1"/>
  <c r="S206" i="1" s="1"/>
  <c r="R380" i="1"/>
  <c r="S380" i="1" s="1"/>
  <c r="R351" i="1"/>
  <c r="S351" i="1" s="1"/>
  <c r="R386" i="1"/>
  <c r="S386" i="1" s="1"/>
  <c r="R157" i="1"/>
  <c r="S157" i="1" s="1"/>
  <c r="R305" i="1"/>
  <c r="S305" i="1" s="1"/>
  <c r="R10" i="1"/>
  <c r="S10" i="1" s="1"/>
  <c r="R346" i="1"/>
  <c r="S346" i="1" s="1"/>
  <c r="R74" i="1"/>
  <c r="S74" i="1" s="1"/>
  <c r="R377" i="1"/>
  <c r="S377" i="1" s="1"/>
  <c r="R334" i="1"/>
  <c r="S334" i="1" s="1"/>
  <c r="R390" i="1"/>
  <c r="S390" i="1" s="1"/>
  <c r="R196" i="1"/>
  <c r="S196" i="1" s="1"/>
  <c r="R363" i="1"/>
  <c r="S363" i="1" s="1"/>
  <c r="R388" i="1"/>
  <c r="S388" i="1" s="1"/>
  <c r="R186" i="1"/>
  <c r="S186" i="1" s="1"/>
  <c r="R233" i="1"/>
  <c r="S233" i="1" s="1"/>
  <c r="R370" i="1"/>
  <c r="S370" i="1" s="1"/>
  <c r="R298" i="1"/>
  <c r="S298" i="1" s="1"/>
  <c r="R82" i="1"/>
  <c r="S82" i="1" s="1"/>
  <c r="R393" i="1"/>
  <c r="S393" i="1" s="1"/>
  <c r="R163" i="1"/>
  <c r="S163" i="1" s="1"/>
  <c r="R250" i="1"/>
  <c r="S250" i="1" s="1"/>
  <c r="R223" i="1"/>
  <c r="S223" i="1" s="1"/>
  <c r="R341" i="1"/>
  <c r="S341" i="1" s="1"/>
  <c r="R239" i="1"/>
  <c r="S239" i="1" s="1"/>
  <c r="R263" i="1"/>
  <c r="S263" i="1" s="1"/>
  <c r="R326" i="1"/>
  <c r="S326" i="1" s="1"/>
  <c r="R191" i="1"/>
  <c r="S191" i="1" s="1"/>
  <c r="R215" i="1"/>
  <c r="S215" i="1" s="1"/>
  <c r="R180" i="1"/>
  <c r="S180" i="1" s="1"/>
  <c r="R138" i="1"/>
  <c r="S138" i="1" s="1"/>
  <c r="R185" i="1"/>
  <c r="S185" i="1" s="1"/>
  <c r="R262" i="1"/>
  <c r="S262" i="1" s="1"/>
  <c r="R13" i="1"/>
  <c r="S13" i="1" s="1"/>
  <c r="R299" i="1"/>
  <c r="S299" i="1" s="1"/>
  <c r="V299" i="1" s="1"/>
  <c r="R43" i="1"/>
  <c r="S43" i="1" s="1"/>
  <c r="R53" i="1"/>
  <c r="S53" i="1" s="1"/>
  <c r="R231" i="1"/>
  <c r="S231" i="1" s="1"/>
  <c r="R153" i="1"/>
  <c r="S153" i="1" s="1"/>
  <c r="R56" i="1"/>
  <c r="S56" i="1" s="1"/>
  <c r="R342" i="1"/>
  <c r="S342" i="1" s="1"/>
  <c r="R158" i="1"/>
  <c r="S158" i="1" s="1"/>
  <c r="R98" i="1"/>
  <c r="S98" i="1" s="1"/>
  <c r="R190" i="1"/>
  <c r="S190" i="1" s="1"/>
  <c r="R30" i="1"/>
  <c r="S30" i="1" s="1"/>
  <c r="R31" i="1"/>
  <c r="S31" i="1" s="1"/>
  <c r="R45" i="1"/>
  <c r="S45" i="1" s="1"/>
  <c r="R141" i="1"/>
  <c r="S141" i="1" s="1"/>
  <c r="R323" i="1"/>
  <c r="S323" i="1" s="1"/>
  <c r="R36" i="1"/>
  <c r="S36" i="1" s="1"/>
  <c r="R46" i="1"/>
  <c r="S46" i="1" s="1"/>
  <c r="R230" i="1"/>
  <c r="S230" i="1" s="1"/>
  <c r="R52" i="1"/>
  <c r="S52" i="1" s="1"/>
  <c r="R418" i="1"/>
  <c r="S418" i="1" s="1"/>
  <c r="R253" i="1"/>
  <c r="S253" i="1" s="1"/>
  <c r="R211" i="1"/>
  <c r="S211" i="1" s="1"/>
  <c r="R96" i="1"/>
  <c r="S96" i="1" s="1"/>
  <c r="R135" i="1"/>
  <c r="S135" i="1" s="1"/>
  <c r="R197" i="1"/>
  <c r="S197" i="1" s="1"/>
  <c r="R49" i="1"/>
  <c r="S49" i="1" s="1"/>
  <c r="R329" i="1"/>
  <c r="S329" i="1" s="1"/>
  <c r="R144" i="1"/>
  <c r="S144" i="1" s="1"/>
  <c r="R106" i="1"/>
  <c r="S106" i="1" s="1"/>
  <c r="R302" i="1"/>
  <c r="S302" i="1" s="1"/>
  <c r="R165" i="1"/>
  <c r="S165" i="1" s="1"/>
  <c r="R108" i="1"/>
  <c r="S108" i="1" s="1"/>
  <c r="R204" i="1"/>
  <c r="S204" i="1" s="1"/>
  <c r="R243" i="1"/>
  <c r="S243" i="1" s="1"/>
  <c r="R227" i="1"/>
  <c r="S227" i="1" s="1"/>
  <c r="R258" i="1"/>
  <c r="S258" i="1" s="1"/>
  <c r="R313" i="1"/>
  <c r="S313" i="1" s="1"/>
  <c r="R193" i="1"/>
  <c r="S193" i="1" s="1"/>
  <c r="R184" i="1"/>
  <c r="S184" i="1" s="1"/>
  <c r="R202" i="1"/>
  <c r="S202" i="1" s="1"/>
  <c r="R75" i="1"/>
  <c r="S75" i="1" s="1"/>
  <c r="R337" i="1"/>
  <c r="S337" i="1" s="1"/>
  <c r="R54" i="1"/>
  <c r="S54" i="1" s="1"/>
  <c r="R174" i="1"/>
  <c r="S174" i="1" s="1"/>
  <c r="R281" i="1"/>
  <c r="S281" i="1" s="1"/>
  <c r="R300" i="1"/>
  <c r="S300" i="1" s="1"/>
  <c r="R145" i="1"/>
  <c r="S145" i="1" s="1"/>
  <c r="R91" i="1"/>
  <c r="S91" i="1" s="1"/>
  <c r="R149" i="1"/>
  <c r="S149" i="1" s="1"/>
  <c r="R118" i="1"/>
  <c r="S118" i="1" s="1"/>
  <c r="R257" i="1"/>
  <c r="S257" i="1" s="1"/>
  <c r="R207" i="1"/>
  <c r="S207" i="1" s="1"/>
  <c r="R182" i="1"/>
  <c r="S182" i="1" s="1"/>
  <c r="R131" i="1"/>
  <c r="S131" i="1" s="1"/>
  <c r="R47" i="1"/>
  <c r="S47" i="1" s="1"/>
  <c r="R137" i="1"/>
  <c r="S137" i="1" s="1"/>
  <c r="R361" i="1"/>
  <c r="S361" i="1" s="1"/>
  <c r="R175" i="1"/>
  <c r="S175" i="1" s="1"/>
  <c r="R270" i="1"/>
  <c r="S270" i="1" s="1"/>
  <c r="R252" i="1"/>
  <c r="S252" i="1" s="1"/>
  <c r="R242" i="1"/>
  <c r="S242" i="1" s="1"/>
  <c r="R198" i="1"/>
  <c r="S198" i="1" s="1"/>
  <c r="R413" i="1"/>
  <c r="S413" i="1" s="1"/>
  <c r="R168" i="1"/>
  <c r="S168" i="1" s="1"/>
  <c r="R273" i="1"/>
  <c r="S273" i="1" s="1"/>
  <c r="R229" i="1"/>
  <c r="S229" i="1" s="1"/>
  <c r="R147" i="1"/>
  <c r="S147" i="1" s="1"/>
  <c r="R364" i="1"/>
  <c r="S364" i="1" s="1"/>
  <c r="R214" i="1"/>
  <c r="S214" i="1" s="1"/>
  <c r="R133" i="1"/>
  <c r="S133" i="1" s="1"/>
  <c r="R395" i="1"/>
  <c r="S395" i="1" s="1"/>
  <c r="R408" i="1"/>
  <c r="S408" i="1" s="1"/>
  <c r="R21" i="1"/>
  <c r="S21" i="1" s="1"/>
  <c r="R208" i="1"/>
  <c r="S208" i="1" s="1"/>
  <c r="R289" i="1"/>
  <c r="S289" i="1" s="1"/>
  <c r="R228" i="1"/>
  <c r="S228" i="1" s="1"/>
  <c r="R159" i="1"/>
  <c r="S159" i="1" s="1"/>
  <c r="R188" i="1"/>
  <c r="S188" i="1" s="1"/>
  <c r="R294" i="1"/>
  <c r="S294" i="1" s="1"/>
  <c r="R97" i="1"/>
  <c r="S97" i="1" s="1"/>
  <c r="R275" i="1"/>
  <c r="S275" i="1" s="1"/>
  <c r="R61" i="1"/>
  <c r="S61" i="1" s="1"/>
  <c r="R423" i="1"/>
  <c r="S423" i="1" s="1"/>
  <c r="R40" i="1"/>
  <c r="S40" i="1" s="1"/>
  <c r="R217" i="1"/>
  <c r="S217" i="1" s="1"/>
  <c r="R271" i="1"/>
  <c r="S271" i="1" s="1"/>
  <c r="R362" i="1"/>
  <c r="S362" i="1" s="1"/>
  <c r="R132" i="1"/>
  <c r="S132" i="1" s="1"/>
  <c r="Y2" i="1" l="1"/>
  <c r="X212" i="1"/>
  <c r="T62" i="1"/>
  <c r="T85" i="1"/>
  <c r="T105" i="1"/>
  <c r="V120" i="1"/>
  <c r="X49" i="1"/>
  <c r="T95" i="1"/>
  <c r="X134" i="1"/>
  <c r="T41" i="1"/>
  <c r="T273" i="1"/>
  <c r="T149" i="1"/>
  <c r="T416" i="1"/>
  <c r="X197" i="1"/>
  <c r="X150" i="1"/>
  <c r="T173" i="1"/>
  <c r="T344" i="1"/>
  <c r="T143" i="1"/>
  <c r="T338" i="1"/>
  <c r="T264" i="1"/>
  <c r="T350" i="1"/>
  <c r="T122" i="1"/>
  <c r="T208" i="1"/>
  <c r="T118" i="1"/>
  <c r="T393" i="1"/>
  <c r="T19" i="1"/>
  <c r="X420" i="1"/>
  <c r="T109" i="1"/>
  <c r="T55" i="1"/>
  <c r="T252" i="1"/>
  <c r="T180" i="1"/>
  <c r="T167" i="1"/>
  <c r="T177" i="1"/>
  <c r="T414" i="1"/>
  <c r="T164" i="1"/>
  <c r="T328" i="1"/>
  <c r="T366" i="1"/>
  <c r="T189" i="1"/>
  <c r="T144" i="1"/>
  <c r="T388" i="1"/>
  <c r="T349" i="1"/>
  <c r="T276" i="1"/>
  <c r="T87" i="1"/>
  <c r="T76" i="1"/>
  <c r="T289" i="1"/>
  <c r="T215" i="1"/>
  <c r="T139" i="1"/>
  <c r="T238" i="1"/>
  <c r="T245" i="1"/>
  <c r="T412" i="1"/>
  <c r="T117" i="1"/>
  <c r="T128" i="1"/>
  <c r="T194" i="1"/>
  <c r="T280" i="1"/>
  <c r="T422" i="1"/>
  <c r="T107" i="1"/>
  <c r="T402" i="1"/>
  <c r="T290" i="1"/>
  <c r="T48" i="1"/>
  <c r="T222" i="1"/>
  <c r="T261" i="1"/>
  <c r="T4" i="1"/>
  <c r="T203" i="1"/>
  <c r="T40" i="1"/>
  <c r="T31" i="1"/>
  <c r="T382" i="1"/>
  <c r="T169" i="1"/>
  <c r="T399" i="1"/>
  <c r="T104" i="1"/>
  <c r="T335" i="1"/>
  <c r="T257" i="1"/>
  <c r="T53" i="1"/>
  <c r="T367" i="1"/>
  <c r="T22" i="1"/>
  <c r="T384" i="1"/>
  <c r="T405" i="1"/>
  <c r="T61" i="1"/>
  <c r="T337" i="1"/>
  <c r="T196" i="1"/>
  <c r="X316" i="1"/>
  <c r="T340" i="1"/>
  <c r="T296" i="1"/>
  <c r="X146" i="1"/>
  <c r="X295" i="1"/>
  <c r="X218" i="1"/>
  <c r="T155" i="1"/>
  <c r="T213" i="1"/>
  <c r="T181" i="1"/>
  <c r="T67" i="1"/>
  <c r="T249" i="1"/>
  <c r="X176" i="1"/>
  <c r="T258" i="1"/>
  <c r="T10" i="1"/>
  <c r="T279" i="1"/>
  <c r="T236" i="1"/>
  <c r="T251" i="1"/>
  <c r="T79" i="1"/>
  <c r="T147" i="1"/>
  <c r="T52" i="1"/>
  <c r="T363" i="1"/>
  <c r="T130" i="1"/>
  <c r="T110" i="1"/>
  <c r="T83" i="1"/>
  <c r="X175" i="1"/>
  <c r="T190" i="1"/>
  <c r="T157" i="1"/>
  <c r="T291" i="1"/>
  <c r="T353" i="1"/>
  <c r="T136" i="1"/>
  <c r="T21" i="1"/>
  <c r="T82" i="1"/>
  <c r="T178" i="1"/>
  <c r="T23" i="1"/>
  <c r="X256" i="1"/>
  <c r="T26" i="1"/>
  <c r="T134" i="1"/>
  <c r="T228" i="1"/>
  <c r="T418" i="1"/>
  <c r="T99" i="1"/>
  <c r="T92" i="1"/>
  <c r="T417" i="1"/>
  <c r="T220" i="1"/>
  <c r="T224" i="1"/>
  <c r="T54" i="1"/>
  <c r="T163" i="1"/>
  <c r="T381" i="1"/>
  <c r="T282" i="1"/>
  <c r="T232" i="1"/>
  <c r="T27" i="1"/>
  <c r="T43" i="1"/>
  <c r="T66" i="1"/>
  <c r="T324" i="1"/>
  <c r="X306" i="1"/>
  <c r="T123" i="1"/>
  <c r="T204" i="1"/>
  <c r="X326" i="1"/>
  <c r="T9" i="1"/>
  <c r="X200" i="1"/>
  <c r="T63" i="1"/>
  <c r="T327" i="1"/>
  <c r="T409" i="1"/>
  <c r="X125" i="1"/>
  <c r="T111" i="1"/>
  <c r="T132" i="1"/>
  <c r="T137" i="1"/>
  <c r="T135" i="1"/>
  <c r="T263" i="1"/>
  <c r="T15" i="1"/>
  <c r="T376" i="1"/>
  <c r="T343" i="1"/>
  <c r="T394" i="1"/>
  <c r="T71" i="1"/>
  <c r="T357" i="1"/>
  <c r="T89" i="1"/>
  <c r="T415" i="1"/>
  <c r="T6" i="1"/>
  <c r="T310" i="1"/>
  <c r="T207" i="1"/>
  <c r="T250" i="1"/>
  <c r="T171" i="1"/>
  <c r="T322" i="1"/>
  <c r="T369" i="1"/>
  <c r="T60" i="1"/>
  <c r="T270" i="1"/>
  <c r="T30" i="1"/>
  <c r="T201" i="1"/>
  <c r="T419" i="1"/>
  <c r="T267" i="1"/>
  <c r="T230" i="1"/>
  <c r="T400" i="1"/>
  <c r="X397" i="1"/>
  <c r="T237" i="1"/>
  <c r="T70" i="1"/>
  <c r="T275" i="1"/>
  <c r="T75" i="1"/>
  <c r="T98" i="1"/>
  <c r="T390" i="1"/>
  <c r="T285" i="1"/>
  <c r="T100" i="1"/>
  <c r="X325" i="1"/>
  <c r="T301" i="1"/>
  <c r="X129" i="1"/>
  <c r="T86" i="1"/>
  <c r="X72" i="1"/>
  <c r="T97" i="1"/>
  <c r="T91" i="1"/>
  <c r="T158" i="1"/>
  <c r="T334" i="1"/>
  <c r="T355" i="1"/>
  <c r="T50" i="1"/>
  <c r="T93" i="1"/>
  <c r="T332" i="1"/>
  <c r="T345" i="1"/>
  <c r="T88" i="1"/>
  <c r="T25" i="1"/>
  <c r="T407" i="1"/>
  <c r="T154" i="1"/>
  <c r="T294" i="1"/>
  <c r="T413" i="1"/>
  <c r="T145" i="1"/>
  <c r="T96" i="1"/>
  <c r="T262" i="1"/>
  <c r="T377" i="1"/>
  <c r="T241" i="1"/>
  <c r="T32" i="1"/>
  <c r="T330" i="1"/>
  <c r="T396" i="1"/>
  <c r="T179" i="1"/>
  <c r="T297" i="1"/>
  <c r="T287" i="1"/>
  <c r="T309" i="1"/>
  <c r="T307" i="1"/>
  <c r="T16" i="1"/>
  <c r="T312" i="1"/>
  <c r="T286" i="1"/>
  <c r="T140" i="1"/>
  <c r="T333" i="1"/>
  <c r="T174" i="1"/>
  <c r="T347" i="1"/>
  <c r="T303" i="1"/>
  <c r="T268" i="1"/>
  <c r="T20" i="1"/>
  <c r="T2" i="1"/>
  <c r="T227" i="1"/>
  <c r="T305" i="1"/>
  <c r="T3" i="1"/>
  <c r="T210" i="1"/>
  <c r="T102" i="1"/>
  <c r="T339" i="1"/>
  <c r="X314" i="1"/>
  <c r="T319" i="1"/>
  <c r="T57" i="1"/>
  <c r="T46" i="1"/>
  <c r="X379" i="1"/>
  <c r="T183" i="1"/>
  <c r="T112" i="1"/>
  <c r="T127" i="1"/>
  <c r="T352" i="1"/>
  <c r="T168" i="1"/>
  <c r="T108" i="1"/>
  <c r="T13" i="1"/>
  <c r="T298" i="1"/>
  <c r="T161" i="1"/>
  <c r="T5" i="1"/>
  <c r="T317" i="1"/>
  <c r="T17" i="1"/>
  <c r="T226" i="1"/>
  <c r="T73" i="1"/>
  <c r="T166" i="1"/>
  <c r="T240" i="1"/>
  <c r="T375" i="1"/>
  <c r="T362" i="1"/>
  <c r="T395" i="1"/>
  <c r="T47" i="1"/>
  <c r="T184" i="1"/>
  <c r="T165" i="1"/>
  <c r="T342" i="1"/>
  <c r="T370" i="1"/>
  <c r="T80" i="1"/>
  <c r="T271" i="1"/>
  <c r="T188" i="1"/>
  <c r="T133" i="1"/>
  <c r="T198" i="1"/>
  <c r="T131" i="1"/>
  <c r="T300" i="1"/>
  <c r="T193" i="1"/>
  <c r="T302" i="1"/>
  <c r="T211" i="1"/>
  <c r="T141" i="1"/>
  <c r="T56" i="1"/>
  <c r="T185" i="1"/>
  <c r="T341" i="1"/>
  <c r="T233" i="1"/>
  <c r="T74" i="1"/>
  <c r="T206" i="1"/>
  <c r="T274" i="1"/>
  <c r="T378" i="1"/>
  <c r="T51" i="1"/>
  <c r="T14" i="1"/>
  <c r="T277" i="1"/>
  <c r="T260" i="1"/>
  <c r="T216" i="1"/>
  <c r="T278" i="1"/>
  <c r="T315" i="1"/>
  <c r="T364" i="1"/>
  <c r="T231" i="1"/>
  <c r="T385" i="1"/>
  <c r="T34" i="1"/>
  <c r="T410" i="1"/>
  <c r="T18" i="1"/>
  <c r="T423" i="1"/>
  <c r="T329" i="1"/>
  <c r="T12" i="1"/>
  <c r="T162" i="1"/>
  <c r="T293" i="1"/>
  <c r="T114" i="1"/>
  <c r="T229" i="1"/>
  <c r="T243" i="1"/>
  <c r="X191" i="1"/>
  <c r="T304" i="1"/>
  <c r="T225" i="1"/>
  <c r="T411" i="1"/>
  <c r="X361" i="1"/>
  <c r="T386" i="1"/>
  <c r="T24" i="1"/>
  <c r="T42" i="1"/>
  <c r="T69" i="1"/>
  <c r="T29" i="1"/>
  <c r="T392" i="1"/>
  <c r="T408" i="1"/>
  <c r="T202" i="1"/>
  <c r="T36" i="1"/>
  <c r="T351" i="1"/>
  <c r="T195" i="1"/>
  <c r="T272" i="1"/>
  <c r="T235" i="1"/>
  <c r="T292" i="1"/>
  <c r="T115" i="1"/>
  <c r="T373" i="1"/>
  <c r="T323" i="1"/>
  <c r="T239" i="1"/>
  <c r="T380" i="1"/>
  <c r="T234" i="1"/>
  <c r="T217" i="1"/>
  <c r="T159" i="1"/>
  <c r="T214" i="1"/>
  <c r="T242" i="1"/>
  <c r="T182" i="1"/>
  <c r="T281" i="1"/>
  <c r="T313" i="1"/>
  <c r="T106" i="1"/>
  <c r="T253" i="1"/>
  <c r="T45" i="1"/>
  <c r="T153" i="1"/>
  <c r="T138" i="1"/>
  <c r="T223" i="1"/>
  <c r="T186" i="1"/>
  <c r="T346" i="1"/>
  <c r="T142" i="1"/>
  <c r="T360" i="1"/>
  <c r="T192" i="1"/>
  <c r="T209" i="1"/>
  <c r="T254" i="1"/>
  <c r="T170" i="1"/>
  <c r="T68" i="1"/>
  <c r="T28" i="1"/>
  <c r="T148" i="1"/>
  <c r="T151" i="1"/>
  <c r="T65" i="1"/>
  <c r="T119" i="1"/>
  <c r="T124" i="1"/>
  <c r="T387" i="1"/>
  <c r="T77" i="1"/>
  <c r="T374" i="1"/>
  <c r="T248" i="1"/>
  <c r="T266" i="1"/>
  <c r="T11" i="1"/>
  <c r="T336" i="1"/>
  <c r="T421" i="1"/>
  <c r="T284" i="1"/>
  <c r="T199" i="1"/>
  <c r="T331" i="1"/>
  <c r="T365" i="1"/>
  <c r="T265" i="1"/>
  <c r="T404" i="1"/>
  <c r="T221" i="1"/>
  <c r="T246" i="1"/>
  <c r="T33" i="1"/>
  <c r="T172" i="1"/>
  <c r="T368" i="1"/>
  <c r="T359" i="1"/>
  <c r="T152" i="1"/>
  <c r="T81" i="1"/>
  <c r="T59" i="1"/>
  <c r="T78" i="1"/>
  <c r="T38" i="1"/>
  <c r="T44" i="1"/>
  <c r="T35" i="1"/>
  <c r="T126" i="1"/>
  <c r="T371" i="1"/>
  <c r="T259" i="1"/>
  <c r="T391" i="1"/>
  <c r="T320" i="1"/>
  <c r="T308" i="1"/>
  <c r="T383" i="1"/>
  <c r="T288" i="1"/>
  <c r="T406" i="1"/>
  <c r="T39" i="1"/>
  <c r="T283" i="1"/>
  <c r="T321" i="1"/>
  <c r="T311" i="1"/>
  <c r="T94" i="1"/>
  <c r="T348" i="1"/>
  <c r="T372" i="1"/>
  <c r="T356" i="1"/>
  <c r="T255" i="1"/>
  <c r="T318" i="1"/>
  <c r="T247" i="1"/>
  <c r="T103" i="1"/>
  <c r="T58" i="1"/>
  <c r="T156" i="1"/>
  <c r="T354" i="1"/>
  <c r="T84" i="1"/>
  <c r="T113" i="1"/>
  <c r="T389" i="1"/>
  <c r="T64" i="1"/>
  <c r="T358" i="1"/>
  <c r="T121" i="1"/>
  <c r="T7" i="1"/>
  <c r="T90" i="1"/>
  <c r="T8" i="1"/>
  <c r="T403" i="1"/>
  <c r="T160" i="1"/>
  <c r="T101" i="1"/>
  <c r="T205" i="1"/>
  <c r="T269" i="1"/>
  <c r="T398" i="1"/>
  <c r="T401" i="1"/>
  <c r="T244" i="1"/>
  <c r="X409" i="1"/>
  <c r="X249" i="1"/>
  <c r="X69" i="1"/>
  <c r="X29" i="1"/>
  <c r="X120" i="1"/>
  <c r="X111" i="1"/>
  <c r="X415" i="1"/>
  <c r="X375" i="1"/>
  <c r="X154" i="1"/>
  <c r="X240" i="1"/>
  <c r="X89" i="1"/>
  <c r="X373" i="1"/>
  <c r="X310" i="1"/>
  <c r="X187" i="1"/>
  <c r="X166" i="1"/>
  <c r="X301" i="1"/>
  <c r="X57" i="1"/>
  <c r="X407" i="1"/>
  <c r="X19" i="1"/>
  <c r="X127" i="1"/>
  <c r="X392" i="1"/>
  <c r="X109" i="1"/>
  <c r="X24" i="1"/>
  <c r="X85" i="1"/>
  <c r="X327" i="1"/>
  <c r="X86" i="1"/>
  <c r="X105" i="1"/>
  <c r="X181" i="1"/>
  <c r="X173" i="1"/>
  <c r="X23" i="1"/>
  <c r="X123" i="1"/>
  <c r="X155" i="1"/>
  <c r="X112" i="1"/>
  <c r="X70" i="1"/>
  <c r="X352" i="1"/>
  <c r="X63" i="1"/>
  <c r="X183" i="1"/>
  <c r="X88" i="1"/>
  <c r="X26" i="1"/>
  <c r="X6" i="1"/>
  <c r="X67" i="1"/>
  <c r="X55" i="1"/>
  <c r="X178" i="1"/>
  <c r="X42" i="1"/>
  <c r="X136" i="1"/>
  <c r="X25" i="1"/>
  <c r="X213" i="1"/>
  <c r="X41" i="1"/>
  <c r="X421" i="1"/>
  <c r="T37" i="1"/>
  <c r="X37" i="1"/>
  <c r="T116" i="1"/>
  <c r="X116" i="1"/>
  <c r="V368" i="1"/>
  <c r="V35" i="1"/>
  <c r="V288" i="1"/>
  <c r="X61" i="1"/>
  <c r="X208" i="1"/>
  <c r="X229" i="1"/>
  <c r="X118" i="1"/>
  <c r="X337" i="1"/>
  <c r="X243" i="1"/>
  <c r="X230" i="1"/>
  <c r="X190" i="1"/>
  <c r="X43" i="1"/>
  <c r="X393" i="1"/>
  <c r="X196" i="1"/>
  <c r="X157" i="1"/>
  <c r="X304" i="1"/>
  <c r="X339" i="1"/>
  <c r="X66" i="1"/>
  <c r="X219" i="1"/>
  <c r="X400" i="1"/>
  <c r="X225" i="1"/>
  <c r="X324" i="1"/>
  <c r="X291" i="1"/>
  <c r="X340" i="1"/>
  <c r="X62" i="1"/>
  <c r="X296" i="1"/>
  <c r="X353" i="1"/>
  <c r="X319" i="1"/>
  <c r="X237" i="1"/>
  <c r="X411" i="1"/>
  <c r="V359" i="1"/>
  <c r="V126" i="1"/>
  <c r="V406" i="1"/>
  <c r="X275" i="1"/>
  <c r="X21" i="1"/>
  <c r="X273" i="1"/>
  <c r="X149" i="1"/>
  <c r="X75" i="1"/>
  <c r="X204" i="1"/>
  <c r="X46" i="1"/>
  <c r="X98" i="1"/>
  <c r="X299" i="1"/>
  <c r="X82" i="1"/>
  <c r="X390" i="1"/>
  <c r="X386" i="1"/>
  <c r="X9" i="1"/>
  <c r="X285" i="1"/>
  <c r="X95" i="1"/>
  <c r="X416" i="1"/>
  <c r="X100" i="1"/>
  <c r="V152" i="1"/>
  <c r="V371" i="1"/>
  <c r="X132" i="1"/>
  <c r="X97" i="1"/>
  <c r="X408" i="1"/>
  <c r="X168" i="1"/>
  <c r="X137" i="1"/>
  <c r="X91" i="1"/>
  <c r="X202" i="1"/>
  <c r="X108" i="1"/>
  <c r="X135" i="1"/>
  <c r="X36" i="1"/>
  <c r="X158" i="1"/>
  <c r="X13" i="1"/>
  <c r="X263" i="1"/>
  <c r="X298" i="1"/>
  <c r="X334" i="1"/>
  <c r="X351" i="1"/>
  <c r="X15" i="1"/>
  <c r="X161" i="1"/>
  <c r="X195" i="1"/>
  <c r="X355" i="1"/>
  <c r="X376" i="1"/>
  <c r="X5" i="1"/>
  <c r="X50" i="1"/>
  <c r="X272" i="1"/>
  <c r="X343" i="1"/>
  <c r="X317" i="1"/>
  <c r="X235" i="1"/>
  <c r="X93" i="1"/>
  <c r="X394" i="1"/>
  <c r="X17" i="1"/>
  <c r="X292" i="1"/>
  <c r="X332" i="1"/>
  <c r="X71" i="1"/>
  <c r="X226" i="1"/>
  <c r="X115" i="1"/>
  <c r="X345" i="1"/>
  <c r="X357" i="1"/>
  <c r="X73" i="1"/>
  <c r="V81" i="1"/>
  <c r="V259" i="1"/>
  <c r="X362" i="1"/>
  <c r="X294" i="1"/>
  <c r="X395" i="1"/>
  <c r="X413" i="1"/>
  <c r="X47" i="1"/>
  <c r="X145" i="1"/>
  <c r="X184" i="1"/>
  <c r="X165" i="1"/>
  <c r="X96" i="1"/>
  <c r="X323" i="1"/>
  <c r="X342" i="1"/>
  <c r="X262" i="1"/>
  <c r="X239" i="1"/>
  <c r="X370" i="1"/>
  <c r="X377" i="1"/>
  <c r="X380" i="1"/>
  <c r="X80" i="1"/>
  <c r="X241" i="1"/>
  <c r="X234" i="1"/>
  <c r="X32" i="1"/>
  <c r="X330" i="1"/>
  <c r="X396" i="1"/>
  <c r="X179" i="1"/>
  <c r="X297" i="1"/>
  <c r="X287" i="1"/>
  <c r="X309" i="1"/>
  <c r="X307" i="1"/>
  <c r="X16" i="1"/>
  <c r="X312" i="1"/>
  <c r="X286" i="1"/>
  <c r="X140" i="1"/>
  <c r="X333" i="1"/>
  <c r="X344" i="1"/>
  <c r="X143" i="1"/>
  <c r="X338" i="1"/>
  <c r="X264" i="1"/>
  <c r="X350" i="1"/>
  <c r="X122" i="1"/>
  <c r="X68" i="1"/>
  <c r="X28" i="1"/>
  <c r="X148" i="1"/>
  <c r="X151" i="1"/>
  <c r="X65" i="1"/>
  <c r="X119" i="1"/>
  <c r="X124" i="1"/>
  <c r="X387" i="1"/>
  <c r="X77" i="1"/>
  <c r="X374" i="1"/>
  <c r="X248" i="1"/>
  <c r="X266" i="1"/>
  <c r="X11" i="1"/>
  <c r="X336" i="1"/>
  <c r="V59" i="1"/>
  <c r="V391" i="1"/>
  <c r="X271" i="1"/>
  <c r="X188" i="1"/>
  <c r="X133" i="1"/>
  <c r="X198" i="1"/>
  <c r="X131" i="1"/>
  <c r="X300" i="1"/>
  <c r="X193" i="1"/>
  <c r="X302" i="1"/>
  <c r="X211" i="1"/>
  <c r="X141" i="1"/>
  <c r="X56" i="1"/>
  <c r="X185" i="1"/>
  <c r="X341" i="1"/>
  <c r="X233" i="1"/>
  <c r="X74" i="1"/>
  <c r="X206" i="1"/>
  <c r="X274" i="1"/>
  <c r="X378" i="1"/>
  <c r="X51" i="1"/>
  <c r="X14" i="1"/>
  <c r="X277" i="1"/>
  <c r="X260" i="1"/>
  <c r="X216" i="1"/>
  <c r="X278" i="1"/>
  <c r="X315" i="1"/>
  <c r="X284" i="1"/>
  <c r="X199" i="1"/>
  <c r="X331" i="1"/>
  <c r="X365" i="1"/>
  <c r="X265" i="1"/>
  <c r="X404" i="1"/>
  <c r="X221" i="1"/>
  <c r="X246" i="1"/>
  <c r="X33" i="1"/>
  <c r="X172" i="1"/>
  <c r="X368" i="1"/>
  <c r="X359" i="1"/>
  <c r="X152" i="1"/>
  <c r="X81" i="1"/>
  <c r="X59" i="1"/>
  <c r="X78" i="1"/>
  <c r="X38" i="1"/>
  <c r="X44" i="1"/>
  <c r="X35" i="1"/>
  <c r="X126" i="1"/>
  <c r="X371" i="1"/>
  <c r="X259" i="1"/>
  <c r="X391" i="1"/>
  <c r="X320" i="1"/>
  <c r="X308" i="1"/>
  <c r="X383" i="1"/>
  <c r="X288" i="1"/>
  <c r="X406" i="1"/>
  <c r="V78" i="1"/>
  <c r="V320" i="1"/>
  <c r="X217" i="1"/>
  <c r="X159" i="1"/>
  <c r="X214" i="1"/>
  <c r="X242" i="1"/>
  <c r="X182" i="1"/>
  <c r="X281" i="1"/>
  <c r="X313" i="1"/>
  <c r="X106" i="1"/>
  <c r="X253" i="1"/>
  <c r="X45" i="1"/>
  <c r="X153" i="1"/>
  <c r="X138" i="1"/>
  <c r="X223" i="1"/>
  <c r="X186" i="1"/>
  <c r="X346" i="1"/>
  <c r="X142" i="1"/>
  <c r="X360" i="1"/>
  <c r="X192" i="1"/>
  <c r="X209" i="1"/>
  <c r="X254" i="1"/>
  <c r="X170" i="1"/>
  <c r="X39" i="1"/>
  <c r="X283" i="1"/>
  <c r="X321" i="1"/>
  <c r="X311" i="1"/>
  <c r="X94" i="1"/>
  <c r="X348" i="1"/>
  <c r="X372" i="1"/>
  <c r="X356" i="1"/>
  <c r="X255" i="1"/>
  <c r="X318" i="1"/>
  <c r="X247" i="1"/>
  <c r="X103" i="1"/>
  <c r="X58" i="1"/>
  <c r="X156" i="1"/>
  <c r="X354" i="1"/>
  <c r="X84" i="1"/>
  <c r="X113" i="1"/>
  <c r="X389" i="1"/>
  <c r="X64" i="1"/>
  <c r="X358" i="1"/>
  <c r="X121" i="1"/>
  <c r="X7" i="1"/>
  <c r="X90" i="1"/>
  <c r="X8" i="1"/>
  <c r="X403" i="1"/>
  <c r="X160" i="1"/>
  <c r="X101" i="1"/>
  <c r="X205" i="1"/>
  <c r="X269" i="1"/>
  <c r="X398" i="1"/>
  <c r="X401" i="1"/>
  <c r="X244" i="1"/>
  <c r="T120" i="1"/>
  <c r="V38" i="1"/>
  <c r="V308" i="1"/>
  <c r="X40" i="1"/>
  <c r="X228" i="1"/>
  <c r="X364" i="1"/>
  <c r="X252" i="1"/>
  <c r="X207" i="1"/>
  <c r="X174" i="1"/>
  <c r="X258" i="1"/>
  <c r="X144" i="1"/>
  <c r="X418" i="1"/>
  <c r="X31" i="1"/>
  <c r="X231" i="1"/>
  <c r="X180" i="1"/>
  <c r="X250" i="1"/>
  <c r="X388" i="1"/>
  <c r="X10" i="1"/>
  <c r="X347" i="1"/>
  <c r="X99" i="1"/>
  <c r="X382" i="1"/>
  <c r="X385" i="1"/>
  <c r="X167" i="1"/>
  <c r="X171" i="1"/>
  <c r="X92" i="1"/>
  <c r="X279" i="1"/>
  <c r="X303" i="1"/>
  <c r="X349" i="1"/>
  <c r="X169" i="1"/>
  <c r="X34" i="1"/>
  <c r="X177" i="1"/>
  <c r="X417" i="1"/>
  <c r="X322" i="1"/>
  <c r="X236" i="1"/>
  <c r="X268" i="1"/>
  <c r="X276" i="1"/>
  <c r="X399" i="1"/>
  <c r="X410" i="1"/>
  <c r="X414" i="1"/>
  <c r="X369" i="1"/>
  <c r="X251" i="1"/>
  <c r="X220" i="1"/>
  <c r="X87" i="1"/>
  <c r="X104" i="1"/>
  <c r="X20" i="1"/>
  <c r="X164" i="1"/>
  <c r="X18" i="1"/>
  <c r="X79" i="1"/>
  <c r="X76" i="1"/>
  <c r="X335" i="1"/>
  <c r="X60" i="1"/>
  <c r="X328" i="1"/>
  <c r="X224" i="1"/>
  <c r="X2" i="1"/>
  <c r="X366" i="1"/>
  <c r="X189" i="1"/>
  <c r="V172" i="1"/>
  <c r="V44" i="1"/>
  <c r="V383" i="1"/>
  <c r="X423" i="1"/>
  <c r="X289" i="1"/>
  <c r="X147" i="1"/>
  <c r="X270" i="1"/>
  <c r="X257" i="1"/>
  <c r="X54" i="1"/>
  <c r="X227" i="1"/>
  <c r="X329" i="1"/>
  <c r="X52" i="1"/>
  <c r="X30" i="1"/>
  <c r="X53" i="1"/>
  <c r="X215" i="1"/>
  <c r="X163" i="1"/>
  <c r="X363" i="1"/>
  <c r="X305" i="1"/>
  <c r="X12" i="1"/>
  <c r="X367" i="1"/>
  <c r="X139" i="1"/>
  <c r="X201" i="1"/>
  <c r="X381" i="1"/>
  <c r="X130" i="1"/>
  <c r="X22" i="1"/>
  <c r="X3" i="1"/>
  <c r="X238" i="1"/>
  <c r="X162" i="1"/>
  <c r="X419" i="1"/>
  <c r="X282" i="1"/>
  <c r="X384" i="1"/>
  <c r="X110" i="1"/>
  <c r="X293" i="1"/>
  <c r="X245" i="1"/>
  <c r="X210" i="1"/>
  <c r="X232" i="1"/>
  <c r="X267" i="1"/>
  <c r="X405" i="1"/>
  <c r="X412" i="1"/>
  <c r="X114" i="1"/>
  <c r="X83" i="1"/>
  <c r="X102" i="1"/>
  <c r="X27" i="1"/>
  <c r="X117" i="1"/>
  <c r="X128" i="1"/>
  <c r="X194" i="1"/>
  <c r="X280" i="1"/>
  <c r="X422" i="1"/>
  <c r="X107" i="1"/>
  <c r="X402" i="1"/>
  <c r="X290" i="1"/>
  <c r="X48" i="1"/>
  <c r="X222" i="1"/>
  <c r="X261" i="1"/>
  <c r="X4" i="1"/>
  <c r="X203" i="1"/>
  <c r="T49" i="1"/>
  <c r="V49" i="1"/>
  <c r="T316" i="1"/>
  <c r="V316" i="1"/>
  <c r="T175" i="1"/>
  <c r="V175" i="1"/>
  <c r="T191" i="1"/>
  <c r="V191" i="1"/>
  <c r="T314" i="1"/>
  <c r="V314" i="1"/>
  <c r="T146" i="1"/>
  <c r="V146" i="1"/>
  <c r="T218" i="1"/>
  <c r="V218" i="1"/>
  <c r="T176" i="1"/>
  <c r="V176" i="1"/>
  <c r="T212" i="1"/>
  <c r="V212" i="1"/>
  <c r="T306" i="1"/>
  <c r="V306" i="1"/>
  <c r="T125" i="1"/>
  <c r="V125" i="1"/>
  <c r="T72" i="1"/>
  <c r="V72" i="1"/>
  <c r="T397" i="1"/>
  <c r="V397" i="1"/>
  <c r="T295" i="1"/>
  <c r="V295" i="1"/>
  <c r="T361" i="1"/>
  <c r="V361" i="1"/>
  <c r="T197" i="1"/>
  <c r="V197" i="1"/>
  <c r="T326" i="1"/>
  <c r="V326" i="1"/>
  <c r="T150" i="1"/>
  <c r="V150" i="1"/>
  <c r="T200" i="1"/>
  <c r="V200" i="1"/>
  <c r="T325" i="1"/>
  <c r="V325" i="1"/>
  <c r="T379" i="1"/>
  <c r="V379" i="1"/>
  <c r="T129" i="1"/>
  <c r="V129" i="1"/>
  <c r="T256" i="1"/>
  <c r="V256" i="1"/>
  <c r="T420" i="1"/>
  <c r="V420" i="1"/>
  <c r="T299" i="1"/>
  <c r="V61" i="1"/>
  <c r="V208" i="1"/>
  <c r="V229" i="1"/>
  <c r="V118" i="1"/>
  <c r="V337" i="1"/>
  <c r="V243" i="1"/>
  <c r="V230" i="1"/>
  <c r="V190" i="1"/>
  <c r="V43" i="1"/>
  <c r="V393" i="1"/>
  <c r="V196" i="1"/>
  <c r="V157" i="1"/>
  <c r="V304" i="1"/>
  <c r="V339" i="1"/>
  <c r="V66" i="1"/>
  <c r="V219" i="1"/>
  <c r="V400" i="1"/>
  <c r="V225" i="1"/>
  <c r="V324" i="1"/>
  <c r="V291" i="1"/>
  <c r="V340" i="1"/>
  <c r="V62" i="1"/>
  <c r="V296" i="1"/>
  <c r="V353" i="1"/>
  <c r="V319" i="1"/>
  <c r="V237" i="1"/>
  <c r="V411" i="1"/>
  <c r="V85" i="1"/>
  <c r="V123" i="1"/>
  <c r="V136" i="1"/>
  <c r="V70" i="1"/>
  <c r="V57" i="1"/>
  <c r="V105" i="1"/>
  <c r="V155" i="1"/>
  <c r="V213" i="1"/>
  <c r="V37" i="1"/>
  <c r="V181" i="1"/>
  <c r="V67" i="1"/>
  <c r="V249" i="1"/>
  <c r="V275" i="1"/>
  <c r="V21" i="1"/>
  <c r="V273" i="1"/>
  <c r="V149" i="1"/>
  <c r="V75" i="1"/>
  <c r="V204" i="1"/>
  <c r="V46" i="1"/>
  <c r="V98" i="1"/>
  <c r="V82" i="1"/>
  <c r="V390" i="1"/>
  <c r="V386" i="1"/>
  <c r="V9" i="1"/>
  <c r="V285" i="1"/>
  <c r="V95" i="1"/>
  <c r="V416" i="1"/>
  <c r="V100" i="1"/>
  <c r="V173" i="1"/>
  <c r="V63" i="1"/>
  <c r="V178" i="1"/>
  <c r="V301" i="1"/>
  <c r="V24" i="1"/>
  <c r="V327" i="1"/>
  <c r="V23" i="1"/>
  <c r="V183" i="1"/>
  <c r="V42" i="1"/>
  <c r="V409" i="1"/>
  <c r="V86" i="1"/>
  <c r="V112" i="1"/>
  <c r="V69" i="1"/>
  <c r="V26" i="1"/>
  <c r="V127" i="1"/>
  <c r="V29" i="1"/>
  <c r="V111" i="1"/>
  <c r="V352" i="1"/>
  <c r="V392" i="1"/>
  <c r="V116" i="1"/>
  <c r="V134" i="1"/>
  <c r="V41" i="1"/>
  <c r="V19" i="1"/>
  <c r="V132" i="1"/>
  <c r="V97" i="1"/>
  <c r="V408" i="1"/>
  <c r="V168" i="1"/>
  <c r="V137" i="1"/>
  <c r="V91" i="1"/>
  <c r="V202" i="1"/>
  <c r="V108" i="1"/>
  <c r="V135" i="1"/>
  <c r="V36" i="1"/>
  <c r="V158" i="1"/>
  <c r="V13" i="1"/>
  <c r="V263" i="1"/>
  <c r="V298" i="1"/>
  <c r="V334" i="1"/>
  <c r="V351" i="1"/>
  <c r="V15" i="1"/>
  <c r="V161" i="1"/>
  <c r="V195" i="1"/>
  <c r="V355" i="1"/>
  <c r="V376" i="1"/>
  <c r="V5" i="1"/>
  <c r="V50" i="1"/>
  <c r="V272" i="1"/>
  <c r="V343" i="1"/>
  <c r="V317" i="1"/>
  <c r="V235" i="1"/>
  <c r="V93" i="1"/>
  <c r="V394" i="1"/>
  <c r="V17" i="1"/>
  <c r="V292" i="1"/>
  <c r="V332" i="1"/>
  <c r="V71" i="1"/>
  <c r="V226" i="1"/>
  <c r="V115" i="1"/>
  <c r="V345" i="1"/>
  <c r="V357" i="1"/>
  <c r="V73" i="1"/>
  <c r="V88" i="1"/>
  <c r="V89" i="1"/>
  <c r="V166" i="1"/>
  <c r="V25" i="1"/>
  <c r="V415" i="1"/>
  <c r="V240" i="1"/>
  <c r="V373" i="1"/>
  <c r="V407" i="1"/>
  <c r="V6" i="1"/>
  <c r="V375" i="1"/>
  <c r="V154" i="1"/>
  <c r="V310" i="1"/>
  <c r="V187" i="1"/>
  <c r="V109" i="1"/>
  <c r="V55" i="1"/>
  <c r="V362" i="1"/>
  <c r="V294" i="1"/>
  <c r="V395" i="1"/>
  <c r="V413" i="1"/>
  <c r="V47" i="1"/>
  <c r="V145" i="1"/>
  <c r="V184" i="1"/>
  <c r="V165" i="1"/>
  <c r="V96" i="1"/>
  <c r="V323" i="1"/>
  <c r="V342" i="1"/>
  <c r="V262" i="1"/>
  <c r="V239" i="1"/>
  <c r="V370" i="1"/>
  <c r="V377" i="1"/>
  <c r="V380" i="1"/>
  <c r="V80" i="1"/>
  <c r="V241" i="1"/>
  <c r="V234" i="1"/>
  <c r="V32" i="1"/>
  <c r="V330" i="1"/>
  <c r="V396" i="1"/>
  <c r="V179" i="1"/>
  <c r="V297" i="1"/>
  <c r="V287" i="1"/>
  <c r="V309" i="1"/>
  <c r="V307" i="1"/>
  <c r="V16" i="1"/>
  <c r="V312" i="1"/>
  <c r="V286" i="1"/>
  <c r="V140" i="1"/>
  <c r="V333" i="1"/>
  <c r="V344" i="1"/>
  <c r="V143" i="1"/>
  <c r="V338" i="1"/>
  <c r="V264" i="1"/>
  <c r="V350" i="1"/>
  <c r="V122" i="1"/>
  <c r="V68" i="1"/>
  <c r="V28" i="1"/>
  <c r="V148" i="1"/>
  <c r="V151" i="1"/>
  <c r="V65" i="1"/>
  <c r="V119" i="1"/>
  <c r="V124" i="1"/>
  <c r="V387" i="1"/>
  <c r="V77" i="1"/>
  <c r="V374" i="1"/>
  <c r="V248" i="1"/>
  <c r="V266" i="1"/>
  <c r="V11" i="1"/>
  <c r="V336" i="1"/>
  <c r="V421" i="1"/>
  <c r="V271" i="1"/>
  <c r="V188" i="1"/>
  <c r="V133" i="1"/>
  <c r="V198" i="1"/>
  <c r="V131" i="1"/>
  <c r="V300" i="1"/>
  <c r="V193" i="1"/>
  <c r="V302" i="1"/>
  <c r="V211" i="1"/>
  <c r="V141" i="1"/>
  <c r="V56" i="1"/>
  <c r="V185" i="1"/>
  <c r="V341" i="1"/>
  <c r="V233" i="1"/>
  <c r="V74" i="1"/>
  <c r="V206" i="1"/>
  <c r="V274" i="1"/>
  <c r="V378" i="1"/>
  <c r="V51" i="1"/>
  <c r="V14" i="1"/>
  <c r="V277" i="1"/>
  <c r="V260" i="1"/>
  <c r="V216" i="1"/>
  <c r="V278" i="1"/>
  <c r="V315" i="1"/>
  <c r="V284" i="1"/>
  <c r="V199" i="1"/>
  <c r="V331" i="1"/>
  <c r="V365" i="1"/>
  <c r="V265" i="1"/>
  <c r="V404" i="1"/>
  <c r="V221" i="1"/>
  <c r="V246" i="1"/>
  <c r="V33" i="1"/>
  <c r="V217" i="1"/>
  <c r="V159" i="1"/>
  <c r="V214" i="1"/>
  <c r="V242" i="1"/>
  <c r="V182" i="1"/>
  <c r="V281" i="1"/>
  <c r="V313" i="1"/>
  <c r="V106" i="1"/>
  <c r="V253" i="1"/>
  <c r="V45" i="1"/>
  <c r="V153" i="1"/>
  <c r="V138" i="1"/>
  <c r="V223" i="1"/>
  <c r="V186" i="1"/>
  <c r="V346" i="1"/>
  <c r="V142" i="1"/>
  <c r="V360" i="1"/>
  <c r="V192" i="1"/>
  <c r="V209" i="1"/>
  <c r="V254" i="1"/>
  <c r="V170" i="1"/>
  <c r="V39" i="1"/>
  <c r="V283" i="1"/>
  <c r="V321" i="1"/>
  <c r="V311" i="1"/>
  <c r="V94" i="1"/>
  <c r="V348" i="1"/>
  <c r="V372" i="1"/>
  <c r="V356" i="1"/>
  <c r="V255" i="1"/>
  <c r="V318" i="1"/>
  <c r="V247" i="1"/>
  <c r="V103" i="1"/>
  <c r="V58" i="1"/>
  <c r="V156" i="1"/>
  <c r="V354" i="1"/>
  <c r="V84" i="1"/>
  <c r="V113" i="1"/>
  <c r="V389" i="1"/>
  <c r="V64" i="1"/>
  <c r="V358" i="1"/>
  <c r="V121" i="1"/>
  <c r="V7" i="1"/>
  <c r="V90" i="1"/>
  <c r="V8" i="1"/>
  <c r="V403" i="1"/>
  <c r="V160" i="1"/>
  <c r="V101" i="1"/>
  <c r="V205" i="1"/>
  <c r="V269" i="1"/>
  <c r="V398" i="1"/>
  <c r="V401" i="1"/>
  <c r="V244" i="1"/>
  <c r="V40" i="1"/>
  <c r="V228" i="1"/>
  <c r="V364" i="1"/>
  <c r="V252" i="1"/>
  <c r="V207" i="1"/>
  <c r="V174" i="1"/>
  <c r="V258" i="1"/>
  <c r="V144" i="1"/>
  <c r="V418" i="1"/>
  <c r="V31" i="1"/>
  <c r="V231" i="1"/>
  <c r="V180" i="1"/>
  <c r="V250" i="1"/>
  <c r="V388" i="1"/>
  <c r="V10" i="1"/>
  <c r="V347" i="1"/>
  <c r="V99" i="1"/>
  <c r="V382" i="1"/>
  <c r="V385" i="1"/>
  <c r="V167" i="1"/>
  <c r="V171" i="1"/>
  <c r="V92" i="1"/>
  <c r="V279" i="1"/>
  <c r="V303" i="1"/>
  <c r="V349" i="1"/>
  <c r="V169" i="1"/>
  <c r="V34" i="1"/>
  <c r="V177" i="1"/>
  <c r="V417" i="1"/>
  <c r="V322" i="1"/>
  <c r="V236" i="1"/>
  <c r="V268" i="1"/>
  <c r="V276" i="1"/>
  <c r="V399" i="1"/>
  <c r="V410" i="1"/>
  <c r="V414" i="1"/>
  <c r="V369" i="1"/>
  <c r="V251" i="1"/>
  <c r="V220" i="1"/>
  <c r="V87" i="1"/>
  <c r="V104" i="1"/>
  <c r="V20" i="1"/>
  <c r="V164" i="1"/>
  <c r="V18" i="1"/>
  <c r="V79" i="1"/>
  <c r="V76" i="1"/>
  <c r="V335" i="1"/>
  <c r="V60" i="1"/>
  <c r="V328" i="1"/>
  <c r="V224" i="1"/>
  <c r="V2" i="1"/>
  <c r="V366" i="1"/>
  <c r="V189" i="1"/>
  <c r="V423" i="1"/>
  <c r="V289" i="1"/>
  <c r="V147" i="1"/>
  <c r="V270" i="1"/>
  <c r="V257" i="1"/>
  <c r="V54" i="1"/>
  <c r="V227" i="1"/>
  <c r="V329" i="1"/>
  <c r="V52" i="1"/>
  <c r="V30" i="1"/>
  <c r="V53" i="1"/>
  <c r="V215" i="1"/>
  <c r="V163" i="1"/>
  <c r="V363" i="1"/>
  <c r="V305" i="1"/>
  <c r="V12" i="1"/>
  <c r="V367" i="1"/>
  <c r="V139" i="1"/>
  <c r="V201" i="1"/>
  <c r="V381" i="1"/>
  <c r="V130" i="1"/>
  <c r="V22" i="1"/>
  <c r="V3" i="1"/>
  <c r="V238" i="1"/>
  <c r="V162" i="1"/>
  <c r="V419" i="1"/>
  <c r="V282" i="1"/>
  <c r="V384" i="1"/>
  <c r="V110" i="1"/>
  <c r="V293" i="1"/>
  <c r="V245" i="1"/>
  <c r="V210" i="1"/>
  <c r="V232" i="1"/>
  <c r="V267" i="1"/>
  <c r="V405" i="1"/>
  <c r="V412" i="1"/>
  <c r="V114" i="1"/>
  <c r="V83" i="1"/>
  <c r="V102" i="1"/>
  <c r="V27" i="1"/>
  <c r="V117" i="1"/>
  <c r="V128" i="1"/>
  <c r="V194" i="1"/>
  <c r="V280" i="1"/>
  <c r="V422" i="1"/>
  <c r="V107" i="1"/>
  <c r="V402" i="1"/>
  <c r="V290" i="1"/>
  <c r="V48" i="1"/>
  <c r="V222" i="1"/>
  <c r="V261" i="1"/>
  <c r="V4" i="1"/>
  <c r="V203" i="1"/>
</calcChain>
</file>

<file path=xl/sharedStrings.xml><?xml version="1.0" encoding="utf-8"?>
<sst xmlns="http://schemas.openxmlformats.org/spreadsheetml/2006/main" count="2605" uniqueCount="966">
  <si>
    <t>balance_assets_accounts_receivables</t>
  </si>
  <si>
    <t>balance_assets_cash_deposits</t>
  </si>
  <si>
    <t>balance_assets_inventories</t>
  </si>
  <si>
    <t>balance_assets_investments</t>
  </si>
  <si>
    <t>balance_assets_land_building</t>
  </si>
  <si>
    <t>balance_assets_other_assets</t>
  </si>
  <si>
    <t>balance_assets_other_tangible</t>
  </si>
  <si>
    <t>balance_assets_total</t>
  </si>
  <si>
    <t>balance_funds_endowment</t>
  </si>
  <si>
    <t>balance_funds_liabilities_total</t>
  </si>
  <si>
    <t>balance_funds_restricted</t>
  </si>
  <si>
    <t>balance_funds_total</t>
  </si>
  <si>
    <t>balance_funds_unrestricted</t>
  </si>
  <si>
    <t>balance_liabilities_current</t>
  </si>
  <si>
    <t>balance_liabilities_non_current</t>
  </si>
  <si>
    <t>balance_liabilities_total</t>
  </si>
  <si>
    <t>capital_in_nature</t>
  </si>
  <si>
    <t>category_id</t>
  </si>
  <si>
    <t>expenses_charitable_local</t>
  </si>
  <si>
    <t>expenses_charitable_overseas</t>
  </si>
  <si>
    <t>expenses_charitable_total</t>
  </si>
  <si>
    <t>expenses_fund_raising</t>
  </si>
  <si>
    <t>expenses_others_total</t>
  </si>
  <si>
    <t>expenses_total</t>
  </si>
  <si>
    <t>financial_period</t>
  </si>
  <si>
    <t>financial_status</t>
  </si>
  <si>
    <t>name</t>
  </si>
  <si>
    <t>other_info_donation_other_charities</t>
  </si>
  <si>
    <t>other_info_fund_raising_efficiency_ratio</t>
  </si>
  <si>
    <t>other_info_no_of_employees</t>
  </si>
  <si>
    <t>other_info_total_employee_costs</t>
  </si>
  <si>
    <t>other_info_total_related_party_transactions</t>
  </si>
  <si>
    <t>primary_sector</t>
  </si>
  <si>
    <t>receipts_donation_cash_non_tax_deductible</t>
  </si>
  <si>
    <t>receipts_donation_cash_tax_deductible</t>
  </si>
  <si>
    <t>receipts_donation_cash_total</t>
  </si>
  <si>
    <t>receipts_donation_kind_non_tax_deductible</t>
  </si>
  <si>
    <t>receipts_donation_kind_tax_deductible</t>
  </si>
  <si>
    <t>receipts_donation_kind_total</t>
  </si>
  <si>
    <t>receipts_government_grants</t>
  </si>
  <si>
    <t>receipts_investment_income</t>
  </si>
  <si>
    <t>receipts_others_income</t>
  </si>
  <si>
    <t>receipts_programme_fees</t>
  </si>
  <si>
    <t>receipts_total</t>
  </si>
  <si>
    <t>sub_setor</t>
  </si>
  <si>
    <t>uen</t>
  </si>
  <si>
    <t>Apr 2016 - Mar 2017</t>
  </si>
  <si>
    <t>Received</t>
  </si>
  <si>
    <t>ASIAN FILM ARCHIVE</t>
  </si>
  <si>
    <t>Arts and Heritage</t>
  </si>
  <si>
    <t>Historical &amp; Cultural Conservation</t>
  </si>
  <si>
    <t>200500010H</t>
  </si>
  <si>
    <t>LEE KUAN YEW FUND FOR BILINGUALISM</t>
  </si>
  <si>
    <t>201204335M</t>
  </si>
  <si>
    <t>NATIONAL HERITAGE FUND</t>
  </si>
  <si>
    <t>T03CC1717K</t>
  </si>
  <si>
    <t>Late</t>
  </si>
  <si>
    <t>PRESERVATION OF MONUMENTS FUND</t>
  </si>
  <si>
    <t>T03CC1669C</t>
  </si>
  <si>
    <t>Jan 2016 - Dec 2016</t>
  </si>
  <si>
    <t>SINGAPORE CHINESE DANCE THEATRE</t>
  </si>
  <si>
    <t>201419196W</t>
  </si>
  <si>
    <t>Jul 2016 - Jun 2017</t>
  </si>
  <si>
    <t>SOCIAL CREATIVES LTD.</t>
  </si>
  <si>
    <t>200813216C</t>
  </si>
  <si>
    <t>THE MALAY HERITAGE FOUNDATION LTD</t>
  </si>
  <si>
    <t>199904358R</t>
  </si>
  <si>
    <t>National Book Development Council of Singapore, The</t>
  </si>
  <si>
    <t>Literary Arts</t>
  </si>
  <si>
    <t>S68SS0042H</t>
  </si>
  <si>
    <t>DING YI MUSIC COMPANY LTD.</t>
  </si>
  <si>
    <t>Music &amp; Orchestras</t>
  </si>
  <si>
    <t>201101809W</t>
  </si>
  <si>
    <t>SINGAPORE SYMPHONIA COMPANY LIMITED</t>
  </si>
  <si>
    <t>197801125M</t>
  </si>
  <si>
    <t>THE ESPLANADE CO LTD</t>
  </si>
  <si>
    <t>199205206G</t>
  </si>
  <si>
    <t>THE RICE COMPANY LIMITED</t>
  </si>
  <si>
    <t>201408699H</t>
  </si>
  <si>
    <t>FRONTIER DANCELAND LTD.</t>
  </si>
  <si>
    <t>Professional, Contemporary &amp; Ethnic Dance</t>
  </si>
  <si>
    <t>201127710M</t>
  </si>
  <si>
    <t>Mar 2016 - Feb 2017</t>
  </si>
  <si>
    <t>JOHN MEAD DANCE COMPANY LTD.</t>
  </si>
  <si>
    <t>200701899H</t>
  </si>
  <si>
    <t>O SCHOOL LTD.</t>
  </si>
  <si>
    <t>200905934E</t>
  </si>
  <si>
    <t>ODYSSEY DANCE THEATRE LTD</t>
  </si>
  <si>
    <t>200107383N</t>
  </si>
  <si>
    <t>SINGAPORE DANCE THEATRE LIMITED</t>
  </si>
  <si>
    <t>198702432N</t>
  </si>
  <si>
    <t>T.H.E DANCE COMPANY LTD.</t>
  </si>
  <si>
    <t>200818017E</t>
  </si>
  <si>
    <t>CENTRE 42 LIMITED</t>
  </si>
  <si>
    <t>-</t>
  </si>
  <si>
    <t>Theatre &amp; Dramatic Arts</t>
  </si>
  <si>
    <t>201403108H</t>
  </si>
  <si>
    <t>CHECKPOINT THEATRE LIMITED</t>
  </si>
  <si>
    <t>200209251R</t>
  </si>
  <si>
    <t>DRAMA BOX LTD.</t>
  </si>
  <si>
    <t>200517863N</t>
  </si>
  <si>
    <t>INTERCULTURAL THEATRE INSTITUTE LTD.</t>
  </si>
  <si>
    <t>200818680E</t>
  </si>
  <si>
    <t>MUSICAL THEATRE LTD.</t>
  </si>
  <si>
    <t>200614780G</t>
  </si>
  <si>
    <t>NEW OPERA SINGAPORE LTD.</t>
  </si>
  <si>
    <t>201114924K</t>
  </si>
  <si>
    <t>NINE YEARS THEATRE LTD.</t>
  </si>
  <si>
    <t>201221584C</t>
  </si>
  <si>
    <t>OPERAVIVA LIMITED</t>
  </si>
  <si>
    <t>200809663K</t>
  </si>
  <si>
    <t>PLAYEUM LTD.</t>
  </si>
  <si>
    <t>201333807K</t>
  </si>
  <si>
    <t>SINGAPORE CHINESE CULTURAL CENTRE</t>
  </si>
  <si>
    <t>201309577Z</t>
  </si>
  <si>
    <t>SINGAPORE REPERTORY THEATRE LTD</t>
  </si>
  <si>
    <t>199301614N</t>
  </si>
  <si>
    <t>SING'THEATRE LTD.</t>
  </si>
  <si>
    <t>200615018Z</t>
  </si>
  <si>
    <t>THE FINGER PLAYERS LTD</t>
  </si>
  <si>
    <t>199905145W</t>
  </si>
  <si>
    <t>THE NECESSARY STAGE LTD</t>
  </si>
  <si>
    <t>199202435N</t>
  </si>
  <si>
    <t>THE SINGAPORE LYRIC OPERA LIMITED</t>
  </si>
  <si>
    <t>199002445Z</t>
  </si>
  <si>
    <t>THE SUBSTATION LTD</t>
  </si>
  <si>
    <t>199506857R</t>
  </si>
  <si>
    <t>THE THEATRE PRACTICE LTD.</t>
  </si>
  <si>
    <t>198801755D</t>
  </si>
  <si>
    <t>THEATREWORKS (SINGAPORE) LTD.</t>
  </si>
  <si>
    <t>199001149D</t>
  </si>
  <si>
    <t>BHASKAR'S ARTS ACADEMY LTD</t>
  </si>
  <si>
    <t>Traditional Ethnic Performing Arts</t>
  </si>
  <si>
    <t>199907527E</t>
  </si>
  <si>
    <t>KRETA AYER PEOPLE'S THEATRE FOUNDATION</t>
  </si>
  <si>
    <t>197500851C</t>
  </si>
  <si>
    <t>Tampines Arts Troupe</t>
  </si>
  <si>
    <t>S91SS0060L</t>
  </si>
  <si>
    <t>TFA LALITA KALA COMPANY</t>
  </si>
  <si>
    <t>200410925C</t>
  </si>
  <si>
    <t>THE CHINESE OPERA INSTITUTE</t>
  </si>
  <si>
    <t>199504600N</t>
  </si>
  <si>
    <t>ART OUTREACH SINGAPORE LIMITED</t>
  </si>
  <si>
    <t>Training &amp; Education</t>
  </si>
  <si>
    <t>200304127K</t>
  </si>
  <si>
    <t>BEAUTIFUL MIND CHARITY</t>
  </si>
  <si>
    <t>T12SS0009G</t>
  </si>
  <si>
    <t>LASALLE COLLEGE OF THE ARTS LIMITED</t>
  </si>
  <si>
    <t>199202950W</t>
  </si>
  <si>
    <t>NANYANG ACADEMY OF FINE ARTS</t>
  </si>
  <si>
    <t>201006523M</t>
  </si>
  <si>
    <t>NANYANG FINE ARTS FOUNDATION LIMITED</t>
  </si>
  <si>
    <t>198904643G</t>
  </si>
  <si>
    <t>SINGAPORE ARTS SCHOOL LTD.</t>
  </si>
  <si>
    <t>200500775C</t>
  </si>
  <si>
    <t>SINGAPORE CLAN FOUNDATION</t>
  </si>
  <si>
    <t>198601162H</t>
  </si>
  <si>
    <t>NATIONAL GALLERY SINGAPORE</t>
  </si>
  <si>
    <t>Visual Arts</t>
  </si>
  <si>
    <t>200900977G</t>
  </si>
  <si>
    <t>SINGAPORE ART MUSEUM</t>
  </si>
  <si>
    <t>201330746G</t>
  </si>
  <si>
    <t>SINGAPORE INTERNATIONAL FILM FESTIVAL LTD</t>
  </si>
  <si>
    <t>199404067R</t>
  </si>
  <si>
    <t>SINGAPORE TYLER PRINT INSTITUTE</t>
  </si>
  <si>
    <t>200008878C</t>
  </si>
  <si>
    <t>TEMENGGONG ARTISTS-IN-RESIDENCE LTD.</t>
  </si>
  <si>
    <t>200916397C</t>
  </si>
  <si>
    <t>THE PRIVATE MUSEUM LTD.</t>
  </si>
  <si>
    <t>201005410R</t>
  </si>
  <si>
    <t>ARTS HOUSE LTD.</t>
  </si>
  <si>
    <t>Others</t>
  </si>
  <si>
    <t>200210647W</t>
  </si>
  <si>
    <t>Design Society, The</t>
  </si>
  <si>
    <t>T09SS0071G</t>
  </si>
  <si>
    <t>AYER RAJAH CCC COMMUNITY DEVELOPMENT AND WELFARE FUND</t>
  </si>
  <si>
    <t>Community</t>
  </si>
  <si>
    <t>South West</t>
  </si>
  <si>
    <t>T11CC0008L</t>
  </si>
  <si>
    <t>BOON LAY CCC COMMUNITY DEVELOPMENT AND WELFARE FUND</t>
  </si>
  <si>
    <t>S87CC0542B</t>
  </si>
  <si>
    <t>BUKIT BATOK CCC COMMUNITY DEVELOPMENT AND WELFARE FUND</t>
  </si>
  <si>
    <t>S87CC0463F</t>
  </si>
  <si>
    <t>BUKIT BATOK EAST CCC COMMUNITY DEVELOPMENT AND WELFARE FUND</t>
  </si>
  <si>
    <t>T02CC1597H</t>
  </si>
  <si>
    <t>BUKIT GOMBAK CCC COMMUNITY DEVELOPMENT AND WELFARE FUND</t>
  </si>
  <si>
    <t>S89CC0658F</t>
  </si>
  <si>
    <t>CHUA CHU KANG CCC COMMUNITY DEVELOPMENT AND WELFARE FUND</t>
  </si>
  <si>
    <t>T07CC2019K</t>
  </si>
  <si>
    <t>CLEMENTI CCC COMMUNITY DEVELOPMENT AND WELFARE FUND</t>
  </si>
  <si>
    <t>S95CC1101F</t>
  </si>
  <si>
    <t>HONG KAH NORTH CCC COMMUNITY DEVELOPMENT AND WELFARE FUND</t>
  </si>
  <si>
    <t>S91CC0782K</t>
  </si>
  <si>
    <t>JURONG CENTRAL CCC COMMUNITY DEVELOPMENT AND WELFARE FUND</t>
  </si>
  <si>
    <t>S97CC1260H</t>
  </si>
  <si>
    <t>JURONG SPRING CCC COMMUNITY DEVELOPMENT AND WELFARE FUND</t>
  </si>
  <si>
    <t>T11CC0005A</t>
  </si>
  <si>
    <t>KEAT HONG CCC COMMUNITY DEVELOPMENT AND WELFARE FUND</t>
  </si>
  <si>
    <t>T03CC1651H</t>
  </si>
  <si>
    <t>NANYANG CITIZEN'S CONSULTATIVE COMMITTEE WELFARE AND EDUCATION FUND</t>
  </si>
  <si>
    <t>T07CC2021C</t>
  </si>
  <si>
    <t>PIONEER CCC COMMUNITY DEVELOPMENT AND WELFARE FUND</t>
  </si>
  <si>
    <t>T02CC1640B</t>
  </si>
  <si>
    <t>TAMAN JURONG CCC COMMUNITY DEVELOPMENT AND WELFARE FUND</t>
  </si>
  <si>
    <t>S87CC0501H</t>
  </si>
  <si>
    <t>TELOK BLANGAH CCC COMMUNITY DEVELOPMENT AND WELFARE FUND</t>
  </si>
  <si>
    <t>S85CC0267J</t>
  </si>
  <si>
    <t>WEST COAST CCC COMMUNITY DEVELOPMENT AND WELFARE FUND</t>
  </si>
  <si>
    <t>S99CC1352G</t>
  </si>
  <si>
    <t>YUHUA CCC COMMUNITY DEVELOPMENT AND WELFARE FUND</t>
  </si>
  <si>
    <t>T06CC1938B</t>
  </si>
  <si>
    <t>BUKIT TIMAH CCC COMMUNITY DEVELOPMENT AND WELFARE FUND</t>
  </si>
  <si>
    <t>North West</t>
  </si>
  <si>
    <t>S91CC0825C</t>
  </si>
  <si>
    <t>CASHEW CCC COMMUNITY DEVELOPMENT AND WELFARE FUND</t>
  </si>
  <si>
    <t>T07CC2006F</t>
  </si>
  <si>
    <t>CHONG PANG CCC COMMUNITY DEVELOPMENT AND WELFARE FUND</t>
  </si>
  <si>
    <t>T03CC1661B</t>
  </si>
  <si>
    <t>KEBUN BARU CCC COMMUNITY DEVELOPMENT AND WELFARE FUND</t>
  </si>
  <si>
    <t>S86CC0397J</t>
  </si>
  <si>
    <t>MARSILING CCC COMMUNITY DEVELOPMENT AND WELFARE FUND</t>
  </si>
  <si>
    <t>T07CC2016L</t>
  </si>
  <si>
    <t>NEE SOON SOUTH CCC COMMUNITY DEVELOPMENT AND WELFARE FUND</t>
  </si>
  <si>
    <t>S88CC0604C</t>
  </si>
  <si>
    <t>SEMBAWANG CCC COMMUNITY DEVELOPMENT AND WELFARE FUND</t>
  </si>
  <si>
    <t>T06CC1941B</t>
  </si>
  <si>
    <t>ULU PANDAN CCC COMMUNITY DEVELOPMENT AND WELFARE FUND</t>
  </si>
  <si>
    <t>S86CC0308D</t>
  </si>
  <si>
    <t>Woodgrove CCC CDWF</t>
  </si>
  <si>
    <t>T11CC0004E</t>
  </si>
  <si>
    <t>YEW TEE CCC COMMUNITY DEVELOPMENT AND WELFARE FUND</t>
  </si>
  <si>
    <t>S97CC1249F</t>
  </si>
  <si>
    <t>ZHENGHUA CCC COMMUNITY DEVELOPMENT AND WELFARE FUND</t>
  </si>
  <si>
    <t>T04CC1763A</t>
  </si>
  <si>
    <t>ANG MO KIO-HOUGANG CCC COMMUNITY DEVELOPMENT AND WELFARE FUND</t>
  </si>
  <si>
    <t>Central</t>
  </si>
  <si>
    <t>T00CC1416D</t>
  </si>
  <si>
    <t>Bishan East-Thomson CCC Community Development and Welfare Fund</t>
  </si>
  <si>
    <t>S92CC0922L</t>
  </si>
  <si>
    <t>BISHAN NORTH CCC COMMUNITY DEVELOPMENT AND WELFARE FUND</t>
  </si>
  <si>
    <t>T05CC1908D</t>
  </si>
  <si>
    <t>BUONA VISTA CCC COMMUNITY DEVELOPMENT AND WELFARE FUND</t>
  </si>
  <si>
    <t>S91CC0827F</t>
  </si>
  <si>
    <t>CHENG SAN - SELETAR CCC COMMUNITY DEVELOPMENT AND WELFARE FUND</t>
  </si>
  <si>
    <t>S86CC0356D</t>
  </si>
  <si>
    <t>Henderson-Dawson CCC Community Development and Welfare Fund</t>
  </si>
  <si>
    <t>T02CC1588K</t>
  </si>
  <si>
    <t>JALAN KAYU CCC COMMUNITY DEVELOPMENT AND WELFARE FUND</t>
  </si>
  <si>
    <t>S87CC0436A</t>
  </si>
  <si>
    <t>KRETA AYER- KIM SENG CCC COMMUNITY DEVELOPMENT AND WELFARE FUND</t>
  </si>
  <si>
    <t>S89CC0678E</t>
  </si>
  <si>
    <t>POTONG PASIR CCC COMMUNITY DEVELOPMENT AND WELFARE FUND</t>
  </si>
  <si>
    <t>T06CC1973J</t>
  </si>
  <si>
    <t>QUEENSTOWN CCC COMMUNITY DEVELOPMENT AND WELFARE FUND</t>
  </si>
  <si>
    <t>S89CC0668L</t>
  </si>
  <si>
    <t>RADIN MAS CCC COMMUNITY DEVELOPMENT AND WELFARE FUND</t>
  </si>
  <si>
    <t>S86CC0339D</t>
  </si>
  <si>
    <t>Sengkang South CCC Community Development and Welfare Fund</t>
  </si>
  <si>
    <t>S99CC1387B</t>
  </si>
  <si>
    <t>SENGKANG WEST CCC COMMUNITY DEVELOPMENT AND WELFARE FUND</t>
  </si>
  <si>
    <t>T06CC1994D</t>
  </si>
  <si>
    <t>TANJONG PAGAR-TIONG BAHRU CCC COMMUNITY DEVELOPMENT AND WELFARE FUND</t>
  </si>
  <si>
    <t>S86CC0364F</t>
  </si>
  <si>
    <t>TECK GHEE CCC COMMUNITY DEVELOPMENT AND WELFARE FUND</t>
  </si>
  <si>
    <t>T05CC1885K</t>
  </si>
  <si>
    <t>Teck Ghee Community Development, Welfare And Building Fund</t>
  </si>
  <si>
    <t>T14CC0001K</t>
  </si>
  <si>
    <t>TOA PAYOH CENTRAL CCC COMMUNITY DEVELOPMENT AND WELFARE FUND</t>
  </si>
  <si>
    <t>T07CC2029D</t>
  </si>
  <si>
    <t>Toa Payoh East-Novena CCC Community Development and Welfare Fund</t>
  </si>
  <si>
    <t>T03CC1736B</t>
  </si>
  <si>
    <t>Toa Payoh West-Balestier CCC Community Development and Welfare Fund</t>
  </si>
  <si>
    <t>T07CC2047L</t>
  </si>
  <si>
    <t>WHAMPOA CCC COMMUNITY DEVELOPMENT AND WELFARE FUND</t>
  </si>
  <si>
    <t>S92CC0879F</t>
  </si>
  <si>
    <t>YIO CHU KANG CCC COMMUNITY DEVELOPMENT AND WELFARE FUND</t>
  </si>
  <si>
    <t>S87CC0460G</t>
  </si>
  <si>
    <t>BEDOK RESERVIOR-PUNGGOL CCC COMMUNITY DEVELOPMENT AND WELFARE FUND</t>
  </si>
  <si>
    <t>North East</t>
  </si>
  <si>
    <t>S88CC0571D</t>
  </si>
  <si>
    <t>EUNOS CCC COMMUNITY DEVELOPMENT AND WELFARE FUND</t>
  </si>
  <si>
    <t>S89CC0679A</t>
  </si>
  <si>
    <t>HOUGANG CCC COMMUNITY DEVELOPMENT AND WELFARE FUND</t>
  </si>
  <si>
    <t>T04CC1802K</t>
  </si>
  <si>
    <t>KAKI BUKIT CCC COMMUNITY DEVELOPMENT AND WELFARE FUND</t>
  </si>
  <si>
    <t>S92CC0869A</t>
  </si>
  <si>
    <t>PASIR RIS EAST CCC COMMUNITY DEVELOPMENT AND WELFARE FUND</t>
  </si>
  <si>
    <t>T07CC2015D</t>
  </si>
  <si>
    <t>PASIR RIS WEST CCC COMMUNITY DEVELOPMENT AND WELFARE FUND</t>
  </si>
  <si>
    <t>S98CC1310A</t>
  </si>
  <si>
    <t>PAYA LEBAR CCC COMMUNITY DEVELOPMENT AND WELFARE FUND</t>
  </si>
  <si>
    <t>S91CC0799J</t>
  </si>
  <si>
    <t>Punggol Coast CCC Community Development and Welfare Fund</t>
  </si>
  <si>
    <t>T12CC0002G</t>
  </si>
  <si>
    <t>PUNGGOL EAST CCC COMMUNITY DEVELOPMENT AND WELFARE FUND</t>
  </si>
  <si>
    <t>T07CC2010B</t>
  </si>
  <si>
    <t>PUNGGOL NORTH CCC COMMUNITY DEVELOPMENT AND WELFARE FUND</t>
  </si>
  <si>
    <t>T07CC2007B</t>
  </si>
  <si>
    <t>Sengkang Central CCC Community Development and Welfare Fund</t>
  </si>
  <si>
    <t>T07CC2053K</t>
  </si>
  <si>
    <t>SERANGOON CCC COMMUNITY DEVELOPMENT AND WELFARE FUND</t>
  </si>
  <si>
    <t>S80SS0135C</t>
  </si>
  <si>
    <t>TAMPINES CENTRAL CCC COMMUNITY DEVELOPMENT AND WELFARE FUND</t>
  </si>
  <si>
    <t>T04CC1795H</t>
  </si>
  <si>
    <t>TAMPINES CHANGKAT CCC COMMUNITY DEVELOPMENT AND WELFARE FUND</t>
  </si>
  <si>
    <t>S92CC0892L</t>
  </si>
  <si>
    <t>TAMPINES EAST CCC COMMUNITY DEVELOPMENT AND WELFARE FUND</t>
  </si>
  <si>
    <t>S89CC0709A</t>
  </si>
  <si>
    <t>TAMPINES NORTH CCC COMMUNITY DEVELOPMENT AND WELFARE FUND</t>
  </si>
  <si>
    <t>T04CC1832C</t>
  </si>
  <si>
    <t>TAMPINES WEST CCC COMMUNITY DEVELOPMENT AND WELFARE FUND</t>
  </si>
  <si>
    <t>S92CC0903H</t>
  </si>
  <si>
    <t>BEDOK CCC COMMUNITY DEVELOPMENT AND WELFARE FUND</t>
  </si>
  <si>
    <t>South East</t>
  </si>
  <si>
    <t>S90CC0764J</t>
  </si>
  <si>
    <t>BRADDELL HEIGHTS CCC COMMUNITY DEVELOPMENT AND WELFARE FUND</t>
  </si>
  <si>
    <t>S91CC0795C</t>
  </si>
  <si>
    <t>CHANGI SIMEI CCC COMMUNITY DEVELOPMENT AND WELFARE FUND</t>
  </si>
  <si>
    <t>T02CC1598D</t>
  </si>
  <si>
    <t>FENGSHAN CCC COMMUNITY DEVELOPMENT AND WELFARE FUND</t>
  </si>
  <si>
    <t>S89CC0688K</t>
  </si>
  <si>
    <t>GEYLANG SERAI CCC COMMUNITY DEVELOPMENT AND WELFARE FUND</t>
  </si>
  <si>
    <t>S92CC0856H</t>
  </si>
  <si>
    <t>KAMPONG CHAI CHEE CCC COMMUNITY DEVELOPMENT AND WELFARE FUND</t>
  </si>
  <si>
    <t>S92CC0881K</t>
  </si>
  <si>
    <t>KEMBANGAN-CHAI CHEE CCC COMMUNITY DEVELOPMENT AND WELFARE FUND</t>
  </si>
  <si>
    <t>S98CC1346C</t>
  </si>
  <si>
    <t>MACPHERSON CCC COMMUNITY DEVELOPMENT AND WELFARE FUND</t>
  </si>
  <si>
    <t>S95CC1109G</t>
  </si>
  <si>
    <t>ACS (International) Education Fund</t>
  </si>
  <si>
    <t>Education</t>
  </si>
  <si>
    <t>Local Educational Institutions/Funds</t>
  </si>
  <si>
    <t>T07CC2027A</t>
  </si>
  <si>
    <t>ASSUMPTION PATHWAY SCHOOL</t>
  </si>
  <si>
    <t>T09CC0004J</t>
  </si>
  <si>
    <t>CREST SECONDARY SCHOOL</t>
  </si>
  <si>
    <t>201136224W</t>
  </si>
  <si>
    <t>DYSLEXIA ASSOCIATION OF SINGAPORE</t>
  </si>
  <si>
    <t>S91SS0096B</t>
  </si>
  <si>
    <t>Hwa Chong International School Education Fund</t>
  </si>
  <si>
    <t>T10CC0001A</t>
  </si>
  <si>
    <t>LIGHTHOUSE SCHOOL</t>
  </si>
  <si>
    <t>T02CC1619F</t>
  </si>
  <si>
    <t>NANYANG TECHNOLOGICAL UNIVERSITY</t>
  </si>
  <si>
    <t>200604393R</t>
  </si>
  <si>
    <t>NATIONAL UNIVERSITY OF SINGAPORE</t>
  </si>
  <si>
    <t>200604346E</t>
  </si>
  <si>
    <t>NORTHLIGHT SCHOOL</t>
  </si>
  <si>
    <t>200615271H</t>
  </si>
  <si>
    <t>NUS HIGH SCHOOL OF MATHEMATICS AND SCIENCE</t>
  </si>
  <si>
    <t>200500354G</t>
  </si>
  <si>
    <t>Republic Polytechnic Education Fund</t>
  </si>
  <si>
    <t>T03CC1740J</t>
  </si>
  <si>
    <t>SCHOOL OF SCIENCE AND TECHNOLOGY, SINGAPORE</t>
  </si>
  <si>
    <t>200903483M</t>
  </si>
  <si>
    <t>SINGAPORE INSTITUTE OF TECHNOLOGY</t>
  </si>
  <si>
    <t>200917667D</t>
  </si>
  <si>
    <t>SINGAPORE MANAGEMENT UNIVERSITY</t>
  </si>
  <si>
    <t>200000267Z</t>
  </si>
  <si>
    <t>SINGAPORE UNIVERSITY OF SOCIAL SCIENCES</t>
  </si>
  <si>
    <t>200504979Z</t>
  </si>
  <si>
    <t>SINGAPORE UNIVERSITY OF TECHNOLOGY AND DESIGN</t>
  </si>
  <si>
    <t>200913519C</t>
  </si>
  <si>
    <t>SJI INTERNATIONAL BUILDING AND DEVELOPMENT FUND</t>
  </si>
  <si>
    <t>T06CC1996G</t>
  </si>
  <si>
    <t>SJI INTERNATIONAL SCHOLARSHIPS AND BURSARIES FUND</t>
  </si>
  <si>
    <t>T06CC1997C</t>
  </si>
  <si>
    <t>SPECTRA SECONDARY SCHOOL</t>
  </si>
  <si>
    <t>201300697M</t>
  </si>
  <si>
    <t>The Friends of The University of Warwick in Singapore</t>
  </si>
  <si>
    <t>Foreign Educational Institutions/Funds</t>
  </si>
  <si>
    <t>T14CC0003B</t>
  </si>
  <si>
    <t>The Stephen A. Schwarzman Scholars Trust</t>
  </si>
  <si>
    <t>T14CC0002F</t>
  </si>
  <si>
    <t>Aug 2016 - Jul 2017</t>
  </si>
  <si>
    <t>METHODIST SCHOOLS' FOUNDATION</t>
  </si>
  <si>
    <t>Foundations &amp; Trusts</t>
  </si>
  <si>
    <t>199703727C</t>
  </si>
  <si>
    <t>Singapore Buddhist Lodge Education Foundation</t>
  </si>
  <si>
    <t>S96SS0013K</t>
  </si>
  <si>
    <t>ST GABRIEL'S FOUNDATION</t>
  </si>
  <si>
    <t>200105928G</t>
  </si>
  <si>
    <t>Oct 2015 - Aug 2016</t>
  </si>
  <si>
    <t>Boys' Brigade in Singapore</t>
  </si>
  <si>
    <t>Uniformed Groups</t>
  </si>
  <si>
    <t>S62SS0041D</t>
  </si>
  <si>
    <t>Girl Guides Singapore</t>
  </si>
  <si>
    <t>S67SS0005D</t>
  </si>
  <si>
    <t>Girls' Brigade, Singapore , The</t>
  </si>
  <si>
    <t>S61SS0001A</t>
  </si>
  <si>
    <t>SINGAPORE SCOUT ASSOCIATION, THE</t>
  </si>
  <si>
    <t>S85CC0196D</t>
  </si>
  <si>
    <t>St. John Singapore</t>
  </si>
  <si>
    <t>S70SS0009L</t>
  </si>
  <si>
    <t>CHANGI HEALTH FUND (LTD.)</t>
  </si>
  <si>
    <t>Health</t>
  </si>
  <si>
    <t>Cluster/Hospital Funds</t>
  </si>
  <si>
    <t>201133557D</t>
  </si>
  <si>
    <t>COMMUNITY CANCER FUND</t>
  </si>
  <si>
    <t>T00CC1481D</t>
  </si>
  <si>
    <t>JURONGHEALTH FUND</t>
  </si>
  <si>
    <t>201118604G</t>
  </si>
  <si>
    <t>NATIONAL SKIN CENTRE HEALTH ENDOWMENT FUND</t>
  </si>
  <si>
    <t>T00CC1423K</t>
  </si>
  <si>
    <t>NCC RESEARCH FUND</t>
  </si>
  <si>
    <t>T05CC1897G</t>
  </si>
  <si>
    <t>NNI HEALTH ENDOWMENT FUND</t>
  </si>
  <si>
    <t>T00CC1410F</t>
  </si>
  <si>
    <t>NNI HEALTH RESEARCH ENDOWMENT FUND</t>
  </si>
  <si>
    <t>T06CC1963D</t>
  </si>
  <si>
    <t>NUH HEALTH RESEARCH ENDOWMENT FUND</t>
  </si>
  <si>
    <t>T01CC1516L</t>
  </si>
  <si>
    <t>NUHS FUND LIMITED</t>
  </si>
  <si>
    <t>201203593Z</t>
  </si>
  <si>
    <t>SNEC HEALTH ENDOWMENT FUND</t>
  </si>
  <si>
    <t>T02CC1573C</t>
  </si>
  <si>
    <t>SNEC HEALTH RESEARCH ENDOWMENT FUND</t>
  </si>
  <si>
    <t>T02CC1574K</t>
  </si>
  <si>
    <t>TTSH COMMUNITY FUND</t>
  </si>
  <si>
    <t>201400920N</t>
  </si>
  <si>
    <t>WOODBRIDGE HOSPITAL CHARITY FUND</t>
  </si>
  <si>
    <t>T01CC1489K</t>
  </si>
  <si>
    <t>Dover Park Hospice</t>
  </si>
  <si>
    <t>Palliative Home Care</t>
  </si>
  <si>
    <t>S92SS0138D</t>
  </si>
  <si>
    <t>HCA Hospice Care</t>
  </si>
  <si>
    <t>S89SS0106G</t>
  </si>
  <si>
    <t>MUSCULAR DYSTROPHY ASSOCIATION (SINGAPORE)</t>
  </si>
  <si>
    <t>T00SS0094D</t>
  </si>
  <si>
    <t>Singapore Cancer Society</t>
  </si>
  <si>
    <t>S65SS0033F</t>
  </si>
  <si>
    <t>SINGAPORE HOSPICE COUNCIL</t>
  </si>
  <si>
    <t>S95SS0013E</t>
  </si>
  <si>
    <t>ACADEMY OF MEDICINE SINGAPORE</t>
  </si>
  <si>
    <t>Health Professional Group</t>
  </si>
  <si>
    <t>197702012E</t>
  </si>
  <si>
    <t>KIDNEY DIALYSIS FOUNDATION LIMITED</t>
  </si>
  <si>
    <t>Renal Dialysis</t>
  </si>
  <si>
    <t>199600830Z</t>
  </si>
  <si>
    <t>THE NATIONAL KIDNEY FOUNDATION</t>
  </si>
  <si>
    <t>200104750M</t>
  </si>
  <si>
    <t>NAM HONG WELFARE SERVICE SOCIETY</t>
  </si>
  <si>
    <t>TCM Clinic</t>
  </si>
  <si>
    <t>T07SS0086D</t>
  </si>
  <si>
    <t>Public Free Clinic Society</t>
  </si>
  <si>
    <t>S95SS0069F</t>
  </si>
  <si>
    <t>Sian Chay Medical Institution</t>
  </si>
  <si>
    <t>S62SS0055D</t>
  </si>
  <si>
    <t>Singapore Buddhist Free Clinic</t>
  </si>
  <si>
    <t>S69SS0009J</t>
  </si>
  <si>
    <t>SINGAPORE CHUNG HWA MEDICAL INSTITUTION</t>
  </si>
  <si>
    <t>201109599Z</t>
  </si>
  <si>
    <t>SINGAPORE THONG CHAI MEDICAL INSTITUTION</t>
  </si>
  <si>
    <t>196000175E</t>
  </si>
  <si>
    <t>THONG CHAI INSTITUTE OF MEDICAL RESEARCH</t>
  </si>
  <si>
    <t>200311661W</t>
  </si>
  <si>
    <t>ALEXANDRA HEALTH FUND LIMITED</t>
  </si>
  <si>
    <t>Trust/Research Funds</t>
  </si>
  <si>
    <t>201427909W</t>
  </si>
  <si>
    <t>VIVA FOUNDATION FOR CHILDREN WITH CANCER</t>
  </si>
  <si>
    <t>200601578E</t>
  </si>
  <si>
    <t>Oct 2015 - Sep 2016</t>
  </si>
  <si>
    <t>ASIAN MEDICAL FOUNDATION LTD.</t>
  </si>
  <si>
    <t>200303941K</t>
  </si>
  <si>
    <t>May 2016 - Apr 2017</t>
  </si>
  <si>
    <t>D.S. LEE FOUNDATION</t>
  </si>
  <si>
    <t>200402751C</t>
  </si>
  <si>
    <t>Silver Ribbon (Singapore)</t>
  </si>
  <si>
    <t>T05SS0315B</t>
  </si>
  <si>
    <t>Singapore Leprosy Relief Association</t>
  </si>
  <si>
    <t>S61SS0121B</t>
  </si>
  <si>
    <t>SMA CHARITY FUND</t>
  </si>
  <si>
    <t>201305017E</t>
  </si>
  <si>
    <t>ST LUKE'S ELDERCARE LTD.</t>
  </si>
  <si>
    <t>199904873Z</t>
  </si>
  <si>
    <t>SUNLOVE ABODE FOR INTELLECTUALLY-INFIRMED LTD</t>
  </si>
  <si>
    <t>199202859C</t>
  </si>
  <si>
    <t>TSAO FOUNDATION</t>
  </si>
  <si>
    <t>199302114W</t>
  </si>
  <si>
    <t>ANG MO KIO - THYE HUA KWAN HOSPITAL LTD.</t>
  </si>
  <si>
    <t>Community/Chronic Sick Hospital</t>
  </si>
  <si>
    <t>200201385C</t>
  </si>
  <si>
    <t>BRIGHT VISION HOSPITAL</t>
  </si>
  <si>
    <t>200105451R</t>
  </si>
  <si>
    <t>REN CI HOSPITAL</t>
  </si>
  <si>
    <t>201018593M</t>
  </si>
  <si>
    <t>ST LUKE'S HOSPITAL</t>
  </si>
  <si>
    <t>199205095C</t>
  </si>
  <si>
    <t>Adventist Nursing and Rehabilitation Centre</t>
  </si>
  <si>
    <t>Day Rehabilitation Centre</t>
  </si>
  <si>
    <t>S97SS0048K</t>
  </si>
  <si>
    <t>All Saints Home</t>
  </si>
  <si>
    <t>S87SS0068F</t>
  </si>
  <si>
    <t>LIONS HOME FOR THE ELDERS</t>
  </si>
  <si>
    <t>S80SS0029B</t>
  </si>
  <si>
    <t>MUHAMMADIYAH HEALTH &amp; DAY CARE CENTER</t>
  </si>
  <si>
    <t>T13CC0002A</t>
  </si>
  <si>
    <t>SALEM WELFARE SERVICES LTD</t>
  </si>
  <si>
    <t>199508102H</t>
  </si>
  <si>
    <t>Singapore Association for Mental Health, The</t>
  </si>
  <si>
    <t>S68SS0038A</t>
  </si>
  <si>
    <t>Sunshine Welfare Action Mission (SWAMI)</t>
  </si>
  <si>
    <t>S88SS0104K</t>
  </si>
  <si>
    <t>THYE HUA KWAN NURSING HOME LIMITED</t>
  </si>
  <si>
    <t>201323219Z</t>
  </si>
  <si>
    <t>Action For Aids (Singapore)</t>
  </si>
  <si>
    <t>Diseases/Illnessess Support Group</t>
  </si>
  <si>
    <t>S88SS0126A</t>
  </si>
  <si>
    <t>BONE MARROW DONOR PROGRAMME, THE</t>
  </si>
  <si>
    <t>S93SS0141J</t>
  </si>
  <si>
    <t>BREAST CANCER FOUNDATION</t>
  </si>
  <si>
    <t>S97SS0137L</t>
  </si>
  <si>
    <t>Children's Cancer Foundation</t>
  </si>
  <si>
    <t>S92SS0103J</t>
  </si>
  <si>
    <t>Club Rainbow (Singapore)</t>
  </si>
  <si>
    <t>S92SS0137H</t>
  </si>
  <si>
    <t>Diabeties Singapore</t>
  </si>
  <si>
    <t>S71SS0043E</t>
  </si>
  <si>
    <t>Epilepsy Care Group (Singapore)</t>
  </si>
  <si>
    <t>S95SS0164F</t>
  </si>
  <si>
    <t>Haemophilia Society of Singapore</t>
  </si>
  <si>
    <t>S85SS0047A</t>
  </si>
  <si>
    <t>Leukemia and Lymphoma Foundation</t>
  </si>
  <si>
    <t>T02SS0150A</t>
  </si>
  <si>
    <t>Lupus Association (Singapore)</t>
  </si>
  <si>
    <t>S91SS0026L</t>
  </si>
  <si>
    <t>National Arthritis Foundation</t>
  </si>
  <si>
    <t>S84SS0010J</t>
  </si>
  <si>
    <t>Parkinson Society Singapore</t>
  </si>
  <si>
    <t>S96SS0203J</t>
  </si>
  <si>
    <t>Singapore Heart Foundation</t>
  </si>
  <si>
    <t>S70SS0007H</t>
  </si>
  <si>
    <t>Singapore National Stroke Association</t>
  </si>
  <si>
    <t>S96SS0196G</t>
  </si>
  <si>
    <t>HOME NURSING FOUNDATION</t>
  </si>
  <si>
    <t>Home Care</t>
  </si>
  <si>
    <t>S76SS0044D</t>
  </si>
  <si>
    <t>Tai Pei Old People's Home</t>
  </si>
  <si>
    <t>S80SS0149C</t>
  </si>
  <si>
    <t>ASSISI HOSPICE</t>
  </si>
  <si>
    <t>Hospice</t>
  </si>
  <si>
    <t>201208993Z</t>
  </si>
  <si>
    <t>Apex Harmony Lodge</t>
  </si>
  <si>
    <t>Nursing Home</t>
  </si>
  <si>
    <t>S95SS0086F</t>
  </si>
  <si>
    <t>BRIGHT HILL EVERGREEN HOME</t>
  </si>
  <si>
    <t>S82SS0008F</t>
  </si>
  <si>
    <t>Grace Lodge</t>
  </si>
  <si>
    <t>S88SS0120C</t>
  </si>
  <si>
    <t>Ju Eng Home for Senior Citizens</t>
  </si>
  <si>
    <t>S89SS0113B</t>
  </si>
  <si>
    <t>Ling Kwang Home For Senior Citizens</t>
  </si>
  <si>
    <t>T08SS0070F</t>
  </si>
  <si>
    <t>Man Fut Tong Nursing Home</t>
  </si>
  <si>
    <t>S80SS0179G</t>
  </si>
  <si>
    <t>MORAL HOME FOR THE AGED SICK LIMITED</t>
  </si>
  <si>
    <t>201014368N</t>
  </si>
  <si>
    <t>SINGAPORE CHRISTIAN HOME</t>
  </si>
  <si>
    <t>S77SS0040C</t>
  </si>
  <si>
    <t>Society for The Aged Sick</t>
  </si>
  <si>
    <t>S68SS0022J</t>
  </si>
  <si>
    <t>Thong Teck Home For Senior Citizens</t>
  </si>
  <si>
    <t>T00SS0072B</t>
  </si>
  <si>
    <t>Alzheimer's Disease Association</t>
  </si>
  <si>
    <t>Other Community-based Services</t>
  </si>
  <si>
    <t>S91SS0018J</t>
  </si>
  <si>
    <t>Animal Concerns Research and Education Society</t>
  </si>
  <si>
    <t>Animal Welfare</t>
  </si>
  <si>
    <t>T01SS0121K</t>
  </si>
  <si>
    <t>Jun 2016 - May 2017</t>
  </si>
  <si>
    <t>CAUSES FOR ANIMALS (SINGAPORE) LIMITED</t>
  </si>
  <si>
    <t>201314186Z</t>
  </si>
  <si>
    <t>SOCIETY FOR THE PREVENTION OF CRUELTY TO ANIMALS, SINGAPORE</t>
  </si>
  <si>
    <t>S61SS0060B</t>
  </si>
  <si>
    <t>SOSD</t>
  </si>
  <si>
    <t>T12SS0058C</t>
  </si>
  <si>
    <t>WILDLIFE RESERVES SINGAPORE CONSERVATION FUND</t>
  </si>
  <si>
    <t>200823204E</t>
  </si>
  <si>
    <t>*SCAPE CO., LTD.</t>
  </si>
  <si>
    <t>Children/Youth</t>
  </si>
  <si>
    <t>200712761D</t>
  </si>
  <si>
    <t>Blossom World Society</t>
  </si>
  <si>
    <t>T08SS0161K</t>
  </si>
  <si>
    <t>HALOGEN FOUNDATION (SINGAPORE)</t>
  </si>
  <si>
    <t>200308081M</t>
  </si>
  <si>
    <t>HEARTWARE NETWORK</t>
  </si>
  <si>
    <t>T00SS0109G</t>
  </si>
  <si>
    <t>LEE KUAN YEW SCHOLARSHIP FUND</t>
  </si>
  <si>
    <t>199104843M</t>
  </si>
  <si>
    <t>MARINE PARADE LEADERSHIP FOUNDATION</t>
  </si>
  <si>
    <t>T08CC2092F</t>
  </si>
  <si>
    <t>National Youth Achievement Award Association, The</t>
  </si>
  <si>
    <t>S91SS0104L</t>
  </si>
  <si>
    <t>SINGAPORE TECHNOLOGIES ENDOWMENT PROGRAMME LIMITED</t>
  </si>
  <si>
    <t>199703832N</t>
  </si>
  <si>
    <t>SPIRIT OF ENTERPRISE</t>
  </si>
  <si>
    <t>200301515E</t>
  </si>
  <si>
    <t>GARDEN CITY FUND</t>
  </si>
  <si>
    <t>Environment</t>
  </si>
  <si>
    <t>T02CC1634C</t>
  </si>
  <si>
    <t>GARDENS BY THE BAY</t>
  </si>
  <si>
    <t>201132829N</t>
  </si>
  <si>
    <t>Nature Society (Singapore)</t>
  </si>
  <si>
    <t>S61SS0142H</t>
  </si>
  <si>
    <t>Restroom Association (Singapore)</t>
  </si>
  <si>
    <t>S98SS0167J</t>
  </si>
  <si>
    <t>SINGAPORE ENVIRONMENT COUNCIL</t>
  </si>
  <si>
    <t>199507762R</t>
  </si>
  <si>
    <t>Waterways Watch Society</t>
  </si>
  <si>
    <t>S99SS0038D</t>
  </si>
  <si>
    <t>WWFS CONSERVATION FUND</t>
  </si>
  <si>
    <t>T06CC1999F</t>
  </si>
  <si>
    <t>MERCY RELIEF LIMITED</t>
  </si>
  <si>
    <t>Humanitarian Aid</t>
  </si>
  <si>
    <t>200306035Z</t>
  </si>
  <si>
    <t>THE LAW SOCIETY OF SINGAPORE PRO BONO, LEARNING AND SUPPORT SERVICES</t>
  </si>
  <si>
    <t>T07CC2064L</t>
  </si>
  <si>
    <t>ASSOCIATION OF MUSLIM PROFESSIONALS</t>
  </si>
  <si>
    <t>Self-Help Groups</t>
  </si>
  <si>
    <t>199105100D</t>
  </si>
  <si>
    <t>CHINESE DEVELOPMENT ASSISTANCE COUNCIL</t>
  </si>
  <si>
    <t>199202625K</t>
  </si>
  <si>
    <t>Eurasian Association, The</t>
  </si>
  <si>
    <t>S64SS0001E</t>
  </si>
  <si>
    <t>Singapore Indian Development Association (SINDA)</t>
  </si>
  <si>
    <t>S90SS0098L</t>
  </si>
  <si>
    <t>YAYASAN MENDAKI</t>
  </si>
  <si>
    <t>198902633C</t>
  </si>
  <si>
    <t>SINGAPORE INSTITUTE OF INTERNATIONAL AFFAIRS ENDOWMENT FUND</t>
  </si>
  <si>
    <t>Think Tanks</t>
  </si>
  <si>
    <t>T03CC1685G</t>
  </si>
  <si>
    <t>SINGAPORE MILLENNIUM FOUNDATION LIMITED</t>
  </si>
  <si>
    <t>200102355R</t>
  </si>
  <si>
    <t>STRATEGIC STUDIES FUND</t>
  </si>
  <si>
    <t>T04CC1798G</t>
  </si>
  <si>
    <t>ASIA PACIFIC BREWERIES FOUNDATION</t>
  </si>
  <si>
    <t>General Charitable Purposes</t>
  </si>
  <si>
    <t>S94CC1034B</t>
  </si>
  <si>
    <t>BINJAITREE</t>
  </si>
  <si>
    <t>200818724G</t>
  </si>
  <si>
    <t>CONSUMERS ASSOCIATION OF SINGAPORE ENDOWMENT FUND</t>
  </si>
  <si>
    <t>T04CC1786K</t>
  </si>
  <si>
    <t>Global Compact Network Singapore</t>
  </si>
  <si>
    <t>T05SS0028L</t>
  </si>
  <si>
    <t>HABITAT FOR HUMANITY SINGAPORE LTD</t>
  </si>
  <si>
    <t>200201617W</t>
  </si>
  <si>
    <t>HONOUR (SINGAPORE) LTD.</t>
  </si>
  <si>
    <t>201405223G</t>
  </si>
  <si>
    <t>DARUL IHSAN ORPHANAGE</t>
  </si>
  <si>
    <t>Social and Welfare</t>
  </si>
  <si>
    <t>T07CC3022A</t>
  </si>
  <si>
    <t>En Community Services Society</t>
  </si>
  <si>
    <t>T03SS0051L</t>
  </si>
  <si>
    <t>Ain Society</t>
  </si>
  <si>
    <t>T00SS0163F</t>
  </si>
  <si>
    <t>ALIFE LTD.</t>
  </si>
  <si>
    <t>200204369H</t>
  </si>
  <si>
    <t>ALIVE COMMUNITY NETWORK</t>
  </si>
  <si>
    <t>T02SS0190K</t>
  </si>
  <si>
    <t>AMKFSC COMMUNITY SERVICES LTD.</t>
  </si>
  <si>
    <t>201229817Z</t>
  </si>
  <si>
    <t>ARC CHILDREN'S CENTRE CO LIMITED</t>
  </si>
  <si>
    <t>201021661K</t>
  </si>
  <si>
    <t>AWWA LTD.</t>
  </si>
  <si>
    <t>201500785Z</t>
  </si>
  <si>
    <t>Apr 2015 - Mar 2016</t>
  </si>
  <si>
    <t>BABES PREGNANCY CRISIS SUPPORT LTD.</t>
  </si>
  <si>
    <t>201314611H</t>
  </si>
  <si>
    <t>BARTLEY COMMUNITY CARE SERVICES</t>
  </si>
  <si>
    <t>T01SS0004H</t>
  </si>
  <si>
    <t>Beyond Social Services</t>
  </si>
  <si>
    <t>S87SS0025J</t>
  </si>
  <si>
    <t>BRAHM CENTRE LTD.</t>
  </si>
  <si>
    <t>200200167M</t>
  </si>
  <si>
    <t>BRIGHT HORIZONS FUND</t>
  </si>
  <si>
    <t>200818009N</t>
  </si>
  <si>
    <t>Buddhist Compassion Relief Tzu-Chi Foundation (Singapore)</t>
  </si>
  <si>
    <t>S93SS0148C</t>
  </si>
  <si>
    <t>CampusImpact</t>
  </si>
  <si>
    <t>T06SS0077A</t>
  </si>
  <si>
    <t>CANOSSA MISSION SINGAPORE</t>
  </si>
  <si>
    <t>201020087W</t>
  </si>
  <si>
    <t>CARE CORNER SINGAPORE LTD</t>
  </si>
  <si>
    <t>198105641M</t>
  </si>
  <si>
    <t>Chen Su Lan Methodist Children's Home</t>
  </si>
  <si>
    <t>S68SS0016K</t>
  </si>
  <si>
    <t>CHILD AT STREET 11 LTD.</t>
  </si>
  <si>
    <t>199501798C</t>
  </si>
  <si>
    <t>CHILDCARE AND CHILDREN FUND,THE</t>
  </si>
  <si>
    <t>S93CC0953E</t>
  </si>
  <si>
    <t>Children-At-Risk Empowerment Association</t>
  </si>
  <si>
    <t>T00SS0043E</t>
  </si>
  <si>
    <t>Children's Aid Society</t>
  </si>
  <si>
    <t>S62SS0031K</t>
  </si>
  <si>
    <t>Children's Charities Association of Singapore, The</t>
  </si>
  <si>
    <t>S66SS0023F</t>
  </si>
  <si>
    <t>COMPASSION FUND LTD.</t>
  </si>
  <si>
    <t>200904371Z</t>
  </si>
  <si>
    <t>CORNERSTONE COMMUNITY SERVICES</t>
  </si>
  <si>
    <t>S96SS0151G</t>
  </si>
  <si>
    <t>COUNSELLING AND CARE CENTRE</t>
  </si>
  <si>
    <t>S75SS0014F</t>
  </si>
  <si>
    <t>Association for Persons with Special Needs</t>
  </si>
  <si>
    <t>Disability (Children)</t>
  </si>
  <si>
    <t>S75SS0058K</t>
  </si>
  <si>
    <t>AUTISM ASSOCIATION (SINGAPORE)</t>
  </si>
  <si>
    <t>S92SS0124D</t>
  </si>
  <si>
    <t>Autism Resource Centre (Singapore)</t>
  </si>
  <si>
    <t>S99SS0148L</t>
  </si>
  <si>
    <t>CARING FLEET SERVICES LIMITED</t>
  </si>
  <si>
    <t>201000618K</t>
  </si>
  <si>
    <t>Cerebral Palsy Alliance Singapore</t>
  </si>
  <si>
    <t>S60SS0003K</t>
  </si>
  <si>
    <t>Down Syndrome Association (Singapore)</t>
  </si>
  <si>
    <t>S96SS0170K</t>
  </si>
  <si>
    <t>Fei Yue Community Services</t>
  </si>
  <si>
    <t>S96SS0134G</t>
  </si>
  <si>
    <t>Dec 2015 - Nov 2016</t>
  </si>
  <si>
    <t>GUIDE DOGS SINGAPORE LTD.</t>
  </si>
  <si>
    <t>200302260G</t>
  </si>
  <si>
    <t>IC2 PREPHOUSE LIMITED</t>
  </si>
  <si>
    <t>201136583G</t>
  </si>
  <si>
    <t>Metta Welfare Association</t>
  </si>
  <si>
    <t>S94SS0081K</t>
  </si>
  <si>
    <t>Movement for the Intellectually Disabled of Singapore (MINDS)</t>
  </si>
  <si>
    <t>S62SS0075C</t>
  </si>
  <si>
    <t>PAP COMMUNITY FOUNDATION - CHARITY DIVISION</t>
  </si>
  <si>
    <t>T02CC1585L</t>
  </si>
  <si>
    <t>Presbyterian Community Services</t>
  </si>
  <si>
    <t>S75SS0022H</t>
  </si>
  <si>
    <t>RAINBOW CENTRE, SINGAPORE</t>
  </si>
  <si>
    <t>S92SS0061A</t>
  </si>
  <si>
    <t>Riding for the Disabled Association of Singapore</t>
  </si>
  <si>
    <t>S82SS0081H</t>
  </si>
  <si>
    <t>Singapore Association of the Visually Handicapped</t>
  </si>
  <si>
    <t>S61SS0119J</t>
  </si>
  <si>
    <t>SPD</t>
  </si>
  <si>
    <t>S64SS0052D</t>
  </si>
  <si>
    <t>TEMASEK FOUNDATION CARES CLG LIMITED</t>
  </si>
  <si>
    <t>200909154Z</t>
  </si>
  <si>
    <t>THE RED PENCIL (SINGAPORE)</t>
  </si>
  <si>
    <t>201113675E</t>
  </si>
  <si>
    <t>THYE HUA KWAN MORAL CHARITIES LIMITED</t>
  </si>
  <si>
    <t>201130733N</t>
  </si>
  <si>
    <t>ABILITIES BEYOND LIMITATIONS AND EXPECTATIONS LIMITED</t>
  </si>
  <si>
    <t>Disability (Adult)</t>
  </si>
  <si>
    <t>201022774G</t>
  </si>
  <si>
    <t>Bishan Home for the Intellectually Disabled</t>
  </si>
  <si>
    <t>T07SS0102D</t>
  </si>
  <si>
    <t>BIZLINK CENTRE SINGAPORE LTD</t>
  </si>
  <si>
    <t>199500566R</t>
  </si>
  <si>
    <t>Catholic Welfare Services, Singapore</t>
  </si>
  <si>
    <t>S61SS0167J</t>
  </si>
  <si>
    <t>Disabled People's Association</t>
  </si>
  <si>
    <t>S86SS0002F</t>
  </si>
  <si>
    <t>Handicaps Welfare Association</t>
  </si>
  <si>
    <t>S69SS0057J</t>
  </si>
  <si>
    <t>HOPE WORLDWIDE (SINGAPORE)</t>
  </si>
  <si>
    <t>S98SS0151F</t>
  </si>
  <si>
    <t>SAF CARE FUND</t>
  </si>
  <si>
    <t>201323131D</t>
  </si>
  <si>
    <t>SINGAPORE ASSOCIATION FOR THE DEAF, THE</t>
  </si>
  <si>
    <t>S62SS0061C</t>
  </si>
  <si>
    <t>SUN-DAC</t>
  </si>
  <si>
    <t>S93SS0060K</t>
  </si>
  <si>
    <t>TABUNG AMAL AIDILFITRI TRUST FUND</t>
  </si>
  <si>
    <t>T06CC1974E</t>
  </si>
  <si>
    <t>THE SINGAPORE CHESHIRE HOME</t>
  </si>
  <si>
    <t>195700160W</t>
  </si>
  <si>
    <t>Thong Kheng Welfare Services Society</t>
  </si>
  <si>
    <t>T01SS0095E</t>
  </si>
  <si>
    <t>VERY SPECIAL ARTS SINGAPORE LTD</t>
  </si>
  <si>
    <t>199500567G</t>
  </si>
  <si>
    <t>Adventist Home for the Elders</t>
  </si>
  <si>
    <t>Eldercare</t>
  </si>
  <si>
    <t>S80SS0046B</t>
  </si>
  <si>
    <t>HOPE CENTRE (SINGAPORE)</t>
  </si>
  <si>
    <t>S97SS0032G</t>
  </si>
  <si>
    <t>INFANT JESUS HOMES AND CHILDREN'S CENTRES</t>
  </si>
  <si>
    <t>S92CC0888D</t>
  </si>
  <si>
    <t>Kampong Kapor Family Service Centre</t>
  </si>
  <si>
    <t>T10SS0030D</t>
  </si>
  <si>
    <t>Apex Day Rehabilitation Centre For Elderly</t>
  </si>
  <si>
    <t>S89SS0091D</t>
  </si>
  <si>
    <t>Care for the Elderly Foundation (Singapore)</t>
  </si>
  <si>
    <t>S95SS0134B</t>
  </si>
  <si>
    <t>CAREGIVING WELFARE ASSOCIATION</t>
  </si>
  <si>
    <t>T04SS0073G</t>
  </si>
  <si>
    <t>Centre for Seniors</t>
  </si>
  <si>
    <t>T06SS0199E</t>
  </si>
  <si>
    <t>Centre of Activity and Recreation for the Elders (CARE)</t>
  </si>
  <si>
    <t>S83SS0001F</t>
  </si>
  <si>
    <t>Cheng Hong Welfare Service Society</t>
  </si>
  <si>
    <t>T04SS0148G</t>
  </si>
  <si>
    <t>Nov 2015 - Oct 2016</t>
  </si>
  <si>
    <t>City Harvest Community Services Association</t>
  </si>
  <si>
    <t>S97SS0106L</t>
  </si>
  <si>
    <t>Concern &amp; Care Society</t>
  </si>
  <si>
    <t>T01SS0058F</t>
  </si>
  <si>
    <t>ELDERCARE TRUST</t>
  </si>
  <si>
    <t>T00CC1448L</t>
  </si>
  <si>
    <t>FAITHACTS</t>
  </si>
  <si>
    <t>T04SS0050J</t>
  </si>
  <si>
    <t>FEI YUE FAMILY SERVICE CENTRE</t>
  </si>
  <si>
    <t>S94SS0031G</t>
  </si>
  <si>
    <t>FILOS COMMUNITY SERVICES LTD.</t>
  </si>
  <si>
    <t>200408452G</t>
  </si>
  <si>
    <t>Geylang East Home For The Aged</t>
  </si>
  <si>
    <t>T01SS0110J</t>
  </si>
  <si>
    <t>HCSA COMMUNITY SERVICES</t>
  </si>
  <si>
    <t>S97SS0023J</t>
  </si>
  <si>
    <t>Help Family Service Centre</t>
  </si>
  <si>
    <t>Family</t>
  </si>
  <si>
    <t>S92SS0027A</t>
  </si>
  <si>
    <t>Family Life Society</t>
  </si>
  <si>
    <t>S85SS0018D</t>
  </si>
  <si>
    <t>FOCUS ON THE FAMILY SINGAPORE LIMITED</t>
  </si>
  <si>
    <t>200108115N</t>
  </si>
  <si>
    <t>Good News Community Services</t>
  </si>
  <si>
    <t>S99SS0015F</t>
  </si>
  <si>
    <t>Turning Point, The</t>
  </si>
  <si>
    <t>Support Groups</t>
  </si>
  <si>
    <t>S91SS0058G</t>
  </si>
  <si>
    <t>BREAKTHROUGH MISSIONS LTD</t>
  </si>
  <si>
    <t>198305430G</t>
  </si>
  <si>
    <t>CAREGIVERS ALLIANCE LIMITED</t>
  </si>
  <si>
    <t>201131617N</t>
  </si>
  <si>
    <t>CLUB HEAL</t>
  </si>
  <si>
    <t>T12SS0028K</t>
  </si>
  <si>
    <t>HEB - ASHRAM HALFWAY HOUSE</t>
  </si>
  <si>
    <t>T09CC0009L</t>
  </si>
  <si>
    <t>Helping Hand, The</t>
  </si>
  <si>
    <t>S88SS0058F</t>
  </si>
  <si>
    <t>Inmates' Families Support Fund</t>
  </si>
  <si>
    <t>T08CC2100D</t>
  </si>
  <si>
    <t>LAKESIDE FAMILY SERVICES</t>
  </si>
  <si>
    <t>S97SS0022B</t>
  </si>
  <si>
    <t>New Charis Mission, The</t>
  </si>
  <si>
    <t>T06SS0166B</t>
  </si>
  <si>
    <t>NEW LIFE STORIES LIMITED</t>
  </si>
  <si>
    <t>201411304Z</t>
  </si>
  <si>
    <t>Samaritans of Singapore</t>
  </si>
  <si>
    <t>S69SS0047D</t>
  </si>
  <si>
    <t>Seventy Times Seven</t>
  </si>
  <si>
    <t>T09CC0007H</t>
  </si>
  <si>
    <t>Singapore Anti-Narcotics Association</t>
  </si>
  <si>
    <t>S72SS0018H</t>
  </si>
  <si>
    <t>NULIFE CARE &amp; COUNSELLING SERVICES LIMITED</t>
  </si>
  <si>
    <t>200416313W</t>
  </si>
  <si>
    <t>365 CANCER PREVENTION SOCIETY</t>
  </si>
  <si>
    <t>T03SS0046H</t>
  </si>
  <si>
    <t>AIDHA LTD.</t>
  </si>
  <si>
    <t>201006653E</t>
  </si>
  <si>
    <t>Association of Women for Action And Research</t>
  </si>
  <si>
    <t>S85SS0089B</t>
  </si>
  <si>
    <t>Bethesda Care and Counselling Services Centre</t>
  </si>
  <si>
    <t>S96SS0146D</t>
  </si>
  <si>
    <t>BETHESDA COMMUNITY ASSISTANCE AND RELATIONSHIP ENRICHMENT CENTRE</t>
  </si>
  <si>
    <t>S96SS0198K</t>
  </si>
  <si>
    <t>Bo Tien Welfare Services Society</t>
  </si>
  <si>
    <t>S97SS0091H</t>
  </si>
  <si>
    <t>Breadline Group</t>
  </si>
  <si>
    <t>S75SS0039G</t>
  </si>
  <si>
    <t>Calvary Community Care</t>
  </si>
  <si>
    <t>T10SS0047C</t>
  </si>
  <si>
    <t>Care Community Services Society</t>
  </si>
  <si>
    <t>S96SS0195L</t>
  </si>
  <si>
    <t>Oct 2016 - Sep 2017</t>
  </si>
  <si>
    <t>Caritas Singapore Agape Fund</t>
  </si>
  <si>
    <t>T06CC2001K</t>
  </si>
  <si>
    <t>CASA RAUDHA WOMEN HOME</t>
  </si>
  <si>
    <t>T08SS0051C</t>
  </si>
  <si>
    <t>Catholic AIDS Response Effort</t>
  </si>
  <si>
    <t>T04SS0204E</t>
  </si>
  <si>
    <t>Basketball Association of Singapore</t>
  </si>
  <si>
    <t>Sports</t>
  </si>
  <si>
    <t>NSAs</t>
  </si>
  <si>
    <t>S67SS0001J</t>
  </si>
  <si>
    <t>Bowling Association for the Disabled (Singapore)</t>
  </si>
  <si>
    <t>T10SS0077G</t>
  </si>
  <si>
    <t>Singapore Table Tennis Association</t>
  </si>
  <si>
    <t>S65SS0005E</t>
  </si>
  <si>
    <t>Singapore Taekwondo Federation</t>
  </si>
  <si>
    <t>S74SS0031A</t>
  </si>
  <si>
    <t>Singapore Tennis Association</t>
  </si>
  <si>
    <t>S62SS0049E</t>
  </si>
  <si>
    <t>Singapore Weightlifting Federation</t>
  </si>
  <si>
    <t>T01SS0015J</t>
  </si>
  <si>
    <t>SINGAPORE WUSHU DRAGON &amp; LION DANCE FEDERATION</t>
  </si>
  <si>
    <t>S68SS0017F</t>
  </si>
  <si>
    <t>Fencing Singapore</t>
  </si>
  <si>
    <t>S65SS0025D</t>
  </si>
  <si>
    <t>Football Association of Singapore</t>
  </si>
  <si>
    <t>S82SS0043B</t>
  </si>
  <si>
    <t>Netball Singapore</t>
  </si>
  <si>
    <t>S63SS0051C</t>
  </si>
  <si>
    <t>Singapore Badminton Association</t>
  </si>
  <si>
    <t>S61SS0032A</t>
  </si>
  <si>
    <t>SINGAPORE BASEBALL AND SOFTBALL ASSOCIATION</t>
  </si>
  <si>
    <t>S60SS0022B</t>
  </si>
  <si>
    <t>Singapore Bowling Federation</t>
  </si>
  <si>
    <t>S66SS0011J</t>
  </si>
  <si>
    <t>SINGAPORE CANOE FEDERATION</t>
  </si>
  <si>
    <t>S71SS0035C</t>
  </si>
  <si>
    <t>SINGAPORE CHESS FEDERATION (PERSEKUTUAN CHATUR SINGAPURA)</t>
  </si>
  <si>
    <t>S61SS0094A</t>
  </si>
  <si>
    <t>SINGAPORE CONTRACT BRIDGE ASSOCIATION, THE</t>
  </si>
  <si>
    <t>S62SS0079J</t>
  </si>
  <si>
    <t>SINGAPORE CYCLING FEDERATION</t>
  </si>
  <si>
    <t>S58SS0009A</t>
  </si>
  <si>
    <t>Singapore Disability Sports Council</t>
  </si>
  <si>
    <t>S73SS0035B</t>
  </si>
  <si>
    <t>Singapore Dragon Boat Association</t>
  </si>
  <si>
    <t>S87SS0101F</t>
  </si>
  <si>
    <t>Singapore Golf Association</t>
  </si>
  <si>
    <t>S61SS0189L</t>
  </si>
  <si>
    <t>SINGAPORE GYMNASTICS</t>
  </si>
  <si>
    <t>T03SS0136E</t>
  </si>
  <si>
    <t>Singapore Hockey Federation</t>
  </si>
  <si>
    <t>S92SS0120J</t>
  </si>
  <si>
    <t>Singapore Ice Skating Association</t>
  </si>
  <si>
    <t>S98SS0168E</t>
  </si>
  <si>
    <t>Singapore Life Saving Society, The</t>
  </si>
  <si>
    <t>S67SS0031B</t>
  </si>
  <si>
    <t>SINGAPORE MOTOR SPORTS ASSOCIATION</t>
  </si>
  <si>
    <t>S69SS0025B</t>
  </si>
  <si>
    <t>SINGAPORE RUGBY UNION</t>
  </si>
  <si>
    <t>S66SS0003G</t>
  </si>
  <si>
    <t>Singapore Sailing Federation</t>
  </si>
  <si>
    <t>S66SS0013A</t>
  </si>
  <si>
    <t>Singapore Shooting Association, The</t>
  </si>
  <si>
    <t>S65SS0039D</t>
  </si>
  <si>
    <t>Singapore Silat Federation (Persekutuan Silat Singapore) (PERSISI)</t>
  </si>
  <si>
    <t>S76SS0039A</t>
  </si>
  <si>
    <t>SINGAPORE SQUASH RACKETS ASSOCIATION</t>
  </si>
  <si>
    <t>S70SS0024H</t>
  </si>
  <si>
    <t>Singapore Swimming Association</t>
  </si>
  <si>
    <t>S61SS0088B</t>
  </si>
  <si>
    <t>DEAF SPORTS ASSOCIATION (SINGAPORE)</t>
  </si>
  <si>
    <t>Non-NSAs</t>
  </si>
  <si>
    <t>T12SS0228C</t>
  </si>
  <si>
    <t>FOOTBALLPLUS LTD.</t>
  </si>
  <si>
    <t>201329363K</t>
  </si>
  <si>
    <t>Lawn Bowls Association for the Disabled (Singapore)</t>
  </si>
  <si>
    <t>T04SS0110B</t>
  </si>
  <si>
    <t>SINGAPORE OLYMPIC FOUNDATION</t>
  </si>
  <si>
    <t>201003786C</t>
  </si>
  <si>
    <t>SSP Financial Assistance Fund</t>
  </si>
  <si>
    <t>T12CC0006B</t>
  </si>
  <si>
    <t>YOUTH GOLF NETWORK LTD.</t>
  </si>
  <si>
    <t>201300853G</t>
  </si>
  <si>
    <t>SINGAPORE NATIONAL PARALYMPIC COUNCIL LTD.</t>
  </si>
  <si>
    <t>Disability Sports</t>
  </si>
  <si>
    <t>200812207D</t>
  </si>
  <si>
    <t>Special Olympics, Singapore</t>
  </si>
  <si>
    <t>S91SS0003B</t>
  </si>
  <si>
    <t>Vision 2030 Fund</t>
  </si>
  <si>
    <t>T14CC0007H</t>
  </si>
  <si>
    <t>revenue</t>
  </si>
  <si>
    <t>charity_size</t>
  </si>
  <si>
    <t>charity_size_small</t>
  </si>
  <si>
    <t>charity_size_medium</t>
  </si>
  <si>
    <t>charity_size_large</t>
  </si>
  <si>
    <t>charity_size_small_cf</t>
  </si>
  <si>
    <t>charity_size_medium_cf</t>
  </si>
  <si>
    <t>charity_size_large_cf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</si>
</sst>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B423" totalsRowShown="0">
  <autoFilter ref="A1:BB423" xr:uid="{00000000-0009-0000-0100-000001000000}"/>
  <sortState ref="A8:BB420">
    <sortCondition ref="U1:U423"/>
  </sortState>
  <tableColumns count="54">
    <tableColumn id="47" xr3:uid="{00000000-0010-0000-0000-00002F000000}" name="uen"/>
    <tableColumn id="28" xr3:uid="{00000000-0010-0000-0000-00001C000000}" name="name"/>
    <tableColumn id="34" xr3:uid="{00000000-0010-0000-0000-000022000000}" name="primary_sector"/>
    <tableColumn id="46" xr3:uid="{00000000-0010-0000-0000-00002E000000}" name="sub_setor"/>
    <tableColumn id="25" xr3:uid="{00000000-0010-0000-0000-000019000000}" name="financial_period"/>
    <tableColumn id="26" xr3:uid="{00000000-0010-0000-0000-00001A000000}" name="financial_status"/>
    <tableColumn id="35" xr3:uid="{00000000-0010-0000-0000-000023000000}" name="receipts_donation_cash_non_tax_deductible"/>
    <tableColumn id="36" xr3:uid="{00000000-0010-0000-0000-000024000000}" name="receipts_donation_cash_tax_deductible" dataDxfId="23"/>
    <tableColumn id="37" xr3:uid="{00000000-0010-0000-0000-000025000000}" name="receipts_donation_cash_total" dataDxfId="22"/>
    <tableColumn id="38" xr3:uid="{00000000-0010-0000-0000-000026000000}" name="receipts_donation_kind_non_tax_deductible"/>
    <tableColumn id="39" xr3:uid="{00000000-0010-0000-0000-000027000000}" name="receipts_donation_kind_tax_deductible"/>
    <tableColumn id="40" xr3:uid="{00000000-0010-0000-0000-000028000000}" name="receipts_donation_kind_total"/>
    <tableColumn id="41" xr3:uid="{00000000-0010-0000-0000-000029000000}" name="receipts_government_grants"/>
    <tableColumn id="42" xr3:uid="{00000000-0010-0000-0000-00002A000000}" name="receipts_investment_income"/>
    <tableColumn id="44" xr3:uid="{00000000-0010-0000-0000-00002C000000}" name="receipts_programme_fees"/>
    <tableColumn id="43" xr3:uid="{00000000-0010-0000-0000-00002B000000}" name="receipts_others_income" dataDxfId="21"/>
    <tableColumn id="45" xr3:uid="{00000000-0010-0000-0000-00002D000000}" name="receipts_total" dataDxfId="20"/>
    <tableColumn id="48" xr3:uid="{00000000-0010-0000-0000-000030000000}" name="revenue" dataDxfId="19">
      <calculatedColumnFormula>Table1[[#This Row],[receipts_total]]-Table1[[#This Row],[receipts_others_income]]</calculatedColumnFormula>
    </tableColumn>
    <tableColumn id="49" xr3:uid="{00000000-0010-0000-0000-000031000000}" name="charity_size" dataDxfId="18">
      <calculatedColumnFormula>IF(Table1[[#This Row],[revenue]]&lt;250000,"S",IF(Table1[[#This Row],[revenue]]&lt;1000000,"M","L"))</calculatedColumnFormula>
    </tableColumn>
    <tableColumn id="50" xr3:uid="{00000000-0010-0000-0000-000032000000}" name="charity_size_small" dataDxfId="17">
      <calculatedColumnFormula>IF(Table1[[#This Row],[charity_size]]="S",1, 0)</calculatedColumnFormula>
    </tableColumn>
    <tableColumn id="53" xr3:uid="{00000000-0010-0000-0000-000035000000}" name="charity_size_small_cf" dataDxfId="16">
      <calculatedColumnFormula>IF(Table1[[#This Row],[charity_size]]="S",(Table1[[#This Row],[revenue]]-_xlfn.MINIFS($R$2:$R$423,$S$2:$S$423,"S"))/(_xlfn.MAXIFS($R$2:$R$423,$S$2:$S$423,"S")-_xlfn.MINIFS($R$2:$R$423,$S$2:$S$423,"S")),0)</calculatedColumnFormula>
    </tableColumn>
    <tableColumn id="51" xr3:uid="{00000000-0010-0000-0000-000033000000}" name="charity_size_medium" dataDxfId="15">
      <calculatedColumnFormula>IF(Table1[[#This Row],[charity_size]]="M",1,0)</calculatedColumnFormula>
    </tableColumn>
    <tableColumn id="54" xr3:uid="{00000000-0010-0000-0000-000036000000}" name="charity_size_medium_cf" dataDxfId="14">
      <calculatedColumnFormula>IF(Table1[[#This Row],[charity_size]]="M",(LOG10(Table1[[#This Row],[revenue]])-LOG10(_xlfn.MINIFS($R$2:$R$423,$S$2:$S$423,"M")))/(LOG10(_xlfn.MAXIFS($R$2:$R$423,$S$2:$S$423,"M"))-LOG10(_xlfn.MINIFS($R$2:$R$423,$S$2:$S$423,"M"))),0)</calculatedColumnFormula>
    </tableColumn>
    <tableColumn id="52" xr3:uid="{00000000-0010-0000-0000-000034000000}" name="charity_size_large" dataDxfId="13">
      <calculatedColumnFormula>IF(Table1[[#This Row],[charity_size]]="L",1,0)</calculatedColumnFormula>
    </tableColumn>
    <tableColumn id="55" xr3:uid="{00000000-0010-0000-0000-000037000000}" name="charity_size_large_cf" dataDxfId="12">
      <calculatedColumnFormula>IF(Table1[[#This Row],[charity_size]]="L",(LOG10(Table1[[#This Row],[revenue]])-LOG10(_xlfn.MINIFS($R$2:$R$423,$S$2:$S$423,"L")))/(LOG10(_xlfn.MAXIFS($R$2:$R$423,$S$2:$S$423,"L"))-LOG10(_xlfn.MINIFS($R$2:$R$423,$S$2:$S$423,"L"))),0)</calculatedColumnFormula>
    </tableColumn>
    <tableColumn id="17" xr3:uid="{00000000-0010-0000-0000-000011000000}" name="capital_in_nature" dataDxfId="11"/>
    <tableColumn id="19" xr3:uid="{00000000-0010-0000-0000-000013000000}" name="expenses_charitable_local" dataDxfId="10"/>
    <tableColumn id="20" xr3:uid="{00000000-0010-0000-0000-000014000000}" name="expenses_charitable_overseas"/>
    <tableColumn id="21" xr3:uid="{00000000-0010-0000-0000-000015000000}" name="expenses_charitable_total" dataDxfId="9"/>
    <tableColumn id="22" xr3:uid="{00000000-0010-0000-0000-000016000000}" name="expenses_fund_raising"/>
    <tableColumn id="23" xr3:uid="{00000000-0010-0000-0000-000017000000}" name="expenses_others_total"/>
    <tableColumn id="24" xr3:uid="{00000000-0010-0000-0000-000018000000}" name="expenses_total" dataDxfId="8"/>
    <tableColumn id="1" xr3:uid="{00000000-0010-0000-0000-000001000000}" name="balance_assets_accounts_receivables"/>
    <tableColumn id="2" xr3:uid="{00000000-0010-0000-0000-000002000000}" name="balance_assets_cash_deposits" dataDxfId="7"/>
    <tableColumn id="3" xr3:uid="{00000000-0010-0000-0000-000003000000}" name="balance_assets_inventories"/>
    <tableColumn id="4" xr3:uid="{00000000-0010-0000-0000-000004000000}" name="balance_assets_investments"/>
    <tableColumn id="5" xr3:uid="{00000000-0010-0000-0000-000005000000}" name="balance_assets_land_building"/>
    <tableColumn id="6" xr3:uid="{00000000-0010-0000-0000-000006000000}" name="balance_assets_other_assets"/>
    <tableColumn id="7" xr3:uid="{00000000-0010-0000-0000-000007000000}" name="balance_assets_other_tangible"/>
    <tableColumn id="8" xr3:uid="{00000000-0010-0000-0000-000008000000}" name="balance_assets_total" dataDxfId="6"/>
    <tableColumn id="9" xr3:uid="{00000000-0010-0000-0000-000009000000}" name="balance_funds_endowment"/>
    <tableColumn id="10" xr3:uid="{00000000-0010-0000-0000-00000A000000}" name="balance_funds_liabilities_total" dataDxfId="5"/>
    <tableColumn id="11" xr3:uid="{00000000-0010-0000-0000-00000B000000}" name="balance_funds_restricted" dataDxfId="4"/>
    <tableColumn id="12" xr3:uid="{00000000-0010-0000-0000-00000C000000}" name="balance_funds_total" dataDxfId="3"/>
    <tableColumn id="13" xr3:uid="{00000000-0010-0000-0000-00000D000000}" name="balance_funds_unrestricted" dataDxfId="2"/>
    <tableColumn id="14" xr3:uid="{00000000-0010-0000-0000-00000E000000}" name="balance_liabilities_current" dataDxfId="1"/>
    <tableColumn id="15" xr3:uid="{00000000-0010-0000-0000-00000F000000}" name="balance_liabilities_non_current"/>
    <tableColumn id="16" xr3:uid="{00000000-0010-0000-0000-000010000000}" name="balance_liabilities_total" dataDxfId="0"/>
    <tableColumn id="18" xr3:uid="{00000000-0010-0000-0000-000012000000}" name="category_id"/>
    <tableColumn id="29" xr3:uid="{00000000-0010-0000-0000-00001D000000}" name="other_info_donation_other_charities"/>
    <tableColumn id="30" xr3:uid="{00000000-0010-0000-0000-00001E000000}" name="other_info_fund_raising_efficiency_ratio"/>
    <tableColumn id="31" xr3:uid="{00000000-0010-0000-0000-00001F000000}" name="other_info_no_of_employees"/>
    <tableColumn id="32" xr3:uid="{00000000-0010-0000-0000-000020000000}" name="other_info_total_employee_costs"/>
    <tableColumn id="33" xr3:uid="{00000000-0010-0000-0000-000021000000}" name="other_info_total_related_party_trans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51"/>
  <sheetViews>
    <sheetView tabSelected="1" topLeftCell="AR1" workbookViewId="0">
      <selection activeCell="Z1" sqref="Z1:Z1048576"/>
    </sheetView>
  </sheetViews>
  <sheetFormatPr baseColWidth="10" defaultRowHeight="16" x14ac:dyDescent="0.2"/>
  <cols>
    <col min="1" max="1" width="12" bestFit="1" customWidth="1"/>
    <col min="2" max="2" width="46.1640625" customWidth="1"/>
    <col min="3" max="3" width="16.83203125" bestFit="1" customWidth="1"/>
    <col min="4" max="4" width="37.33203125" bestFit="1" customWidth="1"/>
    <col min="5" max="5" width="18.33203125" bestFit="1" customWidth="1"/>
    <col min="6" max="6" width="16.6640625" bestFit="1" customWidth="1"/>
    <col min="7" max="7" width="41" bestFit="1" customWidth="1"/>
    <col min="8" max="8" width="36.83203125" bestFit="1" customWidth="1"/>
    <col min="9" max="9" width="31" customWidth="1"/>
    <col min="10" max="10" width="39.83203125" customWidth="1"/>
    <col min="11" max="11" width="36.6640625" bestFit="1" customWidth="1"/>
    <col min="12" max="12" width="28" bestFit="1" customWidth="1"/>
    <col min="13" max="13" width="27.6640625" bestFit="1" customWidth="1"/>
    <col min="14" max="14" width="27.83203125" bestFit="1" customWidth="1"/>
    <col min="15" max="15" width="25.6640625" bestFit="1" customWidth="1"/>
    <col min="16" max="16" width="23.5" bestFit="1" customWidth="1"/>
    <col min="17" max="18" width="15" bestFit="1" customWidth="1"/>
    <col min="19" max="19" width="13.5" bestFit="1" customWidth="1"/>
    <col min="20" max="20" width="19.1640625" bestFit="1" customWidth="1"/>
    <col min="21" max="21" width="21.6640625" style="2" bestFit="1" customWidth="1"/>
    <col min="22" max="22" width="21.5" bestFit="1" customWidth="1"/>
    <col min="23" max="23" width="24.1640625" style="2" bestFit="1" customWidth="1"/>
    <col min="24" max="24" width="18.83203125" bestFit="1" customWidth="1"/>
    <col min="25" max="25" width="21.33203125" style="2" bestFit="1" customWidth="1"/>
    <col min="26" max="26" width="18" bestFit="1" customWidth="1"/>
    <col min="27" max="27" width="25.6640625" bestFit="1" customWidth="1"/>
    <col min="28" max="28" width="29.33203125" bestFit="1" customWidth="1"/>
    <col min="29" max="29" width="25.6640625" bestFit="1" customWidth="1"/>
    <col min="30" max="30" width="22.6640625" bestFit="1" customWidth="1"/>
    <col min="31" max="31" width="22.5" bestFit="1" customWidth="1"/>
    <col min="32" max="32" width="16.1640625" bestFit="1" customWidth="1"/>
    <col min="33" max="33" width="35.33203125" bestFit="1" customWidth="1"/>
    <col min="34" max="34" width="29.1640625" bestFit="1" customWidth="1"/>
    <col min="35" max="35" width="26.6640625" bestFit="1" customWidth="1"/>
    <col min="36" max="36" width="27.6640625" bestFit="1" customWidth="1"/>
    <col min="37" max="37" width="28.5" customWidth="1"/>
    <col min="38" max="38" width="28" bestFit="1" customWidth="1"/>
    <col min="39" max="39" width="29.6640625" bestFit="1" customWidth="1"/>
    <col min="40" max="40" width="21.1640625" bestFit="1" customWidth="1"/>
    <col min="41" max="41" width="26.6640625" bestFit="1" customWidth="1"/>
    <col min="42" max="42" width="29" customWidth="1"/>
    <col min="43" max="43" width="24.6640625" bestFit="1" customWidth="1"/>
    <col min="44" max="44" width="20.5" bestFit="1" customWidth="1"/>
    <col min="45" max="45" width="26.6640625" bestFit="1" customWidth="1"/>
    <col min="46" max="46" width="25.6640625" bestFit="1" customWidth="1"/>
    <col min="47" max="47" width="29.83203125" bestFit="1" customWidth="1"/>
    <col min="48" max="48" width="23.5" bestFit="1" customWidth="1"/>
    <col min="49" max="49" width="13.33203125" bestFit="1" customWidth="1"/>
    <col min="50" max="50" width="34.33203125" bestFit="1" customWidth="1"/>
    <col min="51" max="51" width="37.83203125" bestFit="1" customWidth="1"/>
    <col min="52" max="52" width="28.1640625" bestFit="1" customWidth="1"/>
    <col min="53" max="53" width="31.83203125" bestFit="1" customWidth="1"/>
    <col min="54" max="54" width="41" bestFit="1" customWidth="1"/>
    <col min="59" max="59" width="15.83203125" customWidth="1"/>
    <col min="60" max="60" width="34.33203125" bestFit="1" customWidth="1"/>
    <col min="61" max="61" width="37.83203125" bestFit="1" customWidth="1"/>
    <col min="62" max="62" width="28.1640625" bestFit="1" customWidth="1"/>
    <col min="63" max="63" width="31.83203125" bestFit="1" customWidth="1"/>
    <col min="64" max="64" width="41" bestFit="1" customWidth="1"/>
    <col min="77" max="77" width="37.33203125" bestFit="1" customWidth="1"/>
    <col min="78" max="78" width="23.1640625" customWidth="1"/>
    <col min="79" max="79" width="25.1640625" customWidth="1"/>
    <col min="80" max="80" width="14.83203125" customWidth="1"/>
  </cols>
  <sheetData>
    <row r="1" spans="1:54" x14ac:dyDescent="0.2">
      <c r="A1" t="s">
        <v>45</v>
      </c>
      <c r="B1" t="s">
        <v>26</v>
      </c>
      <c r="C1" t="s">
        <v>32</v>
      </c>
      <c r="D1" t="s">
        <v>44</v>
      </c>
      <c r="E1" t="s">
        <v>24</v>
      </c>
      <c r="F1" t="s">
        <v>25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42</v>
      </c>
      <c r="P1" t="s">
        <v>41</v>
      </c>
      <c r="Q1" t="s">
        <v>43</v>
      </c>
      <c r="R1" t="s">
        <v>958</v>
      </c>
      <c r="S1" t="s">
        <v>959</v>
      </c>
      <c r="T1" t="s">
        <v>960</v>
      </c>
      <c r="U1" s="2" t="s">
        <v>963</v>
      </c>
      <c r="V1" t="s">
        <v>961</v>
      </c>
      <c r="W1" s="2" t="s">
        <v>964</v>
      </c>
      <c r="X1" t="s">
        <v>962</v>
      </c>
      <c r="Y1" s="2" t="s">
        <v>965</v>
      </c>
      <c r="Z1" t="s">
        <v>16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17</v>
      </c>
      <c r="AX1" t="s">
        <v>27</v>
      </c>
      <c r="AY1" t="s">
        <v>28</v>
      </c>
      <c r="AZ1" t="s">
        <v>29</v>
      </c>
      <c r="BA1" t="s">
        <v>30</v>
      </c>
      <c r="BB1" t="s">
        <v>31</v>
      </c>
    </row>
    <row r="2" spans="1:54" x14ac:dyDescent="0.2">
      <c r="A2" t="s">
        <v>92</v>
      </c>
      <c r="B2" t="s">
        <v>91</v>
      </c>
      <c r="C2" t="s">
        <v>49</v>
      </c>
      <c r="D2" t="s">
        <v>80</v>
      </c>
      <c r="E2" t="s">
        <v>46</v>
      </c>
      <c r="F2" t="s">
        <v>47</v>
      </c>
      <c r="G2">
        <v>397</v>
      </c>
      <c r="H2" s="1">
        <v>95270</v>
      </c>
      <c r="I2" s="1">
        <v>95667</v>
      </c>
      <c r="J2">
        <v>0</v>
      </c>
      <c r="K2">
        <v>0</v>
      </c>
      <c r="L2">
        <v>0</v>
      </c>
      <c r="M2" s="1">
        <v>758826</v>
      </c>
      <c r="N2">
        <v>0</v>
      </c>
      <c r="O2" s="1">
        <v>152823</v>
      </c>
      <c r="P2" s="1">
        <v>15999</v>
      </c>
      <c r="Q2" s="1">
        <v>1023315</v>
      </c>
      <c r="R2" s="1">
        <f>Table1[[#This Row],[receipts_total]]-Table1[[#This Row],[receipts_others_income]]</f>
        <v>1007316</v>
      </c>
      <c r="S2" s="1" t="str">
        <f>IF(Table1[[#This Row],[revenue]]&lt;250000,"S",IF(Table1[[#This Row],[revenue]]&lt;1000000,"M","L"))</f>
        <v>L</v>
      </c>
      <c r="T2" s="1">
        <f>IF(Table1[[#This Row],[charity_size]]="S",1, 0)</f>
        <v>0</v>
      </c>
      <c r="U2" s="2">
        <f>IF(Table1[[#This Row],[charity_size]]="S",(Table1[[#This Row],[revenue]]-_xlfn.MINIFS($R$2:$R$423,$S$2:$S$423,"S"))/(_xlfn.MAXIFS($R$2:$R$423,$S$2:$S$423,"S")-_xlfn.MINIFS($R$2:$R$423,$S$2:$S$423,"S")),0)</f>
        <v>0</v>
      </c>
      <c r="V2" s="1">
        <f>IF(Table1[[#This Row],[charity_size]]="M",1,0)</f>
        <v>0</v>
      </c>
      <c r="W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" s="1">
        <f>IF(Table1[[#This Row],[charity_size]]="L",1,0)</f>
        <v>1</v>
      </c>
      <c r="Y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" s="1">
        <v>96282</v>
      </c>
      <c r="AA2" s="1">
        <v>948056</v>
      </c>
      <c r="AB2" s="1">
        <v>34014</v>
      </c>
      <c r="AC2" s="1">
        <v>982070</v>
      </c>
      <c r="AD2">
        <v>0</v>
      </c>
      <c r="AE2" s="1">
        <v>29478</v>
      </c>
      <c r="AF2" s="1">
        <v>1011548</v>
      </c>
      <c r="AG2" s="1">
        <v>75272</v>
      </c>
      <c r="AH2" s="1">
        <v>281481</v>
      </c>
      <c r="AI2" s="1">
        <v>1025</v>
      </c>
      <c r="AJ2">
        <v>0</v>
      </c>
      <c r="AK2" s="1">
        <v>18204</v>
      </c>
      <c r="AL2">
        <v>0</v>
      </c>
      <c r="AM2">
        <v>0</v>
      </c>
      <c r="AN2" s="1">
        <v>375982</v>
      </c>
      <c r="AO2">
        <v>0</v>
      </c>
      <c r="AP2" s="1">
        <v>375982</v>
      </c>
      <c r="AQ2">
        <v>11</v>
      </c>
      <c r="AR2" s="1">
        <v>231462</v>
      </c>
      <c r="AS2" s="1">
        <v>231451</v>
      </c>
      <c r="AT2" s="1">
        <v>144520</v>
      </c>
      <c r="AU2">
        <v>0</v>
      </c>
      <c r="AV2" s="1">
        <v>144520</v>
      </c>
      <c r="AW2">
        <v>3</v>
      </c>
      <c r="AX2">
        <v>0</v>
      </c>
      <c r="AY2">
        <v>0</v>
      </c>
      <c r="AZ2">
        <v>16</v>
      </c>
      <c r="BA2" s="1">
        <v>508209</v>
      </c>
      <c r="BB2" s="1">
        <v>42662</v>
      </c>
    </row>
    <row r="3" spans="1:54" x14ac:dyDescent="0.2">
      <c r="A3" t="s">
        <v>575</v>
      </c>
      <c r="B3" t="s">
        <v>574</v>
      </c>
      <c r="C3" t="s">
        <v>171</v>
      </c>
      <c r="D3" t="s">
        <v>567</v>
      </c>
      <c r="E3" t="s">
        <v>46</v>
      </c>
      <c r="F3" t="s">
        <v>47</v>
      </c>
      <c r="G3" s="1">
        <v>435972</v>
      </c>
      <c r="H3" s="1">
        <v>580316</v>
      </c>
      <c r="I3" s="1">
        <v>1016288</v>
      </c>
      <c r="J3">
        <v>0</v>
      </c>
      <c r="K3">
        <v>0</v>
      </c>
      <c r="L3">
        <v>0</v>
      </c>
      <c r="M3" s="1">
        <v>3304</v>
      </c>
      <c r="N3" s="1">
        <v>7884</v>
      </c>
      <c r="O3">
        <v>0</v>
      </c>
      <c r="P3" s="1">
        <v>269566</v>
      </c>
      <c r="Q3" s="1">
        <v>1297042</v>
      </c>
      <c r="R3" s="1">
        <f>Table1[[#This Row],[receipts_total]]-Table1[[#This Row],[receipts_others_income]]</f>
        <v>1027476</v>
      </c>
      <c r="S3" s="1" t="str">
        <f>IF(Table1[[#This Row],[revenue]]&lt;250000,"S",IF(Table1[[#This Row],[revenue]]&lt;1000000,"M","L"))</f>
        <v>L</v>
      </c>
      <c r="T3" s="1">
        <f>IF(Table1[[#This Row],[charity_size]]="S",1, 0)</f>
        <v>0</v>
      </c>
      <c r="U3" s="2">
        <f>IF(Table1[[#This Row],[charity_size]]="S",(Table1[[#This Row],[revenue]]-_xlfn.MINIFS($R$2:$R$423,$S$2:$S$423,"S"))/(_xlfn.MAXIFS($R$2:$R$423,$S$2:$S$423,"S")-_xlfn.MINIFS($R$2:$R$423,$S$2:$S$423,"S")),0)</f>
        <v>0</v>
      </c>
      <c r="V3" s="1">
        <f>IF(Table1[[#This Row],[charity_size]]="M",1,0)</f>
        <v>0</v>
      </c>
      <c r="W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" s="1">
        <f>IF(Table1[[#This Row],[charity_size]]="L",1,0)</f>
        <v>1</v>
      </c>
      <c r="Y3" s="2">
        <f>IF(Table1[[#This Row],[charity_size]]="L",(LOG10(Table1[[#This Row],[revenue]])-LOG10(_xlfn.MINIFS($R$2:$R$423,$S$2:$S$423,"L")))/(LOG10(_xlfn.MAXIFS($R$2:$R$423,$S$2:$S$423,"L"))-LOG10(_xlfn.MINIFS($R$2:$R$423,$S$2:$S$423,"L"))),0)</f>
        <v>2.528359405335941E-3</v>
      </c>
      <c r="Z3">
        <v>0</v>
      </c>
      <c r="AA3" s="1">
        <v>568304</v>
      </c>
      <c r="AB3">
        <v>0</v>
      </c>
      <c r="AC3" s="1">
        <v>568304</v>
      </c>
      <c r="AD3" s="1">
        <v>65891</v>
      </c>
      <c r="AE3" s="1">
        <v>579377</v>
      </c>
      <c r="AF3" s="1">
        <v>1213572</v>
      </c>
      <c r="AG3" s="1">
        <v>25189</v>
      </c>
      <c r="AH3" s="1">
        <v>938325</v>
      </c>
      <c r="AI3">
        <v>0</v>
      </c>
      <c r="AJ3">
        <v>0</v>
      </c>
      <c r="AK3">
        <v>0</v>
      </c>
      <c r="AL3">
        <v>0</v>
      </c>
      <c r="AM3" s="1">
        <v>74983</v>
      </c>
      <c r="AN3" s="1">
        <v>1038497</v>
      </c>
      <c r="AO3">
        <v>0</v>
      </c>
      <c r="AP3" s="1">
        <v>1038497</v>
      </c>
      <c r="AQ3">
        <v>0</v>
      </c>
      <c r="AR3" s="1">
        <v>801848</v>
      </c>
      <c r="AS3" s="1">
        <v>801848</v>
      </c>
      <c r="AT3" s="1">
        <v>184274</v>
      </c>
      <c r="AU3" s="1">
        <v>52375</v>
      </c>
      <c r="AV3" s="1">
        <v>236649</v>
      </c>
      <c r="AW3">
        <v>57</v>
      </c>
      <c r="AX3">
        <v>0</v>
      </c>
      <c r="AY3">
        <v>0.24</v>
      </c>
      <c r="AZ3">
        <v>9</v>
      </c>
      <c r="BA3" s="1">
        <v>280831</v>
      </c>
      <c r="BB3" s="1">
        <v>8384</v>
      </c>
    </row>
    <row r="4" spans="1:54" x14ac:dyDescent="0.2">
      <c r="A4" t="s">
        <v>72</v>
      </c>
      <c r="B4" t="s">
        <v>70</v>
      </c>
      <c r="C4" t="s">
        <v>49</v>
      </c>
      <c r="D4" t="s">
        <v>71</v>
      </c>
      <c r="E4" t="s">
        <v>46</v>
      </c>
      <c r="F4" t="s">
        <v>47</v>
      </c>
      <c r="G4">
        <v>0</v>
      </c>
      <c r="H4" s="1">
        <v>39550</v>
      </c>
      <c r="I4" s="1">
        <v>39550</v>
      </c>
      <c r="J4">
        <v>0</v>
      </c>
      <c r="K4">
        <v>0</v>
      </c>
      <c r="L4">
        <v>0</v>
      </c>
      <c r="M4" s="1">
        <v>673222</v>
      </c>
      <c r="N4">
        <v>0</v>
      </c>
      <c r="O4" s="1">
        <v>318954</v>
      </c>
      <c r="P4" s="1">
        <v>14177</v>
      </c>
      <c r="Q4" s="1">
        <v>1045903</v>
      </c>
      <c r="R4" s="1">
        <f>Table1[[#This Row],[receipts_total]]-Table1[[#This Row],[receipts_others_income]]</f>
        <v>1031726</v>
      </c>
      <c r="S4" s="1" t="str">
        <f>IF(Table1[[#This Row],[revenue]]&lt;250000,"S",IF(Table1[[#This Row],[revenue]]&lt;1000000,"M","L"))</f>
        <v>L</v>
      </c>
      <c r="T4" s="1">
        <f>IF(Table1[[#This Row],[charity_size]]="S",1, 0)</f>
        <v>0</v>
      </c>
      <c r="U4" s="2">
        <f>IF(Table1[[#This Row],[charity_size]]="S",(Table1[[#This Row],[revenue]]-_xlfn.MINIFS($R$2:$R$423,$S$2:$S$423,"S"))/(_xlfn.MAXIFS($R$2:$R$423,$S$2:$S$423,"S")-_xlfn.MINIFS($R$2:$R$423,$S$2:$S$423,"S")),0)</f>
        <v>0</v>
      </c>
      <c r="V4" s="1">
        <f>IF(Table1[[#This Row],[charity_size]]="M",1,0)</f>
        <v>0</v>
      </c>
      <c r="W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" s="1">
        <f>IF(Table1[[#This Row],[charity_size]]="L",1,0)</f>
        <v>1</v>
      </c>
      <c r="Y4" s="2">
        <f>IF(Table1[[#This Row],[charity_size]]="L",(LOG10(Table1[[#This Row],[revenue]])-LOG10(_xlfn.MINIFS($R$2:$R$423,$S$2:$S$423,"L")))/(LOG10(_xlfn.MAXIFS($R$2:$R$423,$S$2:$S$423,"L"))-LOG10(_xlfn.MINIFS($R$2:$R$423,$S$2:$S$423,"L"))),0)</f>
        <v>3.0550368101392939E-3</v>
      </c>
      <c r="Z4" s="1">
        <v>323222</v>
      </c>
      <c r="AA4" s="1">
        <v>624815</v>
      </c>
      <c r="AB4">
        <v>0</v>
      </c>
      <c r="AC4" s="1">
        <v>624815</v>
      </c>
      <c r="AD4">
        <v>0</v>
      </c>
      <c r="AE4" s="1">
        <v>352412</v>
      </c>
      <c r="AF4" s="1">
        <v>977227</v>
      </c>
      <c r="AG4" s="1">
        <v>36750</v>
      </c>
      <c r="AH4" s="1">
        <v>479480</v>
      </c>
      <c r="AI4">
        <v>0</v>
      </c>
      <c r="AJ4">
        <v>0</v>
      </c>
      <c r="AK4">
        <v>0</v>
      </c>
      <c r="AL4">
        <v>0</v>
      </c>
      <c r="AM4" s="1">
        <v>15613</v>
      </c>
      <c r="AN4" s="1">
        <v>531843</v>
      </c>
      <c r="AO4">
        <v>0</v>
      </c>
      <c r="AP4" s="1">
        <v>531843</v>
      </c>
      <c r="AQ4">
        <v>0</v>
      </c>
      <c r="AR4" s="1">
        <v>252154</v>
      </c>
      <c r="AS4" s="1">
        <v>252154</v>
      </c>
      <c r="AT4" s="1">
        <v>279689</v>
      </c>
      <c r="AU4">
        <v>0</v>
      </c>
      <c r="AV4" s="1">
        <v>279689</v>
      </c>
      <c r="AW4">
        <v>2</v>
      </c>
      <c r="AX4">
        <v>0</v>
      </c>
      <c r="AY4">
        <v>0</v>
      </c>
      <c r="AZ4">
        <v>9</v>
      </c>
      <c r="BA4" s="1">
        <v>607576</v>
      </c>
      <c r="BB4">
        <v>0</v>
      </c>
    </row>
    <row r="5" spans="1:54" x14ac:dyDescent="0.2">
      <c r="A5" t="s">
        <v>603</v>
      </c>
      <c r="B5" t="s">
        <v>602</v>
      </c>
      <c r="C5" t="s">
        <v>171</v>
      </c>
      <c r="D5" t="s">
        <v>598</v>
      </c>
      <c r="E5" t="s">
        <v>59</v>
      </c>
      <c r="F5" t="s">
        <v>47</v>
      </c>
      <c r="G5" s="1">
        <v>96548</v>
      </c>
      <c r="H5" s="1">
        <v>69346</v>
      </c>
      <c r="I5" s="1">
        <v>165894</v>
      </c>
      <c r="J5">
        <v>0</v>
      </c>
      <c r="K5">
        <v>0</v>
      </c>
      <c r="L5">
        <v>0</v>
      </c>
      <c r="M5" s="1">
        <v>2567</v>
      </c>
      <c r="N5">
        <v>378</v>
      </c>
      <c r="O5" s="1">
        <v>87122</v>
      </c>
      <c r="P5" s="1">
        <v>19025</v>
      </c>
      <c r="Q5" s="1">
        <v>274986</v>
      </c>
      <c r="R5" s="1">
        <f>Table1[[#This Row],[receipts_total]]-Table1[[#This Row],[receipts_others_income]]</f>
        <v>255961</v>
      </c>
      <c r="S5" s="1" t="str">
        <f>IF(Table1[[#This Row],[revenue]]&lt;250000,"S",IF(Table1[[#This Row],[revenue]]&lt;1000000,"M","L"))</f>
        <v>M</v>
      </c>
      <c r="T5" s="1">
        <f>IF(Table1[[#This Row],[charity_size]]="S",1, 0)</f>
        <v>0</v>
      </c>
      <c r="U5" s="2">
        <f>IF(Table1[[#This Row],[charity_size]]="S",(Table1[[#This Row],[revenue]]-_xlfn.MINIFS($R$2:$R$423,$S$2:$S$423,"S"))/(_xlfn.MAXIFS($R$2:$R$423,$S$2:$S$423,"S")-_xlfn.MINIFS($R$2:$R$423,$S$2:$S$423,"S")),0)</f>
        <v>0</v>
      </c>
      <c r="V5" s="1">
        <f>IF(Table1[[#This Row],[charity_size]]="M",1,0)</f>
        <v>1</v>
      </c>
      <c r="W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" s="1">
        <f>IF(Table1[[#This Row],[charity_size]]="L",1,0)</f>
        <v>0</v>
      </c>
      <c r="Y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">
        <v>0</v>
      </c>
      <c r="AA5" s="1">
        <v>223788</v>
      </c>
      <c r="AB5" s="1">
        <v>5358</v>
      </c>
      <c r="AC5" s="1">
        <v>229146</v>
      </c>
      <c r="AD5">
        <v>0</v>
      </c>
      <c r="AE5">
        <v>0</v>
      </c>
      <c r="AF5" s="1">
        <v>229146</v>
      </c>
      <c r="AG5" s="1">
        <v>4068</v>
      </c>
      <c r="AH5" s="1">
        <v>747249</v>
      </c>
      <c r="AI5">
        <v>0</v>
      </c>
      <c r="AJ5">
        <v>0</v>
      </c>
      <c r="AK5" s="1">
        <v>436615</v>
      </c>
      <c r="AL5">
        <v>260</v>
      </c>
      <c r="AM5" s="1">
        <v>12546</v>
      </c>
      <c r="AN5" s="1">
        <v>1200738</v>
      </c>
      <c r="AO5">
        <v>0</v>
      </c>
      <c r="AP5" s="1">
        <v>1200738</v>
      </c>
      <c r="AQ5" s="1">
        <v>105169</v>
      </c>
      <c r="AR5" s="1">
        <v>1162588</v>
      </c>
      <c r="AS5" s="1">
        <v>1057419</v>
      </c>
      <c r="AT5" s="1">
        <v>38150</v>
      </c>
      <c r="AU5">
        <v>0</v>
      </c>
      <c r="AV5" s="1">
        <v>38150</v>
      </c>
      <c r="AW5">
        <v>59</v>
      </c>
      <c r="AX5">
        <v>0</v>
      </c>
      <c r="AY5">
        <v>0</v>
      </c>
      <c r="AZ5">
        <v>2</v>
      </c>
      <c r="BA5" s="1">
        <v>105643</v>
      </c>
      <c r="BB5">
        <v>400</v>
      </c>
    </row>
    <row r="6" spans="1:54" x14ac:dyDescent="0.2">
      <c r="A6" t="s">
        <v>169</v>
      </c>
      <c r="B6" t="s">
        <v>168</v>
      </c>
      <c r="C6" t="s">
        <v>49</v>
      </c>
      <c r="D6" t="s">
        <v>158</v>
      </c>
      <c r="E6" t="s">
        <v>46</v>
      </c>
      <c r="F6" t="s">
        <v>56</v>
      </c>
      <c r="G6">
        <v>0</v>
      </c>
      <c r="H6" s="1">
        <v>149810</v>
      </c>
      <c r="I6" s="1">
        <v>149810</v>
      </c>
      <c r="J6">
        <v>0</v>
      </c>
      <c r="K6">
        <v>0</v>
      </c>
      <c r="L6">
        <v>0</v>
      </c>
      <c r="M6" s="1">
        <v>108518</v>
      </c>
      <c r="N6">
        <v>0</v>
      </c>
      <c r="O6">
        <v>0</v>
      </c>
      <c r="P6" s="1">
        <v>15114</v>
      </c>
      <c r="Q6" s="1">
        <v>273442</v>
      </c>
      <c r="R6" s="1">
        <f>Table1[[#This Row],[receipts_total]]-Table1[[#This Row],[receipts_others_income]]</f>
        <v>258328</v>
      </c>
      <c r="S6" s="1" t="str">
        <f>IF(Table1[[#This Row],[revenue]]&lt;250000,"S",IF(Table1[[#This Row],[revenue]]&lt;1000000,"M","L"))</f>
        <v>M</v>
      </c>
      <c r="T6" s="1">
        <f>IF(Table1[[#This Row],[charity_size]]="S",1, 0)</f>
        <v>0</v>
      </c>
      <c r="U6" s="2">
        <f>IF(Table1[[#This Row],[charity_size]]="S",(Table1[[#This Row],[revenue]]-_xlfn.MINIFS($R$2:$R$423,$S$2:$S$423,"S"))/(_xlfn.MAXIFS($R$2:$R$423,$S$2:$S$423,"S")-_xlfn.MINIFS($R$2:$R$423,$S$2:$S$423,"S")),0)</f>
        <v>0</v>
      </c>
      <c r="V6" s="1">
        <f>IF(Table1[[#This Row],[charity_size]]="M",1,0)</f>
        <v>1</v>
      </c>
      <c r="W6" s="2">
        <f>IF(Table1[[#This Row],[charity_size]]="M",(LOG10(Table1[[#This Row],[revenue]])-LOG10(_xlfn.MINIFS($R$2:$R$423,$S$2:$S$423,"M")))/(LOG10(_xlfn.MAXIFS($R$2:$R$423,$S$2:$S$423,"M"))-LOG10(_xlfn.MINIFS($R$2:$R$423,$S$2:$S$423,"M"))),0)</f>
        <v>6.7624299139155226E-3</v>
      </c>
      <c r="X6" s="1">
        <f>IF(Table1[[#This Row],[charity_size]]="L",1,0)</f>
        <v>0</v>
      </c>
      <c r="Y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">
        <v>0</v>
      </c>
      <c r="AA6" s="1">
        <v>299917</v>
      </c>
      <c r="AB6">
        <v>0</v>
      </c>
      <c r="AC6" s="1">
        <v>299917</v>
      </c>
      <c r="AD6">
        <v>0</v>
      </c>
      <c r="AE6">
        <v>0</v>
      </c>
      <c r="AF6" s="1">
        <v>299917</v>
      </c>
      <c r="AG6">
        <v>0</v>
      </c>
      <c r="AH6" s="1">
        <v>98129</v>
      </c>
      <c r="AI6">
        <v>0</v>
      </c>
      <c r="AJ6">
        <v>0</v>
      </c>
      <c r="AK6">
        <v>0</v>
      </c>
      <c r="AL6" s="1">
        <v>12647</v>
      </c>
      <c r="AM6">
        <v>0</v>
      </c>
      <c r="AN6" s="1">
        <v>110776</v>
      </c>
      <c r="AO6">
        <v>0</v>
      </c>
      <c r="AP6" s="1">
        <v>110776</v>
      </c>
      <c r="AQ6">
        <v>0</v>
      </c>
      <c r="AR6" s="1">
        <v>-359078</v>
      </c>
      <c r="AS6" s="1">
        <v>-359078</v>
      </c>
      <c r="AT6" s="1">
        <v>469854</v>
      </c>
      <c r="AU6">
        <v>0</v>
      </c>
      <c r="AV6" s="1">
        <v>469854</v>
      </c>
      <c r="AW6">
        <v>7</v>
      </c>
      <c r="AX6">
        <v>0</v>
      </c>
      <c r="AY6">
        <v>0</v>
      </c>
      <c r="AZ6">
        <v>2</v>
      </c>
      <c r="BA6" s="1">
        <v>71571</v>
      </c>
      <c r="BB6" s="1">
        <v>122315</v>
      </c>
    </row>
    <row r="7" spans="1:54" x14ac:dyDescent="0.2">
      <c r="A7" t="s">
        <v>231</v>
      </c>
      <c r="B7" t="s">
        <v>230</v>
      </c>
      <c r="C7" t="s">
        <v>176</v>
      </c>
      <c r="D7" t="s">
        <v>212</v>
      </c>
      <c r="E7" t="s">
        <v>46</v>
      </c>
      <c r="F7" t="s">
        <v>47</v>
      </c>
      <c r="G7" s="1">
        <v>5000</v>
      </c>
      <c r="H7" s="1">
        <v>259100</v>
      </c>
      <c r="I7" s="1">
        <v>264100</v>
      </c>
      <c r="J7">
        <v>0</v>
      </c>
      <c r="K7">
        <v>0</v>
      </c>
      <c r="L7">
        <v>0</v>
      </c>
      <c r="M7">
        <v>0</v>
      </c>
      <c r="N7" s="1">
        <v>1253</v>
      </c>
      <c r="O7">
        <v>0</v>
      </c>
      <c r="P7" s="1">
        <v>1000</v>
      </c>
      <c r="Q7" s="1">
        <v>266353</v>
      </c>
      <c r="R7" s="1">
        <f>Table1[[#This Row],[receipts_total]]-Table1[[#This Row],[receipts_others_income]]</f>
        <v>265353</v>
      </c>
      <c r="S7" s="1" t="str">
        <f>IF(Table1[[#This Row],[revenue]]&lt;250000,"S",IF(Table1[[#This Row],[revenue]]&lt;1000000,"M","L"))</f>
        <v>M</v>
      </c>
      <c r="T7" s="1">
        <f>IF(Table1[[#This Row],[charity_size]]="S",1, 0)</f>
        <v>0</v>
      </c>
      <c r="U7" s="2">
        <f>IF(Table1[[#This Row],[charity_size]]="S",(Table1[[#This Row],[revenue]]-_xlfn.MINIFS($R$2:$R$423,$S$2:$S$423,"S"))/(_xlfn.MAXIFS($R$2:$R$423,$S$2:$S$423,"S")-_xlfn.MINIFS($R$2:$R$423,$S$2:$S$423,"S")),0)</f>
        <v>0</v>
      </c>
      <c r="V7" s="1">
        <f>IF(Table1[[#This Row],[charity_size]]="M",1,0)</f>
        <v>1</v>
      </c>
      <c r="W7" s="2">
        <f>IF(Table1[[#This Row],[charity_size]]="M",(LOG10(Table1[[#This Row],[revenue]])-LOG10(_xlfn.MINIFS($R$2:$R$423,$S$2:$S$423,"M")))/(LOG10(_xlfn.MAXIFS($R$2:$R$423,$S$2:$S$423,"M"))-LOG10(_xlfn.MINIFS($R$2:$R$423,$S$2:$S$423,"M"))),0)</f>
        <v>2.6473683818839844E-2</v>
      </c>
      <c r="X7" s="1">
        <f>IF(Table1[[#This Row],[charity_size]]="L",1,0)</f>
        <v>0</v>
      </c>
      <c r="Y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">
        <v>0</v>
      </c>
      <c r="AA7" s="1">
        <v>64653</v>
      </c>
      <c r="AB7">
        <v>0</v>
      </c>
      <c r="AC7" s="1">
        <v>64653</v>
      </c>
      <c r="AD7">
        <v>0</v>
      </c>
      <c r="AE7" s="1">
        <v>5226</v>
      </c>
      <c r="AF7" s="1">
        <v>69879</v>
      </c>
      <c r="AG7">
        <v>0</v>
      </c>
      <c r="AH7" s="1">
        <v>829310</v>
      </c>
      <c r="AI7">
        <v>0</v>
      </c>
      <c r="AJ7">
        <v>0</v>
      </c>
      <c r="AK7">
        <v>0</v>
      </c>
      <c r="AL7" s="1">
        <v>9000</v>
      </c>
      <c r="AM7">
        <v>0</v>
      </c>
      <c r="AN7" s="1">
        <v>838310</v>
      </c>
      <c r="AO7">
        <v>0</v>
      </c>
      <c r="AP7" s="1">
        <v>838310</v>
      </c>
      <c r="AQ7">
        <v>0</v>
      </c>
      <c r="AR7" s="1">
        <v>836810</v>
      </c>
      <c r="AS7" s="1">
        <v>836810</v>
      </c>
      <c r="AT7" s="1">
        <v>1500</v>
      </c>
      <c r="AU7">
        <v>0</v>
      </c>
      <c r="AV7" s="1">
        <v>1500</v>
      </c>
      <c r="AW7">
        <v>10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">
      <c r="A8" t="s">
        <v>198</v>
      </c>
      <c r="B8" t="s">
        <v>197</v>
      </c>
      <c r="C8" t="s">
        <v>176</v>
      </c>
      <c r="D8" t="s">
        <v>177</v>
      </c>
      <c r="E8" t="s">
        <v>46</v>
      </c>
      <c r="F8" t="s">
        <v>47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10850</v>
      </c>
      <c r="Q8" s="1">
        <v>10850</v>
      </c>
      <c r="R8" s="1">
        <f>Table1[[#This Row],[receipts_total]]-Table1[[#This Row],[receipts_others_income]]</f>
        <v>0</v>
      </c>
      <c r="S8" s="1" t="str">
        <f>IF(Table1[[#This Row],[revenue]]&lt;250000,"S",IF(Table1[[#This Row],[revenue]]&lt;1000000,"M","L"))</f>
        <v>S</v>
      </c>
      <c r="T8" s="1">
        <f>IF(Table1[[#This Row],[charity_size]]="S",1, 0)</f>
        <v>1</v>
      </c>
      <c r="U8" s="2">
        <f>IF(Table1[[#This Row],[charity_size]]="S",(Table1[[#This Row],[revenue]]-_xlfn.MINIFS($R$2:$R$423,$S$2:$S$423,"S"))/(_xlfn.MAXIFS($R$2:$R$423,$S$2:$S$423,"S")-_xlfn.MINIFS($R$2:$R$423,$S$2:$S$423,"S")),0)</f>
        <v>0</v>
      </c>
      <c r="V8" s="1">
        <f>IF(Table1[[#This Row],[charity_size]]="M",1,0)</f>
        <v>0</v>
      </c>
      <c r="W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" s="1">
        <f>IF(Table1[[#This Row],[charity_size]]="L",1,0)</f>
        <v>0</v>
      </c>
      <c r="Y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">
        <v>0</v>
      </c>
      <c r="AA8" s="1">
        <v>8490</v>
      </c>
      <c r="AB8">
        <v>0</v>
      </c>
      <c r="AC8" s="1">
        <v>8490</v>
      </c>
      <c r="AD8">
        <v>0</v>
      </c>
      <c r="AE8" s="1">
        <v>1390</v>
      </c>
      <c r="AF8" s="1">
        <v>9880</v>
      </c>
      <c r="AG8">
        <v>0</v>
      </c>
      <c r="AH8" s="1">
        <v>65489</v>
      </c>
      <c r="AI8">
        <v>0</v>
      </c>
      <c r="AJ8">
        <v>0</v>
      </c>
      <c r="AK8">
        <v>0</v>
      </c>
      <c r="AL8" s="1">
        <v>8210</v>
      </c>
      <c r="AM8">
        <v>0</v>
      </c>
      <c r="AN8" s="1">
        <v>73699</v>
      </c>
      <c r="AO8">
        <v>0</v>
      </c>
      <c r="AP8" s="1">
        <v>73699</v>
      </c>
      <c r="AQ8">
        <v>0</v>
      </c>
      <c r="AR8" s="1">
        <v>72449</v>
      </c>
      <c r="AS8" s="1">
        <v>72449</v>
      </c>
      <c r="AT8" s="1">
        <v>1250</v>
      </c>
      <c r="AU8">
        <v>0</v>
      </c>
      <c r="AV8" s="1">
        <v>1250</v>
      </c>
      <c r="AW8">
        <v>9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">
      <c r="A9" t="s">
        <v>675</v>
      </c>
      <c r="B9" t="s">
        <v>674</v>
      </c>
      <c r="C9" t="s">
        <v>649</v>
      </c>
      <c r="D9" t="s">
        <v>579</v>
      </c>
      <c r="E9" t="s">
        <v>59</v>
      </c>
      <c r="F9" t="s">
        <v>47</v>
      </c>
      <c r="G9">
        <v>0</v>
      </c>
      <c r="H9" s="1">
        <v>920000</v>
      </c>
      <c r="I9" s="1">
        <v>920000</v>
      </c>
      <c r="J9">
        <v>0</v>
      </c>
      <c r="K9">
        <v>0</v>
      </c>
      <c r="L9">
        <v>0</v>
      </c>
      <c r="M9" s="1">
        <v>13534</v>
      </c>
      <c r="N9" s="1">
        <v>105488</v>
      </c>
      <c r="O9">
        <v>0</v>
      </c>
      <c r="P9" s="1">
        <v>2613</v>
      </c>
      <c r="Q9" s="1">
        <v>1041635</v>
      </c>
      <c r="R9" s="1">
        <f>Table1[[#This Row],[receipts_total]]-Table1[[#This Row],[receipts_others_income]]</f>
        <v>1039022</v>
      </c>
      <c r="S9" s="1" t="str">
        <f>IF(Table1[[#This Row],[revenue]]&lt;250000,"S",IF(Table1[[#This Row],[revenue]]&lt;1000000,"M","L"))</f>
        <v>L</v>
      </c>
      <c r="T9" s="1">
        <f>IF(Table1[[#This Row],[charity_size]]="S",1, 0)</f>
        <v>0</v>
      </c>
      <c r="U9" s="2">
        <f>IF(Table1[[#This Row],[charity_size]]="S",(Table1[[#This Row],[revenue]]-_xlfn.MINIFS($R$2:$R$423,$S$2:$S$423,"S"))/(_xlfn.MAXIFS($R$2:$R$423,$S$2:$S$423,"S")-_xlfn.MINIFS($R$2:$R$423,$S$2:$S$423,"S")),0)</f>
        <v>0</v>
      </c>
      <c r="V9" s="1">
        <f>IF(Table1[[#This Row],[charity_size]]="M",1,0)</f>
        <v>0</v>
      </c>
      <c r="W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" s="1">
        <f>IF(Table1[[#This Row],[charity_size]]="L",1,0)</f>
        <v>1</v>
      </c>
      <c r="Y9" s="2">
        <f>IF(Table1[[#This Row],[charity_size]]="L",(LOG10(Table1[[#This Row],[revenue]])-LOG10(_xlfn.MINIFS($R$2:$R$423,$S$2:$S$423,"L")))/(LOG10(_xlfn.MAXIFS($R$2:$R$423,$S$2:$S$423,"L"))-LOG10(_xlfn.MINIFS($R$2:$R$423,$S$2:$S$423,"L"))),0)</f>
        <v>3.9541481257924452E-3</v>
      </c>
      <c r="Z9">
        <v>0</v>
      </c>
      <c r="AA9" s="1">
        <v>1216160</v>
      </c>
      <c r="AB9">
        <v>0</v>
      </c>
      <c r="AC9" s="1">
        <v>1216160</v>
      </c>
      <c r="AD9">
        <v>0</v>
      </c>
      <c r="AE9" s="1">
        <v>11010</v>
      </c>
      <c r="AF9" s="1">
        <v>1227170</v>
      </c>
      <c r="AG9">
        <v>0</v>
      </c>
      <c r="AH9" s="1">
        <v>2377374</v>
      </c>
      <c r="AI9">
        <v>0</v>
      </c>
      <c r="AJ9" s="1">
        <v>5000000</v>
      </c>
      <c r="AK9">
        <v>0</v>
      </c>
      <c r="AL9" s="1">
        <v>99703</v>
      </c>
      <c r="AM9">
        <v>0</v>
      </c>
      <c r="AN9" s="1">
        <v>7477077</v>
      </c>
      <c r="AO9">
        <v>0</v>
      </c>
      <c r="AP9" s="1">
        <v>7477077</v>
      </c>
      <c r="AQ9">
        <v>0</v>
      </c>
      <c r="AR9" s="1">
        <v>7468658</v>
      </c>
      <c r="AS9" s="1">
        <v>7468658</v>
      </c>
      <c r="AT9" s="1">
        <v>8419</v>
      </c>
      <c r="AU9">
        <v>0</v>
      </c>
      <c r="AV9" s="1">
        <v>8419</v>
      </c>
      <c r="AW9">
        <v>42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">
      <c r="A10" t="s">
        <v>714</v>
      </c>
      <c r="B10" t="s">
        <v>713</v>
      </c>
      <c r="C10" t="s">
        <v>649</v>
      </c>
      <c r="D10" t="s">
        <v>703</v>
      </c>
      <c r="E10" t="s">
        <v>62</v>
      </c>
      <c r="F10" t="s">
        <v>47</v>
      </c>
      <c r="G10" s="1">
        <v>20613</v>
      </c>
      <c r="H10" s="1">
        <v>185073</v>
      </c>
      <c r="I10" s="1">
        <v>205686</v>
      </c>
      <c r="J10">
        <v>0</v>
      </c>
      <c r="K10">
        <v>0</v>
      </c>
      <c r="L10">
        <v>0</v>
      </c>
      <c r="M10" s="1">
        <v>594841</v>
      </c>
      <c r="N10" s="1">
        <v>26487</v>
      </c>
      <c r="O10" s="1">
        <v>218805</v>
      </c>
      <c r="P10" s="1">
        <v>1462834</v>
      </c>
      <c r="Q10" s="1">
        <v>2508653</v>
      </c>
      <c r="R10" s="1">
        <f>Table1[[#This Row],[receipts_total]]-Table1[[#This Row],[receipts_others_income]]</f>
        <v>1045819</v>
      </c>
      <c r="S10" s="1" t="str">
        <f>IF(Table1[[#This Row],[revenue]]&lt;250000,"S",IF(Table1[[#This Row],[revenue]]&lt;1000000,"M","L"))</f>
        <v>L</v>
      </c>
      <c r="T10" s="1">
        <f>IF(Table1[[#This Row],[charity_size]]="S",1, 0)</f>
        <v>0</v>
      </c>
      <c r="U10" s="2">
        <f>IF(Table1[[#This Row],[charity_size]]="S",(Table1[[#This Row],[revenue]]-_xlfn.MINIFS($R$2:$R$423,$S$2:$S$423,"S"))/(_xlfn.MAXIFS($R$2:$R$423,$S$2:$S$423,"S")-_xlfn.MINIFS($R$2:$R$423,$S$2:$S$423,"S")),0)</f>
        <v>0</v>
      </c>
      <c r="V10" s="1">
        <f>IF(Table1[[#This Row],[charity_size]]="M",1,0)</f>
        <v>0</v>
      </c>
      <c r="W1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" s="1">
        <f>IF(Table1[[#This Row],[charity_size]]="L",1,0)</f>
        <v>1</v>
      </c>
      <c r="Y10" s="2">
        <f>IF(Table1[[#This Row],[charity_size]]="L",(LOG10(Table1[[#This Row],[revenue]])-LOG10(_xlfn.MINIFS($R$2:$R$423,$S$2:$S$423,"L")))/(LOG10(_xlfn.MAXIFS($R$2:$R$423,$S$2:$S$423,"L"))-LOG10(_xlfn.MINIFS($R$2:$R$423,$S$2:$S$423,"L"))),0)</f>
        <v>4.7861033649464714E-3</v>
      </c>
      <c r="Z10">
        <v>0</v>
      </c>
      <c r="AA10" s="1">
        <v>2292439</v>
      </c>
      <c r="AB10">
        <v>0</v>
      </c>
      <c r="AC10" s="1">
        <v>2292439</v>
      </c>
      <c r="AD10" s="1">
        <v>192750</v>
      </c>
      <c r="AE10" s="1">
        <v>59812</v>
      </c>
      <c r="AF10" s="1">
        <v>2545001</v>
      </c>
      <c r="AG10" s="1">
        <v>18976</v>
      </c>
      <c r="AH10" s="1">
        <v>2134862</v>
      </c>
      <c r="AI10">
        <v>0</v>
      </c>
      <c r="AJ10" s="1">
        <v>1038283</v>
      </c>
      <c r="AK10">
        <v>0</v>
      </c>
      <c r="AL10" s="1">
        <v>153173</v>
      </c>
      <c r="AM10" s="1">
        <v>214059</v>
      </c>
      <c r="AN10" s="1">
        <v>3559353</v>
      </c>
      <c r="AO10">
        <v>0</v>
      </c>
      <c r="AP10" s="1">
        <v>3559353</v>
      </c>
      <c r="AQ10" s="1">
        <v>605044</v>
      </c>
      <c r="AR10" s="1">
        <v>3335310</v>
      </c>
      <c r="AS10" s="1">
        <v>2730266</v>
      </c>
      <c r="AT10" s="1">
        <v>224043</v>
      </c>
      <c r="AU10">
        <v>0</v>
      </c>
      <c r="AV10" s="1">
        <v>224043</v>
      </c>
      <c r="AW10">
        <v>43</v>
      </c>
      <c r="AX10">
        <v>0</v>
      </c>
      <c r="AY10">
        <v>14</v>
      </c>
      <c r="AZ10">
        <v>27</v>
      </c>
      <c r="BA10" s="1">
        <v>1288974</v>
      </c>
      <c r="BB10">
        <v>0</v>
      </c>
    </row>
    <row r="11" spans="1:54" x14ac:dyDescent="0.2">
      <c r="A11" t="s">
        <v>100</v>
      </c>
      <c r="B11" t="s">
        <v>99</v>
      </c>
      <c r="C11" t="s">
        <v>49</v>
      </c>
      <c r="D11" t="s">
        <v>95</v>
      </c>
      <c r="E11" t="s">
        <v>46</v>
      </c>
      <c r="F11" t="s">
        <v>56</v>
      </c>
      <c r="G11" s="1">
        <v>17834</v>
      </c>
      <c r="H11" s="1">
        <v>55665</v>
      </c>
      <c r="I11" s="1">
        <v>73499</v>
      </c>
      <c r="J11">
        <v>0</v>
      </c>
      <c r="K11">
        <v>0</v>
      </c>
      <c r="L11">
        <v>0</v>
      </c>
      <c r="M11" s="1">
        <v>795318</v>
      </c>
      <c r="N11">
        <v>0</v>
      </c>
      <c r="O11" s="1">
        <v>177293</v>
      </c>
      <c r="P11" s="1">
        <v>8949</v>
      </c>
      <c r="Q11" s="1">
        <v>1055059</v>
      </c>
      <c r="R11" s="1">
        <f>Table1[[#This Row],[receipts_total]]-Table1[[#This Row],[receipts_others_income]]</f>
        <v>1046110</v>
      </c>
      <c r="S11" s="1" t="str">
        <f>IF(Table1[[#This Row],[revenue]]&lt;250000,"S",IF(Table1[[#This Row],[revenue]]&lt;1000000,"M","L"))</f>
        <v>L</v>
      </c>
      <c r="T11" s="1">
        <f>IF(Table1[[#This Row],[charity_size]]="S",1, 0)</f>
        <v>0</v>
      </c>
      <c r="U11" s="2">
        <f>IF(Table1[[#This Row],[charity_size]]="S",(Table1[[#This Row],[revenue]]-_xlfn.MINIFS($R$2:$R$423,$S$2:$S$423,"S"))/(_xlfn.MAXIFS($R$2:$R$423,$S$2:$S$423,"S")-_xlfn.MINIFS($R$2:$R$423,$S$2:$S$423,"S")),0)</f>
        <v>0</v>
      </c>
      <c r="V11" s="1">
        <f>IF(Table1[[#This Row],[charity_size]]="M",1,0)</f>
        <v>0</v>
      </c>
      <c r="W1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" s="1">
        <f>IF(Table1[[#This Row],[charity_size]]="L",1,0)</f>
        <v>1</v>
      </c>
      <c r="Y11" s="2">
        <f>IF(Table1[[#This Row],[charity_size]]="L",(LOG10(Table1[[#This Row],[revenue]])-LOG10(_xlfn.MINIFS($R$2:$R$423,$S$2:$S$423,"L")))/(LOG10(_xlfn.MAXIFS($R$2:$R$423,$S$2:$S$423,"L"))-LOG10(_xlfn.MINIFS($R$2:$R$423,$S$2:$S$423,"L"))),0)</f>
        <v>4.821601059070214E-3</v>
      </c>
      <c r="Z11">
        <v>0</v>
      </c>
      <c r="AA11" s="1">
        <v>767376</v>
      </c>
      <c r="AB11" s="1">
        <v>41799</v>
      </c>
      <c r="AC11" s="1">
        <v>809175</v>
      </c>
      <c r="AD11">
        <v>0</v>
      </c>
      <c r="AE11" s="1">
        <v>190263</v>
      </c>
      <c r="AF11" s="1">
        <v>999438</v>
      </c>
      <c r="AG11" s="1">
        <v>79874</v>
      </c>
      <c r="AH11" s="1">
        <v>506390</v>
      </c>
      <c r="AI11">
        <v>0</v>
      </c>
      <c r="AJ11">
        <v>0</v>
      </c>
      <c r="AK11">
        <v>0</v>
      </c>
      <c r="AL11">
        <v>0</v>
      </c>
      <c r="AM11" s="1">
        <v>3417</v>
      </c>
      <c r="AN11" s="1">
        <v>589681</v>
      </c>
      <c r="AO11">
        <v>0</v>
      </c>
      <c r="AP11" s="1">
        <v>589681</v>
      </c>
      <c r="AQ11">
        <v>0</v>
      </c>
      <c r="AR11" s="1">
        <v>364772</v>
      </c>
      <c r="AS11" s="1">
        <v>364772</v>
      </c>
      <c r="AT11" s="1">
        <v>224909</v>
      </c>
      <c r="AU11">
        <v>0</v>
      </c>
      <c r="AV11" s="1">
        <v>224909</v>
      </c>
      <c r="AW11">
        <v>4</v>
      </c>
      <c r="AX11">
        <v>0</v>
      </c>
      <c r="AY11">
        <v>0</v>
      </c>
      <c r="AZ11">
        <v>10</v>
      </c>
      <c r="BA11" s="1">
        <v>567005</v>
      </c>
      <c r="BB11" s="1">
        <v>122850</v>
      </c>
    </row>
    <row r="12" spans="1:54" x14ac:dyDescent="0.2">
      <c r="A12" t="s">
        <v>695</v>
      </c>
      <c r="B12" t="s">
        <v>694</v>
      </c>
      <c r="C12" t="s">
        <v>649</v>
      </c>
      <c r="D12" t="s">
        <v>579</v>
      </c>
      <c r="E12" t="s">
        <v>464</v>
      </c>
      <c r="F12" t="s">
        <v>47</v>
      </c>
      <c r="G12" s="1">
        <v>282833</v>
      </c>
      <c r="H12" s="1">
        <v>761092</v>
      </c>
      <c r="I12" s="1">
        <v>1043925</v>
      </c>
      <c r="J12">
        <v>0</v>
      </c>
      <c r="K12">
        <v>0</v>
      </c>
      <c r="L12">
        <v>0</v>
      </c>
      <c r="M12">
        <v>0</v>
      </c>
      <c r="N12" s="1">
        <v>8132</v>
      </c>
      <c r="O12">
        <v>0</v>
      </c>
      <c r="P12" s="1">
        <v>13175</v>
      </c>
      <c r="Q12" s="1">
        <v>1065232</v>
      </c>
      <c r="R12" s="1">
        <f>Table1[[#This Row],[receipts_total]]-Table1[[#This Row],[receipts_others_income]]</f>
        <v>1052057</v>
      </c>
      <c r="S12" s="1" t="str">
        <f>IF(Table1[[#This Row],[revenue]]&lt;250000,"S",IF(Table1[[#This Row],[revenue]]&lt;1000000,"M","L"))</f>
        <v>L</v>
      </c>
      <c r="T12" s="1">
        <f>IF(Table1[[#This Row],[charity_size]]="S",1, 0)</f>
        <v>0</v>
      </c>
      <c r="U12" s="2">
        <f>IF(Table1[[#This Row],[charity_size]]="S",(Table1[[#This Row],[revenue]]-_xlfn.MINIFS($R$2:$R$423,$S$2:$S$423,"S"))/(_xlfn.MAXIFS($R$2:$R$423,$S$2:$S$423,"S")-_xlfn.MINIFS($R$2:$R$423,$S$2:$S$423,"S")),0)</f>
        <v>0</v>
      </c>
      <c r="V12" s="1">
        <f>IF(Table1[[#This Row],[charity_size]]="M",1,0)</f>
        <v>0</v>
      </c>
      <c r="W1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" s="1">
        <f>IF(Table1[[#This Row],[charity_size]]="L",1,0)</f>
        <v>1</v>
      </c>
      <c r="Y12" s="2">
        <f>IF(Table1[[#This Row],[charity_size]]="L",(LOG10(Table1[[#This Row],[revenue]])-LOG10(_xlfn.MINIFS($R$2:$R$423,$S$2:$S$423,"L")))/(LOG10(_xlfn.MAXIFS($R$2:$R$423,$S$2:$S$423,"L"))-LOG10(_xlfn.MINIFS($R$2:$R$423,$S$2:$S$423,"L"))),0)</f>
        <v>5.5448921919257774E-3</v>
      </c>
      <c r="Z12">
        <v>0</v>
      </c>
      <c r="AA12">
        <v>0</v>
      </c>
      <c r="AB12">
        <v>0</v>
      </c>
      <c r="AC12">
        <v>0</v>
      </c>
      <c r="AD12" s="1">
        <v>151353</v>
      </c>
      <c r="AE12" s="1">
        <v>183694</v>
      </c>
      <c r="AF12" s="1">
        <v>335047</v>
      </c>
      <c r="AG12" s="1">
        <v>2299</v>
      </c>
      <c r="AH12" s="1">
        <v>745656</v>
      </c>
      <c r="AI12">
        <v>0</v>
      </c>
      <c r="AJ12">
        <v>0</v>
      </c>
      <c r="AK12">
        <v>0</v>
      </c>
      <c r="AL12" s="1">
        <v>4625</v>
      </c>
      <c r="AM12" s="1">
        <v>1700</v>
      </c>
      <c r="AN12" s="1">
        <v>754280</v>
      </c>
      <c r="AO12">
        <v>0</v>
      </c>
      <c r="AP12" s="1">
        <v>754280</v>
      </c>
      <c r="AQ12">
        <v>0</v>
      </c>
      <c r="AR12" s="1">
        <v>744861</v>
      </c>
      <c r="AS12" s="1">
        <v>744861</v>
      </c>
      <c r="AT12" s="1">
        <v>9419</v>
      </c>
      <c r="AU12">
        <v>0</v>
      </c>
      <c r="AV12" s="1">
        <v>9419</v>
      </c>
      <c r="AW12">
        <v>42</v>
      </c>
      <c r="AX12" s="1">
        <v>927322</v>
      </c>
      <c r="AY12">
        <v>0.31</v>
      </c>
      <c r="AZ12">
        <v>3</v>
      </c>
      <c r="BA12" s="1">
        <v>132045</v>
      </c>
      <c r="BB12">
        <v>0</v>
      </c>
    </row>
    <row r="13" spans="1:54" x14ac:dyDescent="0.2">
      <c r="A13" t="s">
        <v>772</v>
      </c>
      <c r="B13" t="s">
        <v>771</v>
      </c>
      <c r="C13" t="s">
        <v>649</v>
      </c>
      <c r="D13" t="s">
        <v>745</v>
      </c>
      <c r="E13" t="s">
        <v>46</v>
      </c>
      <c r="F13" t="s">
        <v>47</v>
      </c>
      <c r="G13" s="1">
        <v>115361</v>
      </c>
      <c r="H13" s="1">
        <v>251928</v>
      </c>
      <c r="I13" s="1">
        <v>367289</v>
      </c>
      <c r="J13" s="1">
        <v>45328</v>
      </c>
      <c r="K13">
        <v>0</v>
      </c>
      <c r="L13" s="1">
        <v>45328</v>
      </c>
      <c r="M13" s="1">
        <v>575595</v>
      </c>
      <c r="N13">
        <v>0</v>
      </c>
      <c r="O13" s="1">
        <v>92063</v>
      </c>
      <c r="P13" s="1">
        <v>355925</v>
      </c>
      <c r="Q13" s="1">
        <v>1436200</v>
      </c>
      <c r="R13" s="1">
        <f>Table1[[#This Row],[receipts_total]]-Table1[[#This Row],[receipts_others_income]]</f>
        <v>1080275</v>
      </c>
      <c r="S13" s="1" t="str">
        <f>IF(Table1[[#This Row],[revenue]]&lt;250000,"S",IF(Table1[[#This Row],[revenue]]&lt;1000000,"M","L"))</f>
        <v>L</v>
      </c>
      <c r="T13" s="1">
        <f>IF(Table1[[#This Row],[charity_size]]="S",1, 0)</f>
        <v>0</v>
      </c>
      <c r="U13" s="2">
        <f>IF(Table1[[#This Row],[charity_size]]="S",(Table1[[#This Row],[revenue]]-_xlfn.MINIFS($R$2:$R$423,$S$2:$S$423,"S"))/(_xlfn.MAXIFS($R$2:$R$423,$S$2:$S$423,"S")-_xlfn.MINIFS($R$2:$R$423,$S$2:$S$423,"S")),0)</f>
        <v>0</v>
      </c>
      <c r="V13" s="1">
        <f>IF(Table1[[#This Row],[charity_size]]="M",1,0)</f>
        <v>0</v>
      </c>
      <c r="W1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" s="1">
        <f>IF(Table1[[#This Row],[charity_size]]="L",1,0)</f>
        <v>1</v>
      </c>
      <c r="Y13" s="2">
        <f>IF(Table1[[#This Row],[charity_size]]="L",(LOG10(Table1[[#This Row],[revenue]])-LOG10(_xlfn.MINIFS($R$2:$R$423,$S$2:$S$423,"L")))/(LOG10(_xlfn.MAXIFS($R$2:$R$423,$S$2:$S$423,"L"))-LOG10(_xlfn.MINIFS($R$2:$R$423,$S$2:$S$423,"L"))),0)</f>
        <v>8.9220460727990752E-3</v>
      </c>
      <c r="Z13">
        <v>0</v>
      </c>
      <c r="AA13" s="1">
        <v>1140634</v>
      </c>
      <c r="AB13">
        <v>0</v>
      </c>
      <c r="AC13" s="1">
        <v>1140634</v>
      </c>
      <c r="AD13" s="1">
        <v>20449</v>
      </c>
      <c r="AE13">
        <v>0</v>
      </c>
      <c r="AF13" s="1">
        <v>1161083</v>
      </c>
      <c r="AG13" s="1">
        <v>69338</v>
      </c>
      <c r="AH13" s="1">
        <v>2634137</v>
      </c>
      <c r="AI13">
        <v>0</v>
      </c>
      <c r="AJ13">
        <v>0</v>
      </c>
      <c r="AK13">
        <v>0</v>
      </c>
      <c r="AL13">
        <v>0</v>
      </c>
      <c r="AM13" s="1">
        <v>215082</v>
      </c>
      <c r="AN13" s="1">
        <v>2918557</v>
      </c>
      <c r="AO13">
        <v>0</v>
      </c>
      <c r="AP13" s="1">
        <v>2918557</v>
      </c>
      <c r="AQ13" s="1">
        <v>232149</v>
      </c>
      <c r="AR13" s="1">
        <v>2267508</v>
      </c>
      <c r="AS13" s="1">
        <v>2035359</v>
      </c>
      <c r="AT13" s="1">
        <v>644836</v>
      </c>
      <c r="AU13" s="1">
        <v>6213</v>
      </c>
      <c r="AV13" s="1">
        <v>651049</v>
      </c>
      <c r="AW13">
        <v>44</v>
      </c>
      <c r="AX13">
        <v>0</v>
      </c>
      <c r="AY13">
        <v>23</v>
      </c>
      <c r="AZ13">
        <v>7</v>
      </c>
      <c r="BA13" s="1">
        <v>526433</v>
      </c>
      <c r="BB13">
        <v>0</v>
      </c>
    </row>
    <row r="14" spans="1:54" x14ac:dyDescent="0.2">
      <c r="A14" t="s">
        <v>634</v>
      </c>
      <c r="B14" t="s">
        <v>633</v>
      </c>
      <c r="C14" t="s">
        <v>171</v>
      </c>
      <c r="D14" t="s">
        <v>629</v>
      </c>
      <c r="E14" t="s">
        <v>59</v>
      </c>
      <c r="F14" t="s">
        <v>47</v>
      </c>
      <c r="G14" s="1">
        <v>266666</v>
      </c>
      <c r="H14" s="1">
        <v>2000</v>
      </c>
      <c r="I14" s="1">
        <v>268666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268666</v>
      </c>
      <c r="R14" s="1">
        <f>Table1[[#This Row],[receipts_total]]-Table1[[#This Row],[receipts_others_income]]</f>
        <v>268666</v>
      </c>
      <c r="S14" s="1" t="str">
        <f>IF(Table1[[#This Row],[revenue]]&lt;250000,"S",IF(Table1[[#This Row],[revenue]]&lt;1000000,"M","L"))</f>
        <v>M</v>
      </c>
      <c r="T14" s="1">
        <f>IF(Table1[[#This Row],[charity_size]]="S",1, 0)</f>
        <v>0</v>
      </c>
      <c r="U14" s="2">
        <f>IF(Table1[[#This Row],[charity_size]]="S",(Table1[[#This Row],[revenue]]-_xlfn.MINIFS($R$2:$R$423,$S$2:$S$423,"S"))/(_xlfn.MAXIFS($R$2:$R$423,$S$2:$S$423,"S")-_xlfn.MINIFS($R$2:$R$423,$S$2:$S$423,"S")),0)</f>
        <v>0</v>
      </c>
      <c r="V14" s="1">
        <f>IF(Table1[[#This Row],[charity_size]]="M",1,0)</f>
        <v>1</v>
      </c>
      <c r="W14" s="2">
        <f>IF(Table1[[#This Row],[charity_size]]="M",(LOG10(Table1[[#This Row],[revenue]])-LOG10(_xlfn.MINIFS($R$2:$R$423,$S$2:$S$423,"M")))/(LOG10(_xlfn.MAXIFS($R$2:$R$423,$S$2:$S$423,"M"))-LOG10(_xlfn.MINIFS($R$2:$R$423,$S$2:$S$423,"M"))),0)</f>
        <v>3.5589152149916502E-2</v>
      </c>
      <c r="X14" s="1">
        <f>IF(Table1[[#This Row],[charity_size]]="L",1,0)</f>
        <v>0</v>
      </c>
      <c r="Y1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4">
        <v>0</v>
      </c>
      <c r="AA14" s="1">
        <v>261194</v>
      </c>
      <c r="AB14">
        <v>0</v>
      </c>
      <c r="AC14" s="1">
        <v>261194</v>
      </c>
      <c r="AD14">
        <v>0</v>
      </c>
      <c r="AE14">
        <v>0</v>
      </c>
      <c r="AF14" s="1">
        <v>261194</v>
      </c>
      <c r="AG14" s="1">
        <v>78306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78306</v>
      </c>
      <c r="AO14">
        <v>0</v>
      </c>
      <c r="AP14" s="1">
        <v>78306</v>
      </c>
      <c r="AQ14">
        <v>0</v>
      </c>
      <c r="AR14" s="1">
        <v>6170</v>
      </c>
      <c r="AS14" s="1">
        <v>6170</v>
      </c>
      <c r="AT14" s="1">
        <v>72136</v>
      </c>
      <c r="AU14">
        <v>0</v>
      </c>
      <c r="AV14" s="1">
        <v>72136</v>
      </c>
      <c r="AW14">
        <v>62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">
      <c r="A15" t="s">
        <v>689</v>
      </c>
      <c r="B15" t="s">
        <v>688</v>
      </c>
      <c r="C15" t="s">
        <v>649</v>
      </c>
      <c r="D15" t="s">
        <v>579</v>
      </c>
      <c r="E15" t="s">
        <v>46</v>
      </c>
      <c r="F15" t="s">
        <v>47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241088</v>
      </c>
      <c r="Q15" s="1">
        <v>241088</v>
      </c>
      <c r="R15" s="1">
        <f>Table1[[#This Row],[receipts_total]]-Table1[[#This Row],[receipts_others_income]]</f>
        <v>0</v>
      </c>
      <c r="S15" s="1" t="str">
        <f>IF(Table1[[#This Row],[revenue]]&lt;250000,"S",IF(Table1[[#This Row],[revenue]]&lt;1000000,"M","L"))</f>
        <v>S</v>
      </c>
      <c r="T15" s="1">
        <f>IF(Table1[[#This Row],[charity_size]]="S",1, 0)</f>
        <v>1</v>
      </c>
      <c r="U15" s="2">
        <f>IF(Table1[[#This Row],[charity_size]]="S",(Table1[[#This Row],[revenue]]-_xlfn.MINIFS($R$2:$R$423,$S$2:$S$423,"S"))/(_xlfn.MAXIFS($R$2:$R$423,$S$2:$S$423,"S")-_xlfn.MINIFS($R$2:$R$423,$S$2:$S$423,"S")),0)</f>
        <v>0</v>
      </c>
      <c r="V15" s="1">
        <f>IF(Table1[[#This Row],[charity_size]]="M",1,0)</f>
        <v>0</v>
      </c>
      <c r="W1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" s="1">
        <f>IF(Table1[[#This Row],[charity_size]]="L",1,0)</f>
        <v>0</v>
      </c>
      <c r="Y1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">
        <v>0</v>
      </c>
      <c r="AA15" s="1">
        <v>288903</v>
      </c>
      <c r="AB15">
        <v>0</v>
      </c>
      <c r="AC15" s="1">
        <v>288903</v>
      </c>
      <c r="AD15">
        <v>0</v>
      </c>
      <c r="AE15" s="1">
        <v>3745</v>
      </c>
      <c r="AF15" s="1">
        <v>292648</v>
      </c>
      <c r="AG15" s="1">
        <v>23734</v>
      </c>
      <c r="AH15" s="1">
        <v>34101146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34124880</v>
      </c>
      <c r="AO15">
        <v>0</v>
      </c>
      <c r="AP15" s="1">
        <v>34124880</v>
      </c>
      <c r="AQ15">
        <v>0</v>
      </c>
      <c r="AR15" s="1">
        <v>34120626</v>
      </c>
      <c r="AS15" s="1">
        <v>34120626</v>
      </c>
      <c r="AT15" s="1">
        <v>4254</v>
      </c>
      <c r="AU15">
        <v>0</v>
      </c>
      <c r="AV15" s="1">
        <v>4254</v>
      </c>
      <c r="AW15">
        <v>42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">
      <c r="A16" t="s">
        <v>496</v>
      </c>
      <c r="B16" t="s">
        <v>495</v>
      </c>
      <c r="C16" t="s">
        <v>395</v>
      </c>
      <c r="D16" t="s">
        <v>489</v>
      </c>
      <c r="E16" t="s">
        <v>46</v>
      </c>
      <c r="F16" t="s">
        <v>56</v>
      </c>
      <c r="G16" s="1">
        <v>108905</v>
      </c>
      <c r="H16" s="1">
        <v>103700</v>
      </c>
      <c r="I16" s="1">
        <v>212605</v>
      </c>
      <c r="J16">
        <v>0</v>
      </c>
      <c r="K16">
        <v>0</v>
      </c>
      <c r="L16">
        <v>0</v>
      </c>
      <c r="M16" s="1">
        <v>746485</v>
      </c>
      <c r="N16">
        <v>0</v>
      </c>
      <c r="O16" s="1">
        <v>156606</v>
      </c>
      <c r="P16" s="1">
        <v>8397</v>
      </c>
      <c r="Q16" s="1">
        <v>1124093</v>
      </c>
      <c r="R16" s="1">
        <f>Table1[[#This Row],[receipts_total]]-Table1[[#This Row],[receipts_others_income]]</f>
        <v>1115696</v>
      </c>
      <c r="S16" s="1" t="str">
        <f>IF(Table1[[#This Row],[revenue]]&lt;250000,"S",IF(Table1[[#This Row],[revenue]]&lt;1000000,"M","L"))</f>
        <v>L</v>
      </c>
      <c r="T16" s="1">
        <f>IF(Table1[[#This Row],[charity_size]]="S",1, 0)</f>
        <v>0</v>
      </c>
      <c r="U16" s="2">
        <f>IF(Table1[[#This Row],[charity_size]]="S",(Table1[[#This Row],[revenue]]-_xlfn.MINIFS($R$2:$R$423,$S$2:$S$423,"S"))/(_xlfn.MAXIFS($R$2:$R$423,$S$2:$S$423,"S")-_xlfn.MINIFS($R$2:$R$423,$S$2:$S$423,"S")),0)</f>
        <v>0</v>
      </c>
      <c r="V16" s="1">
        <f>IF(Table1[[#This Row],[charity_size]]="M",1,0)</f>
        <v>0</v>
      </c>
      <c r="W1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" s="1">
        <f>IF(Table1[[#This Row],[charity_size]]="L",1,0)</f>
        <v>1</v>
      </c>
      <c r="Y16" s="2">
        <f>IF(Table1[[#This Row],[charity_size]]="L",(LOG10(Table1[[#This Row],[revenue]])-LOG10(_xlfn.MINIFS($R$2:$R$423,$S$2:$S$423,"L")))/(LOG10(_xlfn.MAXIFS($R$2:$R$423,$S$2:$S$423,"L"))-LOG10(_xlfn.MINIFS($R$2:$R$423,$S$2:$S$423,"L"))),0)</f>
        <v>1.3038525769267936E-2</v>
      </c>
      <c r="Z16" s="1">
        <v>168299</v>
      </c>
      <c r="AA16" s="1">
        <v>176700</v>
      </c>
      <c r="AB16">
        <v>0</v>
      </c>
      <c r="AC16" s="1">
        <v>176700</v>
      </c>
      <c r="AD16" s="1">
        <v>46474</v>
      </c>
      <c r="AE16" s="1">
        <v>769296</v>
      </c>
      <c r="AF16" s="1">
        <v>992470</v>
      </c>
      <c r="AG16">
        <v>0</v>
      </c>
      <c r="AH16" s="1">
        <v>239381</v>
      </c>
      <c r="AI16">
        <v>0</v>
      </c>
      <c r="AJ16">
        <v>0</v>
      </c>
      <c r="AK16">
        <v>0</v>
      </c>
      <c r="AL16" s="1">
        <v>185954</v>
      </c>
      <c r="AM16" s="1">
        <v>152205</v>
      </c>
      <c r="AN16" s="1">
        <v>577540</v>
      </c>
      <c r="AO16">
        <v>0</v>
      </c>
      <c r="AP16" s="1">
        <v>577540</v>
      </c>
      <c r="AQ16" s="1">
        <v>168299</v>
      </c>
      <c r="AR16" s="1">
        <v>298313</v>
      </c>
      <c r="AS16" s="1">
        <v>130014</v>
      </c>
      <c r="AT16" s="1">
        <v>279227</v>
      </c>
      <c r="AU16">
        <v>0</v>
      </c>
      <c r="AV16" s="1">
        <v>279227</v>
      </c>
      <c r="AW16">
        <v>23</v>
      </c>
      <c r="AX16">
        <v>0</v>
      </c>
      <c r="AY16">
        <v>21.8</v>
      </c>
      <c r="AZ16">
        <v>15</v>
      </c>
      <c r="BA16" s="1">
        <v>562865</v>
      </c>
      <c r="BB16" s="1">
        <v>60000</v>
      </c>
    </row>
    <row r="17" spans="1:54" x14ac:dyDescent="0.2">
      <c r="A17" t="s">
        <v>463</v>
      </c>
      <c r="B17" t="s">
        <v>462</v>
      </c>
      <c r="C17" t="s">
        <v>395</v>
      </c>
      <c r="D17" t="s">
        <v>171</v>
      </c>
      <c r="E17" t="s">
        <v>461</v>
      </c>
      <c r="F17" t="s">
        <v>47</v>
      </c>
      <c r="G17">
        <v>200</v>
      </c>
      <c r="H17" s="1">
        <v>3850</v>
      </c>
      <c r="I17" s="1">
        <v>4050</v>
      </c>
      <c r="J17">
        <v>0</v>
      </c>
      <c r="K17">
        <v>0</v>
      </c>
      <c r="L17">
        <v>0</v>
      </c>
      <c r="M17">
        <v>0</v>
      </c>
      <c r="N17" s="1">
        <v>265433</v>
      </c>
      <c r="O17">
        <v>0</v>
      </c>
      <c r="P17" s="1">
        <v>6117</v>
      </c>
      <c r="Q17" s="1">
        <v>275600</v>
      </c>
      <c r="R17" s="1">
        <f>Table1[[#This Row],[receipts_total]]-Table1[[#This Row],[receipts_others_income]]</f>
        <v>269483</v>
      </c>
      <c r="S17" s="1" t="str">
        <f>IF(Table1[[#This Row],[revenue]]&lt;250000,"S",IF(Table1[[#This Row],[revenue]]&lt;1000000,"M","L"))</f>
        <v>M</v>
      </c>
      <c r="T17" s="1">
        <f>IF(Table1[[#This Row],[charity_size]]="S",1, 0)</f>
        <v>0</v>
      </c>
      <c r="U17" s="2">
        <f>IF(Table1[[#This Row],[charity_size]]="S",(Table1[[#This Row],[revenue]]-_xlfn.MINIFS($R$2:$R$423,$S$2:$S$423,"S"))/(_xlfn.MAXIFS($R$2:$R$423,$S$2:$S$423,"S")-_xlfn.MINIFS($R$2:$R$423,$S$2:$S$423,"S")),0)</f>
        <v>0</v>
      </c>
      <c r="V17" s="1">
        <f>IF(Table1[[#This Row],[charity_size]]="M",1,0)</f>
        <v>1</v>
      </c>
      <c r="W17" s="2">
        <f>IF(Table1[[#This Row],[charity_size]]="M",(LOG10(Table1[[#This Row],[revenue]])-LOG10(_xlfn.MINIFS($R$2:$R$423,$S$2:$S$423,"M")))/(LOG10(_xlfn.MAXIFS($R$2:$R$423,$S$2:$S$423,"M"))-LOG10(_xlfn.MINIFS($R$2:$R$423,$S$2:$S$423,"M"))),0)</f>
        <v>3.7819787295578181E-2</v>
      </c>
      <c r="X17" s="1">
        <f>IF(Table1[[#This Row],[charity_size]]="L",1,0)</f>
        <v>0</v>
      </c>
      <c r="Y1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7" s="1">
        <v>15000</v>
      </c>
      <c r="AA17" s="1">
        <v>42244</v>
      </c>
      <c r="AB17">
        <v>0</v>
      </c>
      <c r="AC17" s="1">
        <v>42244</v>
      </c>
      <c r="AD17">
        <v>0</v>
      </c>
      <c r="AE17" s="1">
        <v>51064</v>
      </c>
      <c r="AF17" s="1">
        <v>93308</v>
      </c>
      <c r="AG17">
        <v>0</v>
      </c>
      <c r="AH17" s="1">
        <v>587806</v>
      </c>
      <c r="AI17">
        <v>0</v>
      </c>
      <c r="AJ17" s="1">
        <v>20463878</v>
      </c>
      <c r="AK17">
        <v>0</v>
      </c>
      <c r="AL17" s="1">
        <v>1147</v>
      </c>
      <c r="AM17">
        <v>160</v>
      </c>
      <c r="AN17" s="1">
        <v>21052991</v>
      </c>
      <c r="AO17">
        <v>0</v>
      </c>
      <c r="AP17" s="1">
        <v>21052991</v>
      </c>
      <c r="AQ17" s="1">
        <v>15000</v>
      </c>
      <c r="AR17" s="1">
        <v>21040320</v>
      </c>
      <c r="AS17" s="1">
        <v>21025320</v>
      </c>
      <c r="AT17" s="1">
        <v>12671</v>
      </c>
      <c r="AU17">
        <v>0</v>
      </c>
      <c r="AV17" s="1">
        <v>12671</v>
      </c>
      <c r="AW17">
        <v>35</v>
      </c>
      <c r="AX17" s="1">
        <v>39000</v>
      </c>
      <c r="AY17">
        <v>0</v>
      </c>
      <c r="AZ17">
        <v>2</v>
      </c>
      <c r="BA17" s="1">
        <v>45314</v>
      </c>
      <c r="BB17" s="1">
        <v>12671</v>
      </c>
    </row>
    <row r="18" spans="1:54" x14ac:dyDescent="0.2">
      <c r="A18" t="s">
        <v>213</v>
      </c>
      <c r="B18" t="s">
        <v>211</v>
      </c>
      <c r="C18" t="s">
        <v>176</v>
      </c>
      <c r="D18" t="s">
        <v>212</v>
      </c>
      <c r="E18" t="s">
        <v>46</v>
      </c>
      <c r="F18" t="s">
        <v>47</v>
      </c>
      <c r="G18" s="1">
        <v>18500</v>
      </c>
      <c r="H18" s="1">
        <v>1093590</v>
      </c>
      <c r="I18" s="1">
        <v>1112090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5616</v>
      </c>
      <c r="P18" s="1">
        <v>9942</v>
      </c>
      <c r="Q18" s="1">
        <v>1127648</v>
      </c>
      <c r="R18" s="1">
        <f>Table1[[#This Row],[receipts_total]]-Table1[[#This Row],[receipts_others_income]]</f>
        <v>1117706</v>
      </c>
      <c r="S18" s="1" t="str">
        <f>IF(Table1[[#This Row],[revenue]]&lt;250000,"S",IF(Table1[[#This Row],[revenue]]&lt;1000000,"M","L"))</f>
        <v>L</v>
      </c>
      <c r="T18" s="1">
        <f>IF(Table1[[#This Row],[charity_size]]="S",1, 0)</f>
        <v>0</v>
      </c>
      <c r="U18" s="2">
        <f>IF(Table1[[#This Row],[charity_size]]="S",(Table1[[#This Row],[revenue]]-_xlfn.MINIFS($R$2:$R$423,$S$2:$S$423,"S"))/(_xlfn.MAXIFS($R$2:$R$423,$S$2:$S$423,"S")-_xlfn.MINIFS($R$2:$R$423,$S$2:$S$423,"S")),0)</f>
        <v>0</v>
      </c>
      <c r="V18" s="1">
        <f>IF(Table1[[#This Row],[charity_size]]="M",1,0)</f>
        <v>0</v>
      </c>
      <c r="W1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" s="1">
        <f>IF(Table1[[#This Row],[charity_size]]="L",1,0)</f>
        <v>1</v>
      </c>
      <c r="Y18" s="2">
        <f>IF(Table1[[#This Row],[charity_size]]="L",(LOG10(Table1[[#This Row],[revenue]])-LOG10(_xlfn.MINIFS($R$2:$R$423,$S$2:$S$423,"L")))/(LOG10(_xlfn.MAXIFS($R$2:$R$423,$S$2:$S$423,"L"))-LOG10(_xlfn.MINIFS($R$2:$R$423,$S$2:$S$423,"L"))),0)</f>
        <v>1.3268184714318407E-2</v>
      </c>
      <c r="Z18">
        <v>0</v>
      </c>
      <c r="AA18" s="1">
        <v>107535</v>
      </c>
      <c r="AB18">
        <v>0</v>
      </c>
      <c r="AC18" s="1">
        <v>107535</v>
      </c>
      <c r="AD18">
        <v>0</v>
      </c>
      <c r="AE18" s="1">
        <v>6375</v>
      </c>
      <c r="AF18" s="1">
        <v>113910</v>
      </c>
      <c r="AG18">
        <v>0</v>
      </c>
      <c r="AH18" s="1">
        <v>1891098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1891098</v>
      </c>
      <c r="AO18">
        <v>0</v>
      </c>
      <c r="AP18" s="1">
        <v>1891098</v>
      </c>
      <c r="AQ18">
        <v>0</v>
      </c>
      <c r="AR18" s="1">
        <v>1887758</v>
      </c>
      <c r="AS18" s="1">
        <v>1887758</v>
      </c>
      <c r="AT18" s="1">
        <v>3340</v>
      </c>
      <c r="AU18">
        <v>0</v>
      </c>
      <c r="AV18" s="1">
        <v>3340</v>
      </c>
      <c r="AW18">
        <v>10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">
      <c r="A19" t="s">
        <v>86</v>
      </c>
      <c r="B19" t="s">
        <v>85</v>
      </c>
      <c r="C19" t="s">
        <v>49</v>
      </c>
      <c r="D19" t="s">
        <v>80</v>
      </c>
      <c r="E19" t="s">
        <v>46</v>
      </c>
      <c r="F19" t="s">
        <v>47</v>
      </c>
      <c r="G19">
        <v>800</v>
      </c>
      <c r="H19" s="1">
        <v>11551</v>
      </c>
      <c r="I19" s="1">
        <v>12351</v>
      </c>
      <c r="J19">
        <v>0</v>
      </c>
      <c r="K19">
        <v>0</v>
      </c>
      <c r="L19">
        <v>0</v>
      </c>
      <c r="M19" s="1">
        <v>442944</v>
      </c>
      <c r="N19">
        <v>0</v>
      </c>
      <c r="O19" s="1">
        <v>679106</v>
      </c>
      <c r="P19" s="1">
        <v>79297</v>
      </c>
      <c r="Q19" s="1">
        <v>1213698</v>
      </c>
      <c r="R19" s="1">
        <f>Table1[[#This Row],[receipts_total]]-Table1[[#This Row],[receipts_others_income]]</f>
        <v>1134401</v>
      </c>
      <c r="S19" s="1" t="str">
        <f>IF(Table1[[#This Row],[revenue]]&lt;250000,"S",IF(Table1[[#This Row],[revenue]]&lt;1000000,"M","L"))</f>
        <v>L</v>
      </c>
      <c r="T19" s="1">
        <f>IF(Table1[[#This Row],[charity_size]]="S",1, 0)</f>
        <v>0</v>
      </c>
      <c r="U19" s="2">
        <f>IF(Table1[[#This Row],[charity_size]]="S",(Table1[[#This Row],[revenue]]-_xlfn.MINIFS($R$2:$R$423,$S$2:$S$423,"S"))/(_xlfn.MAXIFS($R$2:$R$423,$S$2:$S$423,"S")-_xlfn.MINIFS($R$2:$R$423,$S$2:$S$423,"S")),0)</f>
        <v>0</v>
      </c>
      <c r="V19" s="1">
        <f>IF(Table1[[#This Row],[charity_size]]="M",1,0)</f>
        <v>0</v>
      </c>
      <c r="W1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" s="1">
        <f>IF(Table1[[#This Row],[charity_size]]="L",1,0)</f>
        <v>1</v>
      </c>
      <c r="Y19" s="2">
        <f>IF(Table1[[#This Row],[charity_size]]="L",(LOG10(Table1[[#This Row],[revenue]])-LOG10(_xlfn.MINIFS($R$2:$R$423,$S$2:$S$423,"L")))/(LOG10(_xlfn.MAXIFS($R$2:$R$423,$S$2:$S$423,"L"))-LOG10(_xlfn.MINIFS($R$2:$R$423,$S$2:$S$423,"L"))),0)</f>
        <v>1.5159916016121874E-2</v>
      </c>
      <c r="Z19">
        <v>0</v>
      </c>
      <c r="AA19" s="1">
        <v>828693</v>
      </c>
      <c r="AB19">
        <v>0</v>
      </c>
      <c r="AC19" s="1">
        <v>828693</v>
      </c>
      <c r="AD19">
        <v>0</v>
      </c>
      <c r="AE19" s="1">
        <v>416524</v>
      </c>
      <c r="AF19" s="1">
        <v>1245217</v>
      </c>
      <c r="AG19" s="1">
        <v>1315</v>
      </c>
      <c r="AH19" s="1">
        <v>46868</v>
      </c>
      <c r="AI19" s="1">
        <v>6245</v>
      </c>
      <c r="AJ19" s="1">
        <v>5000</v>
      </c>
      <c r="AK19">
        <v>0</v>
      </c>
      <c r="AL19" s="1">
        <v>60698</v>
      </c>
      <c r="AM19" s="1">
        <v>23066</v>
      </c>
      <c r="AN19" s="1">
        <v>143192</v>
      </c>
      <c r="AO19">
        <v>0</v>
      </c>
      <c r="AP19" s="1">
        <v>143192</v>
      </c>
      <c r="AQ19">
        <v>0</v>
      </c>
      <c r="AR19">
        <v>942</v>
      </c>
      <c r="AS19">
        <v>942</v>
      </c>
      <c r="AT19" s="1">
        <v>142250</v>
      </c>
      <c r="AU19">
        <v>0</v>
      </c>
      <c r="AV19" s="1">
        <v>142250</v>
      </c>
      <c r="AW19">
        <v>3</v>
      </c>
      <c r="AX19">
        <v>0</v>
      </c>
      <c r="AY19">
        <v>0</v>
      </c>
      <c r="AZ19">
        <v>8</v>
      </c>
      <c r="BA19" s="1">
        <v>271326</v>
      </c>
      <c r="BB19" s="1">
        <v>376170</v>
      </c>
    </row>
    <row r="20" spans="1:54" x14ac:dyDescent="0.2">
      <c r="A20" t="s">
        <v>246</v>
      </c>
      <c r="B20" t="s">
        <v>245</v>
      </c>
      <c r="C20" t="s">
        <v>176</v>
      </c>
      <c r="D20" t="s">
        <v>235</v>
      </c>
      <c r="E20" t="s">
        <v>46</v>
      </c>
      <c r="F20" t="s">
        <v>47</v>
      </c>
      <c r="G20" s="1">
        <v>19096</v>
      </c>
      <c r="H20" s="1">
        <v>240121</v>
      </c>
      <c r="I20" s="1">
        <v>259217</v>
      </c>
      <c r="J20">
        <v>0</v>
      </c>
      <c r="K20">
        <v>0</v>
      </c>
      <c r="L20">
        <v>0</v>
      </c>
      <c r="M20" s="1">
        <v>10970</v>
      </c>
      <c r="N20">
        <v>187</v>
      </c>
      <c r="O20">
        <v>0</v>
      </c>
      <c r="P20" s="1">
        <v>10159</v>
      </c>
      <c r="Q20" s="1">
        <v>280533</v>
      </c>
      <c r="R20" s="1">
        <f>Table1[[#This Row],[receipts_total]]-Table1[[#This Row],[receipts_others_income]]</f>
        <v>270374</v>
      </c>
      <c r="S20" s="1" t="str">
        <f>IF(Table1[[#This Row],[revenue]]&lt;250000,"S",IF(Table1[[#This Row],[revenue]]&lt;1000000,"M","L"))</f>
        <v>M</v>
      </c>
      <c r="T20" s="1">
        <f>IF(Table1[[#This Row],[charity_size]]="S",1, 0)</f>
        <v>0</v>
      </c>
      <c r="U20" s="2">
        <f>IF(Table1[[#This Row],[charity_size]]="S",(Table1[[#This Row],[revenue]]-_xlfn.MINIFS($R$2:$R$423,$S$2:$S$423,"S"))/(_xlfn.MAXIFS($R$2:$R$423,$S$2:$S$423,"S")-_xlfn.MINIFS($R$2:$R$423,$S$2:$S$423,"S")),0)</f>
        <v>0</v>
      </c>
      <c r="V20" s="1">
        <f>IF(Table1[[#This Row],[charity_size]]="M",1,0)</f>
        <v>1</v>
      </c>
      <c r="W20" s="2">
        <f>IF(Table1[[#This Row],[charity_size]]="M",(LOG10(Table1[[#This Row],[revenue]])-LOG10(_xlfn.MINIFS($R$2:$R$423,$S$2:$S$423,"M")))/(LOG10(_xlfn.MAXIFS($R$2:$R$423,$S$2:$S$423,"M"))-LOG10(_xlfn.MINIFS($R$2:$R$423,$S$2:$S$423,"M"))),0)</f>
        <v>4.0244766671874058E-2</v>
      </c>
      <c r="X20" s="1">
        <f>IF(Table1[[#This Row],[charity_size]]="L",1,0)</f>
        <v>0</v>
      </c>
      <c r="Y2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0">
        <v>0</v>
      </c>
      <c r="AA20" s="1">
        <v>166357</v>
      </c>
      <c r="AB20">
        <v>0</v>
      </c>
      <c r="AC20" s="1">
        <v>166357</v>
      </c>
      <c r="AD20">
        <v>0</v>
      </c>
      <c r="AE20" s="1">
        <v>9936</v>
      </c>
      <c r="AF20" s="1">
        <v>176293</v>
      </c>
      <c r="AG20">
        <v>0</v>
      </c>
      <c r="AH20" s="1">
        <v>488981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488981</v>
      </c>
      <c r="AO20">
        <v>0</v>
      </c>
      <c r="AP20" s="1">
        <v>488981</v>
      </c>
      <c r="AQ20">
        <v>0</v>
      </c>
      <c r="AR20" s="1">
        <v>488981</v>
      </c>
      <c r="AS20" s="1">
        <v>488981</v>
      </c>
      <c r="AT20">
        <v>0</v>
      </c>
      <c r="AU20">
        <v>0</v>
      </c>
      <c r="AV20">
        <v>0</v>
      </c>
      <c r="AW20">
        <v>11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2">
      <c r="A21" t="s">
        <v>925</v>
      </c>
      <c r="B21" t="s">
        <v>924</v>
      </c>
      <c r="C21" t="s">
        <v>875</v>
      </c>
      <c r="D21" t="s">
        <v>876</v>
      </c>
      <c r="E21" t="s">
        <v>46</v>
      </c>
      <c r="F21" t="s">
        <v>47</v>
      </c>
      <c r="G21" s="1">
        <v>15000</v>
      </c>
      <c r="H21">
        <v>0</v>
      </c>
      <c r="I21" s="1">
        <v>15000</v>
      </c>
      <c r="J21">
        <v>0</v>
      </c>
      <c r="K21">
        <v>0</v>
      </c>
      <c r="L21">
        <v>0</v>
      </c>
      <c r="M21" s="1">
        <v>197682</v>
      </c>
      <c r="N21">
        <v>448</v>
      </c>
      <c r="O21" s="1">
        <v>58850</v>
      </c>
      <c r="P21" s="1">
        <v>222336</v>
      </c>
      <c r="Q21" s="1">
        <v>494316</v>
      </c>
      <c r="R21" s="1">
        <f>Table1[[#This Row],[receipts_total]]-Table1[[#This Row],[receipts_others_income]]</f>
        <v>271980</v>
      </c>
      <c r="S21" s="1" t="str">
        <f>IF(Table1[[#This Row],[revenue]]&lt;250000,"S",IF(Table1[[#This Row],[revenue]]&lt;1000000,"M","L"))</f>
        <v>M</v>
      </c>
      <c r="T21" s="1">
        <f>IF(Table1[[#This Row],[charity_size]]="S",1, 0)</f>
        <v>0</v>
      </c>
      <c r="U21" s="2">
        <f>IF(Table1[[#This Row],[charity_size]]="S",(Table1[[#This Row],[revenue]]-_xlfn.MINIFS($R$2:$R$423,$S$2:$S$423,"S"))/(_xlfn.MAXIFS($R$2:$R$423,$S$2:$S$423,"S")-_xlfn.MINIFS($R$2:$R$423,$S$2:$S$423,"S")),0)</f>
        <v>0</v>
      </c>
      <c r="V21" s="1">
        <f>IF(Table1[[#This Row],[charity_size]]="M",1,0)</f>
        <v>1</v>
      </c>
      <c r="W21" s="2">
        <f>IF(Table1[[#This Row],[charity_size]]="M",(LOG10(Table1[[#This Row],[revenue]])-LOG10(_xlfn.MINIFS($R$2:$R$423,$S$2:$S$423,"M")))/(LOG10(_xlfn.MAXIFS($R$2:$R$423,$S$2:$S$423,"M"))-LOG10(_xlfn.MINIFS($R$2:$R$423,$S$2:$S$423,"M"))),0)</f>
        <v>4.4595602045319448E-2</v>
      </c>
      <c r="X21" s="1">
        <f>IF(Table1[[#This Row],[charity_size]]="L",1,0)</f>
        <v>0</v>
      </c>
      <c r="Y2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1">
        <v>0</v>
      </c>
      <c r="AA21" s="1">
        <v>30067</v>
      </c>
      <c r="AB21">
        <v>0</v>
      </c>
      <c r="AC21" s="1">
        <v>30067</v>
      </c>
      <c r="AD21">
        <v>0</v>
      </c>
      <c r="AE21" s="1">
        <v>493351</v>
      </c>
      <c r="AF21" s="1">
        <v>523418</v>
      </c>
      <c r="AG21" s="1">
        <v>309539</v>
      </c>
      <c r="AH21" s="1">
        <v>140738</v>
      </c>
      <c r="AI21">
        <v>0</v>
      </c>
      <c r="AJ21">
        <v>0</v>
      </c>
      <c r="AK21">
        <v>0</v>
      </c>
      <c r="AL21">
        <v>0</v>
      </c>
      <c r="AM21" s="1">
        <v>75735</v>
      </c>
      <c r="AN21" s="1">
        <v>526012</v>
      </c>
      <c r="AO21">
        <v>0</v>
      </c>
      <c r="AP21" s="1">
        <v>526012</v>
      </c>
      <c r="AQ21" s="1">
        <v>145890</v>
      </c>
      <c r="AR21" s="1">
        <v>192014</v>
      </c>
      <c r="AS21" s="1">
        <v>46124</v>
      </c>
      <c r="AT21" s="1">
        <v>333998</v>
      </c>
      <c r="AU21">
        <v>0</v>
      </c>
      <c r="AV21" s="1">
        <v>333998</v>
      </c>
      <c r="AW21">
        <v>49</v>
      </c>
      <c r="AX21">
        <v>0</v>
      </c>
      <c r="AY21">
        <v>0</v>
      </c>
      <c r="AZ21">
        <v>2</v>
      </c>
      <c r="BA21" s="1">
        <v>102465</v>
      </c>
      <c r="BB21">
        <v>0</v>
      </c>
    </row>
    <row r="22" spans="1:54" x14ac:dyDescent="0.2">
      <c r="A22" t="s">
        <v>592</v>
      </c>
      <c r="B22" t="s">
        <v>591</v>
      </c>
      <c r="C22" t="s">
        <v>171</v>
      </c>
      <c r="D22" t="s">
        <v>579</v>
      </c>
      <c r="E22" t="s">
        <v>59</v>
      </c>
      <c r="F22" t="s">
        <v>56</v>
      </c>
      <c r="G22">
        <v>0</v>
      </c>
      <c r="H22" s="1">
        <v>660000</v>
      </c>
      <c r="I22" s="1">
        <v>660000</v>
      </c>
      <c r="J22">
        <v>0</v>
      </c>
      <c r="K22">
        <v>0</v>
      </c>
      <c r="L22">
        <v>0</v>
      </c>
      <c r="M22">
        <v>0</v>
      </c>
      <c r="N22">
        <v>415</v>
      </c>
      <c r="O22" s="1">
        <v>478889</v>
      </c>
      <c r="P22" s="1">
        <v>43657</v>
      </c>
      <c r="Q22" s="1">
        <v>1182961</v>
      </c>
      <c r="R22" s="1">
        <f>Table1[[#This Row],[receipts_total]]-Table1[[#This Row],[receipts_others_income]]</f>
        <v>1139304</v>
      </c>
      <c r="S22" s="1" t="str">
        <f>IF(Table1[[#This Row],[revenue]]&lt;250000,"S",IF(Table1[[#This Row],[revenue]]&lt;1000000,"M","L"))</f>
        <v>L</v>
      </c>
      <c r="T22" s="1">
        <f>IF(Table1[[#This Row],[charity_size]]="S",1, 0)</f>
        <v>0</v>
      </c>
      <c r="U22" s="2">
        <f>IF(Table1[[#This Row],[charity_size]]="S",(Table1[[#This Row],[revenue]]-_xlfn.MINIFS($R$2:$R$423,$S$2:$S$423,"S"))/(_xlfn.MAXIFS($R$2:$R$423,$S$2:$S$423,"S")-_xlfn.MINIFS($R$2:$R$423,$S$2:$S$423,"S")),0)</f>
        <v>0</v>
      </c>
      <c r="V22" s="1">
        <f>IF(Table1[[#This Row],[charity_size]]="M",1,0)</f>
        <v>0</v>
      </c>
      <c r="W2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" s="1">
        <f>IF(Table1[[#This Row],[charity_size]]="L",1,0)</f>
        <v>1</v>
      </c>
      <c r="Y22" s="2">
        <f>IF(Table1[[#This Row],[charity_size]]="L",(LOG10(Table1[[#This Row],[revenue]])-LOG10(_xlfn.MINIFS($R$2:$R$423,$S$2:$S$423,"L")))/(LOG10(_xlfn.MAXIFS($R$2:$R$423,$S$2:$S$423,"L"))-LOG10(_xlfn.MINIFS($R$2:$R$423,$S$2:$S$423,"L"))),0)</f>
        <v>1.5710194511552915E-2</v>
      </c>
      <c r="Z22">
        <v>0</v>
      </c>
      <c r="AA22" s="1">
        <v>1205200</v>
      </c>
      <c r="AB22">
        <v>0</v>
      </c>
      <c r="AC22" s="1">
        <v>1205200</v>
      </c>
      <c r="AD22">
        <v>0</v>
      </c>
      <c r="AE22">
        <v>0</v>
      </c>
      <c r="AF22" s="1">
        <v>1205200</v>
      </c>
      <c r="AG22" s="1">
        <v>41587</v>
      </c>
      <c r="AH22" s="1">
        <v>371828</v>
      </c>
      <c r="AI22">
        <v>0</v>
      </c>
      <c r="AJ22">
        <v>0</v>
      </c>
      <c r="AK22" s="1">
        <v>307553</v>
      </c>
      <c r="AL22">
        <v>0</v>
      </c>
      <c r="AM22" s="1">
        <v>17419</v>
      </c>
      <c r="AN22" s="1">
        <v>738387</v>
      </c>
      <c r="AO22" s="1">
        <v>300000</v>
      </c>
      <c r="AP22" s="1">
        <v>738387</v>
      </c>
      <c r="AQ22">
        <v>0</v>
      </c>
      <c r="AR22" s="1">
        <v>134526</v>
      </c>
      <c r="AS22" s="1">
        <v>-165474</v>
      </c>
      <c r="AT22" s="1">
        <v>603861</v>
      </c>
      <c r="AU22">
        <v>0</v>
      </c>
      <c r="AV22" s="1">
        <v>603861</v>
      </c>
      <c r="AW22">
        <v>58</v>
      </c>
      <c r="AX22">
        <v>0</v>
      </c>
      <c r="AY22">
        <v>0</v>
      </c>
      <c r="AZ22">
        <v>5</v>
      </c>
      <c r="BA22" s="1">
        <v>525458</v>
      </c>
      <c r="BB22">
        <v>0</v>
      </c>
    </row>
    <row r="23" spans="1:54" x14ac:dyDescent="0.2">
      <c r="A23" t="s">
        <v>428</v>
      </c>
      <c r="B23" t="s">
        <v>427</v>
      </c>
      <c r="C23" t="s">
        <v>395</v>
      </c>
      <c r="D23" t="s">
        <v>423</v>
      </c>
      <c r="E23" t="s">
        <v>46</v>
      </c>
      <c r="F23" t="s">
        <v>47</v>
      </c>
      <c r="G23" s="1">
        <v>353831</v>
      </c>
      <c r="H23" s="1">
        <v>434845</v>
      </c>
      <c r="I23" s="1">
        <v>788676</v>
      </c>
      <c r="J23">
        <v>0</v>
      </c>
      <c r="K23">
        <v>0</v>
      </c>
      <c r="L23">
        <v>0</v>
      </c>
      <c r="M23" s="1">
        <v>16496</v>
      </c>
      <c r="N23">
        <v>0</v>
      </c>
      <c r="O23" s="1">
        <v>348786</v>
      </c>
      <c r="P23" s="1">
        <v>15718</v>
      </c>
      <c r="Q23" s="1">
        <v>1169676</v>
      </c>
      <c r="R23" s="1">
        <f>Table1[[#This Row],[receipts_total]]-Table1[[#This Row],[receipts_others_income]]</f>
        <v>1153958</v>
      </c>
      <c r="S23" s="1" t="str">
        <f>IF(Table1[[#This Row],[revenue]]&lt;250000,"S",IF(Table1[[#This Row],[revenue]]&lt;1000000,"M","L"))</f>
        <v>L</v>
      </c>
      <c r="T23" s="1">
        <f>IF(Table1[[#This Row],[charity_size]]="S",1, 0)</f>
        <v>0</v>
      </c>
      <c r="U23" s="2">
        <f>IF(Table1[[#This Row],[charity_size]]="S",(Table1[[#This Row],[revenue]]-_xlfn.MINIFS($R$2:$R$423,$S$2:$S$423,"S"))/(_xlfn.MAXIFS($R$2:$R$423,$S$2:$S$423,"S")-_xlfn.MINIFS($R$2:$R$423,$S$2:$S$423,"S")),0)</f>
        <v>0</v>
      </c>
      <c r="V23" s="1">
        <f>IF(Table1[[#This Row],[charity_size]]="M",1,0)</f>
        <v>0</v>
      </c>
      <c r="W2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" s="1">
        <f>IF(Table1[[#This Row],[charity_size]]="L",1,0)</f>
        <v>1</v>
      </c>
      <c r="Y23" s="2">
        <f>IF(Table1[[#This Row],[charity_size]]="L",(LOG10(Table1[[#This Row],[revenue]])-LOG10(_xlfn.MINIFS($R$2:$R$423,$S$2:$S$423,"L")))/(LOG10(_xlfn.MAXIFS($R$2:$R$423,$S$2:$S$423,"L"))-LOG10(_xlfn.MINIFS($R$2:$R$423,$S$2:$S$423,"L"))),0)</f>
        <v>1.7340851121573016E-2</v>
      </c>
      <c r="Z23" s="1">
        <v>16496</v>
      </c>
      <c r="AA23" s="1">
        <v>801715</v>
      </c>
      <c r="AB23">
        <v>0</v>
      </c>
      <c r="AC23" s="1">
        <v>801715</v>
      </c>
      <c r="AD23" s="1">
        <v>113263</v>
      </c>
      <c r="AE23" s="1">
        <v>212933</v>
      </c>
      <c r="AF23" s="1">
        <v>1127911</v>
      </c>
      <c r="AG23" s="1">
        <v>65106</v>
      </c>
      <c r="AH23" s="1">
        <v>1477487</v>
      </c>
      <c r="AI23">
        <v>0</v>
      </c>
      <c r="AJ23">
        <v>0</v>
      </c>
      <c r="AK23">
        <v>0</v>
      </c>
      <c r="AL23">
        <v>0</v>
      </c>
      <c r="AM23" s="1">
        <v>74252</v>
      </c>
      <c r="AN23" s="1">
        <v>1616845</v>
      </c>
      <c r="AO23">
        <v>0</v>
      </c>
      <c r="AP23" s="1">
        <v>1616845</v>
      </c>
      <c r="AQ23" s="1">
        <v>109706</v>
      </c>
      <c r="AR23" s="1">
        <v>1566222</v>
      </c>
      <c r="AS23" s="1">
        <v>1456516</v>
      </c>
      <c r="AT23" s="1">
        <v>50623</v>
      </c>
      <c r="AU23">
        <v>0</v>
      </c>
      <c r="AV23" s="1">
        <v>50623</v>
      </c>
      <c r="AW23">
        <v>30</v>
      </c>
      <c r="AX23">
        <v>0</v>
      </c>
      <c r="AY23">
        <v>14.36</v>
      </c>
      <c r="AZ23">
        <v>11</v>
      </c>
      <c r="BA23" s="1">
        <v>540960</v>
      </c>
      <c r="BB23">
        <v>0</v>
      </c>
    </row>
    <row r="24" spans="1:54" x14ac:dyDescent="0.2">
      <c r="A24" t="s">
        <v>466</v>
      </c>
      <c r="B24" t="s">
        <v>465</v>
      </c>
      <c r="C24" t="s">
        <v>395</v>
      </c>
      <c r="D24" t="s">
        <v>171</v>
      </c>
      <c r="E24" t="s">
        <v>464</v>
      </c>
      <c r="F24" t="s">
        <v>47</v>
      </c>
      <c r="G24">
        <v>0</v>
      </c>
      <c r="H24" s="1">
        <v>115000</v>
      </c>
      <c r="I24" s="1">
        <v>115000</v>
      </c>
      <c r="J24">
        <v>0</v>
      </c>
      <c r="K24">
        <v>0</v>
      </c>
      <c r="L24">
        <v>0</v>
      </c>
      <c r="M24">
        <v>0</v>
      </c>
      <c r="N24" s="1">
        <v>160772</v>
      </c>
      <c r="O24">
        <v>0</v>
      </c>
      <c r="P24" s="1">
        <v>24013</v>
      </c>
      <c r="Q24" s="1">
        <v>299785</v>
      </c>
      <c r="R24" s="1">
        <f>Table1[[#This Row],[receipts_total]]-Table1[[#This Row],[receipts_others_income]]</f>
        <v>275772</v>
      </c>
      <c r="S24" s="1" t="str">
        <f>IF(Table1[[#This Row],[revenue]]&lt;250000,"S",IF(Table1[[#This Row],[revenue]]&lt;1000000,"M","L"))</f>
        <v>M</v>
      </c>
      <c r="T24" s="1">
        <f>IF(Table1[[#This Row],[charity_size]]="S",1, 0)</f>
        <v>0</v>
      </c>
      <c r="U24" s="2">
        <f>IF(Table1[[#This Row],[charity_size]]="S",(Table1[[#This Row],[revenue]]-_xlfn.MINIFS($R$2:$R$423,$S$2:$S$423,"S"))/(_xlfn.MAXIFS($R$2:$R$423,$S$2:$S$423,"S")-_xlfn.MINIFS($R$2:$R$423,$S$2:$S$423,"S")),0)</f>
        <v>0</v>
      </c>
      <c r="V24" s="1">
        <f>IF(Table1[[#This Row],[charity_size]]="M",1,0)</f>
        <v>1</v>
      </c>
      <c r="W24" s="2">
        <f>IF(Table1[[#This Row],[charity_size]]="M",(LOG10(Table1[[#This Row],[revenue]])-LOG10(_xlfn.MINIFS($R$2:$R$423,$S$2:$S$423,"M")))/(LOG10(_xlfn.MAXIFS($R$2:$R$423,$S$2:$S$423,"M"))-LOG10(_xlfn.MINIFS($R$2:$R$423,$S$2:$S$423,"M"))),0)</f>
        <v>5.4767452879871469E-2</v>
      </c>
      <c r="X24" s="1">
        <f>IF(Table1[[#This Row],[charity_size]]="L",1,0)</f>
        <v>0</v>
      </c>
      <c r="Y2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">
        <v>0</v>
      </c>
      <c r="AA24" s="1">
        <v>286142</v>
      </c>
      <c r="AB24">
        <v>0</v>
      </c>
      <c r="AC24" s="1">
        <v>286142</v>
      </c>
      <c r="AD24">
        <v>0</v>
      </c>
      <c r="AE24">
        <v>50</v>
      </c>
      <c r="AF24" s="1">
        <v>286192</v>
      </c>
      <c r="AG24">
        <v>0</v>
      </c>
      <c r="AH24" s="1">
        <v>2675640</v>
      </c>
      <c r="AI24">
        <v>0</v>
      </c>
      <c r="AJ24" s="1">
        <v>1845158</v>
      </c>
      <c r="AK24">
        <v>0</v>
      </c>
      <c r="AL24" s="1">
        <v>52070</v>
      </c>
      <c r="AM24">
        <v>0</v>
      </c>
      <c r="AN24" s="1">
        <v>4572868</v>
      </c>
      <c r="AO24" s="1">
        <v>1637700</v>
      </c>
      <c r="AP24" s="1">
        <v>4572868</v>
      </c>
      <c r="AQ24">
        <v>0</v>
      </c>
      <c r="AR24" s="1">
        <v>4572868</v>
      </c>
      <c r="AS24" s="1">
        <v>2935168</v>
      </c>
      <c r="AT24">
        <v>0</v>
      </c>
      <c r="AU24">
        <v>0</v>
      </c>
      <c r="AV24">
        <v>0</v>
      </c>
      <c r="AW24">
        <v>35</v>
      </c>
      <c r="AX24" s="1">
        <v>286142</v>
      </c>
      <c r="AY24">
        <v>0</v>
      </c>
      <c r="AZ24">
        <v>0</v>
      </c>
      <c r="BA24">
        <v>0</v>
      </c>
      <c r="BB24" s="1">
        <v>115000</v>
      </c>
    </row>
    <row r="25" spans="1:54" x14ac:dyDescent="0.2">
      <c r="A25" t="s">
        <v>254</v>
      </c>
      <c r="B25" t="s">
        <v>253</v>
      </c>
      <c r="C25" t="s">
        <v>176</v>
      </c>
      <c r="D25" t="s">
        <v>235</v>
      </c>
      <c r="E25" t="s">
        <v>46</v>
      </c>
      <c r="F25" t="s">
        <v>47</v>
      </c>
      <c r="G25" s="1">
        <v>25191</v>
      </c>
      <c r="H25" s="1">
        <v>251068</v>
      </c>
      <c r="I25" s="1">
        <v>276259</v>
      </c>
      <c r="J25">
        <v>0</v>
      </c>
      <c r="K25">
        <v>0</v>
      </c>
      <c r="L25">
        <v>0</v>
      </c>
      <c r="M25">
        <v>0</v>
      </c>
      <c r="N25">
        <v>107</v>
      </c>
      <c r="O25">
        <v>0</v>
      </c>
      <c r="P25">
        <v>0</v>
      </c>
      <c r="Q25" s="1">
        <v>276366</v>
      </c>
      <c r="R25" s="1">
        <f>Table1[[#This Row],[receipts_total]]-Table1[[#This Row],[receipts_others_income]]</f>
        <v>276366</v>
      </c>
      <c r="S25" s="1" t="str">
        <f>IF(Table1[[#This Row],[revenue]]&lt;250000,"S",IF(Table1[[#This Row],[revenue]]&lt;1000000,"M","L"))</f>
        <v>M</v>
      </c>
      <c r="T25" s="1">
        <f>IF(Table1[[#This Row],[charity_size]]="S",1, 0)</f>
        <v>0</v>
      </c>
      <c r="U25" s="2">
        <f>IF(Table1[[#This Row],[charity_size]]="S",(Table1[[#This Row],[revenue]]-_xlfn.MINIFS($R$2:$R$423,$S$2:$S$423,"S"))/(_xlfn.MAXIFS($R$2:$R$423,$S$2:$S$423,"S")-_xlfn.MINIFS($R$2:$R$423,$S$2:$S$423,"S")),0)</f>
        <v>0</v>
      </c>
      <c r="V25" s="1">
        <f>IF(Table1[[#This Row],[charity_size]]="M",1,0)</f>
        <v>1</v>
      </c>
      <c r="W25" s="2">
        <f>IF(Table1[[#This Row],[charity_size]]="M",(LOG10(Table1[[#This Row],[revenue]])-LOG10(_xlfn.MINIFS($R$2:$R$423,$S$2:$S$423,"M")))/(LOG10(_xlfn.MAXIFS($R$2:$R$423,$S$2:$S$423,"M"))-LOG10(_xlfn.MINIFS($R$2:$R$423,$S$2:$S$423,"M"))),0)</f>
        <v>5.6348146362939978E-2</v>
      </c>
      <c r="X25" s="1">
        <f>IF(Table1[[#This Row],[charity_size]]="L",1,0)</f>
        <v>0</v>
      </c>
      <c r="Y2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">
        <v>0</v>
      </c>
      <c r="AA25" s="1">
        <v>205011</v>
      </c>
      <c r="AB25">
        <v>0</v>
      </c>
      <c r="AC25" s="1">
        <v>205011</v>
      </c>
      <c r="AD25">
        <v>0</v>
      </c>
      <c r="AE25" s="1">
        <v>2604</v>
      </c>
      <c r="AF25" s="1">
        <v>207615</v>
      </c>
      <c r="AG25">
        <v>0</v>
      </c>
      <c r="AH25" s="1">
        <v>423596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423596</v>
      </c>
      <c r="AO25">
        <v>0</v>
      </c>
      <c r="AP25" s="1">
        <v>423596</v>
      </c>
      <c r="AQ25">
        <v>0</v>
      </c>
      <c r="AR25" s="1">
        <v>421596</v>
      </c>
      <c r="AS25" s="1">
        <v>421596</v>
      </c>
      <c r="AT25" s="1">
        <v>2000</v>
      </c>
      <c r="AU25">
        <v>0</v>
      </c>
      <c r="AV25" s="1">
        <v>2000</v>
      </c>
      <c r="AW25">
        <v>11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">
      <c r="A26" t="s">
        <v>256</v>
      </c>
      <c r="B26" t="s">
        <v>255</v>
      </c>
      <c r="C26" t="s">
        <v>176</v>
      </c>
      <c r="D26" t="s">
        <v>235</v>
      </c>
      <c r="E26" t="s">
        <v>46</v>
      </c>
      <c r="F26" t="s">
        <v>47</v>
      </c>
      <c r="G26" s="1">
        <v>17800</v>
      </c>
      <c r="H26" s="1">
        <v>269312</v>
      </c>
      <c r="I26" s="1">
        <v>287112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13365</v>
      </c>
      <c r="Q26" s="1">
        <v>300477</v>
      </c>
      <c r="R26" s="1">
        <f>Table1[[#This Row],[receipts_total]]-Table1[[#This Row],[receipts_others_income]]</f>
        <v>287112</v>
      </c>
      <c r="S26" s="1" t="str">
        <f>IF(Table1[[#This Row],[revenue]]&lt;250000,"S",IF(Table1[[#This Row],[revenue]]&lt;1000000,"M","L"))</f>
        <v>M</v>
      </c>
      <c r="T26" s="1">
        <f>IF(Table1[[#This Row],[charity_size]]="S",1, 0)</f>
        <v>0</v>
      </c>
      <c r="U26" s="2">
        <f>IF(Table1[[#This Row],[charity_size]]="S",(Table1[[#This Row],[revenue]]-_xlfn.MINIFS($R$2:$R$423,$S$2:$S$423,"S"))/(_xlfn.MAXIFS($R$2:$R$423,$S$2:$S$423,"S")-_xlfn.MINIFS($R$2:$R$423,$S$2:$S$423,"S")),0)</f>
        <v>0</v>
      </c>
      <c r="V26" s="1">
        <f>IF(Table1[[#This Row],[charity_size]]="M",1,0)</f>
        <v>1</v>
      </c>
      <c r="W26" s="2">
        <f>IF(Table1[[#This Row],[charity_size]]="M",(LOG10(Table1[[#This Row],[revenue]])-LOG10(_xlfn.MINIFS($R$2:$R$423,$S$2:$S$423,"M")))/(LOG10(_xlfn.MAXIFS($R$2:$R$423,$S$2:$S$423,"M"))-LOG10(_xlfn.MINIFS($R$2:$R$423,$S$2:$S$423,"M"))),0)</f>
        <v>8.4372216977479306E-2</v>
      </c>
      <c r="X26" s="1">
        <f>IF(Table1[[#This Row],[charity_size]]="L",1,0)</f>
        <v>0</v>
      </c>
      <c r="Y2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6">
        <v>0</v>
      </c>
      <c r="AA26" s="1">
        <v>228221</v>
      </c>
      <c r="AB26">
        <v>0</v>
      </c>
      <c r="AC26" s="1">
        <v>228221</v>
      </c>
      <c r="AD26">
        <v>0</v>
      </c>
      <c r="AE26" s="1">
        <v>10550</v>
      </c>
      <c r="AF26" s="1">
        <v>238771</v>
      </c>
      <c r="AG26">
        <v>0</v>
      </c>
      <c r="AH26" s="1">
        <v>186535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186535</v>
      </c>
      <c r="AO26">
        <v>0</v>
      </c>
      <c r="AP26" s="1">
        <v>186535</v>
      </c>
      <c r="AQ26">
        <v>0</v>
      </c>
      <c r="AR26" s="1">
        <v>184335</v>
      </c>
      <c r="AS26" s="1">
        <v>184335</v>
      </c>
      <c r="AT26" s="1">
        <v>2200</v>
      </c>
      <c r="AU26">
        <v>0</v>
      </c>
      <c r="AV26" s="1">
        <v>2200</v>
      </c>
      <c r="AW26">
        <v>11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">
      <c r="A27" t="s">
        <v>276</v>
      </c>
      <c r="B27" t="s">
        <v>275</v>
      </c>
      <c r="C27" t="s">
        <v>176</v>
      </c>
      <c r="D27" t="s">
        <v>235</v>
      </c>
      <c r="E27" t="s">
        <v>46</v>
      </c>
      <c r="F27" t="s">
        <v>47</v>
      </c>
      <c r="G27" s="1">
        <v>12668</v>
      </c>
      <c r="H27" s="1">
        <v>277142</v>
      </c>
      <c r="I27" s="1">
        <v>289810</v>
      </c>
      <c r="J27">
        <v>0</v>
      </c>
      <c r="K27">
        <v>0</v>
      </c>
      <c r="L27">
        <v>0</v>
      </c>
      <c r="M27" s="1">
        <v>5000</v>
      </c>
      <c r="N27">
        <v>0</v>
      </c>
      <c r="O27">
        <v>0</v>
      </c>
      <c r="P27">
        <v>0</v>
      </c>
      <c r="Q27" s="1">
        <v>294810</v>
      </c>
      <c r="R27" s="1">
        <f>Table1[[#This Row],[receipts_total]]-Table1[[#This Row],[receipts_others_income]]</f>
        <v>294810</v>
      </c>
      <c r="S27" s="1" t="str">
        <f>IF(Table1[[#This Row],[revenue]]&lt;250000,"S",IF(Table1[[#This Row],[revenue]]&lt;1000000,"M","L"))</f>
        <v>M</v>
      </c>
      <c r="T27" s="1">
        <f>IF(Table1[[#This Row],[charity_size]]="S",1, 0)</f>
        <v>0</v>
      </c>
      <c r="U27" s="2">
        <f>IF(Table1[[#This Row],[charity_size]]="S",(Table1[[#This Row],[revenue]]-_xlfn.MINIFS($R$2:$R$423,$S$2:$S$423,"S"))/(_xlfn.MAXIFS($R$2:$R$423,$S$2:$S$423,"S")-_xlfn.MINIFS($R$2:$R$423,$S$2:$S$423,"S")),0)</f>
        <v>0</v>
      </c>
      <c r="V27" s="1">
        <f>IF(Table1[[#This Row],[charity_size]]="M",1,0)</f>
        <v>1</v>
      </c>
      <c r="W27" s="2">
        <f>IF(Table1[[#This Row],[charity_size]]="M",(LOG10(Table1[[#This Row],[revenue]])-LOG10(_xlfn.MINIFS($R$2:$R$423,$S$2:$S$423,"M")))/(LOG10(_xlfn.MAXIFS($R$2:$R$423,$S$2:$S$423,"M"))-LOG10(_xlfn.MINIFS($R$2:$R$423,$S$2:$S$423,"M"))),0)</f>
        <v>0.103810018958904</v>
      </c>
      <c r="X27" s="1">
        <f>IF(Table1[[#This Row],[charity_size]]="L",1,0)</f>
        <v>0</v>
      </c>
      <c r="Y2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">
        <v>0</v>
      </c>
      <c r="AA27" s="1">
        <v>245815</v>
      </c>
      <c r="AB27">
        <v>0</v>
      </c>
      <c r="AC27" s="1">
        <v>245815</v>
      </c>
      <c r="AD27">
        <v>0</v>
      </c>
      <c r="AE27" s="1">
        <v>1378</v>
      </c>
      <c r="AF27" s="1">
        <v>247193</v>
      </c>
      <c r="AG27">
        <v>0</v>
      </c>
      <c r="AH27" s="1">
        <v>907588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907588</v>
      </c>
      <c r="AO27">
        <v>0</v>
      </c>
      <c r="AP27" s="1">
        <v>907588</v>
      </c>
      <c r="AQ27">
        <v>0</v>
      </c>
      <c r="AR27" s="1">
        <v>905788</v>
      </c>
      <c r="AS27" s="1">
        <v>905788</v>
      </c>
      <c r="AT27" s="1">
        <v>1800</v>
      </c>
      <c r="AU27">
        <v>0</v>
      </c>
      <c r="AV27" s="1">
        <v>1800</v>
      </c>
      <c r="AW27">
        <v>11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">
      <c r="A28" t="s">
        <v>285</v>
      </c>
      <c r="B28" t="s">
        <v>284</v>
      </c>
      <c r="C28" t="s">
        <v>176</v>
      </c>
      <c r="D28" t="s">
        <v>278</v>
      </c>
      <c r="E28" t="s">
        <v>46</v>
      </c>
      <c r="F28" t="s">
        <v>47</v>
      </c>
      <c r="G28">
        <v>0</v>
      </c>
      <c r="H28" s="1">
        <v>273875</v>
      </c>
      <c r="I28" s="1">
        <v>273875</v>
      </c>
      <c r="J28">
        <v>0</v>
      </c>
      <c r="K28">
        <v>0</v>
      </c>
      <c r="L28">
        <v>0</v>
      </c>
      <c r="M28" s="1">
        <v>25040</v>
      </c>
      <c r="N28">
        <v>107</v>
      </c>
      <c r="O28">
        <v>0</v>
      </c>
      <c r="P28" s="1">
        <v>20757</v>
      </c>
      <c r="Q28" s="1">
        <v>319779</v>
      </c>
      <c r="R28" s="1">
        <f>Table1[[#This Row],[receipts_total]]-Table1[[#This Row],[receipts_others_income]]</f>
        <v>299022</v>
      </c>
      <c r="S28" s="1" t="str">
        <f>IF(Table1[[#This Row],[revenue]]&lt;250000,"S",IF(Table1[[#This Row],[revenue]]&lt;1000000,"M","L"))</f>
        <v>M</v>
      </c>
      <c r="T28" s="1">
        <f>IF(Table1[[#This Row],[charity_size]]="S",1, 0)</f>
        <v>0</v>
      </c>
      <c r="U28" s="2">
        <f>IF(Table1[[#This Row],[charity_size]]="S",(Table1[[#This Row],[revenue]]-_xlfn.MINIFS($R$2:$R$423,$S$2:$S$423,"S"))/(_xlfn.MAXIFS($R$2:$R$423,$S$2:$S$423,"S")-_xlfn.MINIFS($R$2:$R$423,$S$2:$S$423,"S")),0)</f>
        <v>0</v>
      </c>
      <c r="V28" s="1">
        <f>IF(Table1[[#This Row],[charity_size]]="M",1,0)</f>
        <v>1</v>
      </c>
      <c r="W28" s="2">
        <f>IF(Table1[[#This Row],[charity_size]]="M",(LOG10(Table1[[#This Row],[revenue]])-LOG10(_xlfn.MINIFS($R$2:$R$423,$S$2:$S$423,"M")))/(LOG10(_xlfn.MAXIFS($R$2:$R$423,$S$2:$S$423,"M"))-LOG10(_xlfn.MINIFS($R$2:$R$423,$S$2:$S$423,"M"))),0)</f>
        <v>0.11423177102065499</v>
      </c>
      <c r="X28" s="1">
        <f>IF(Table1[[#This Row],[charity_size]]="L",1,0)</f>
        <v>0</v>
      </c>
      <c r="Y2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8">
        <v>0</v>
      </c>
      <c r="AA28" s="1">
        <v>113298</v>
      </c>
      <c r="AB28">
        <v>0</v>
      </c>
      <c r="AC28" s="1">
        <v>113298</v>
      </c>
      <c r="AD28">
        <v>0</v>
      </c>
      <c r="AE28" s="1">
        <v>7081</v>
      </c>
      <c r="AF28" s="1">
        <v>120379</v>
      </c>
      <c r="AG28">
        <v>0</v>
      </c>
      <c r="AH28" s="1">
        <v>439401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439401</v>
      </c>
      <c r="AO28">
        <v>0</v>
      </c>
      <c r="AP28" s="1">
        <v>439401</v>
      </c>
      <c r="AQ28">
        <v>0</v>
      </c>
      <c r="AR28" s="1">
        <v>437901</v>
      </c>
      <c r="AS28" s="1">
        <v>437901</v>
      </c>
      <c r="AT28" s="1">
        <v>1500</v>
      </c>
      <c r="AU28">
        <v>0</v>
      </c>
      <c r="AV28" s="1">
        <v>1500</v>
      </c>
      <c r="AW28">
        <v>12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">
      <c r="A29" t="s">
        <v>223</v>
      </c>
      <c r="B29" t="s">
        <v>222</v>
      </c>
      <c r="C29" t="s">
        <v>176</v>
      </c>
      <c r="D29" t="s">
        <v>212</v>
      </c>
      <c r="E29" t="s">
        <v>46</v>
      </c>
      <c r="F29" t="s">
        <v>47</v>
      </c>
      <c r="G29" s="1">
        <v>50000</v>
      </c>
      <c r="H29" s="1">
        <v>1125830</v>
      </c>
      <c r="I29" s="1">
        <v>1175830</v>
      </c>
      <c r="J29">
        <v>0</v>
      </c>
      <c r="K29">
        <v>0</v>
      </c>
      <c r="L29">
        <v>0</v>
      </c>
      <c r="M29">
        <v>0</v>
      </c>
      <c r="N29" s="1">
        <v>6054</v>
      </c>
      <c r="O29">
        <v>0</v>
      </c>
      <c r="P29" s="1">
        <v>105085</v>
      </c>
      <c r="Q29" s="1">
        <v>1286969</v>
      </c>
      <c r="R29" s="1">
        <f>Table1[[#This Row],[receipts_total]]-Table1[[#This Row],[receipts_others_income]]</f>
        <v>1181884</v>
      </c>
      <c r="S29" s="1" t="str">
        <f>IF(Table1[[#This Row],[revenue]]&lt;250000,"S",IF(Table1[[#This Row],[revenue]]&lt;1000000,"M","L"))</f>
        <v>L</v>
      </c>
      <c r="T29" s="1">
        <f>IF(Table1[[#This Row],[charity_size]]="S",1, 0)</f>
        <v>0</v>
      </c>
      <c r="U29" s="2">
        <f>IF(Table1[[#This Row],[charity_size]]="S",(Table1[[#This Row],[revenue]]-_xlfn.MINIFS($R$2:$R$423,$S$2:$S$423,"S"))/(_xlfn.MAXIFS($R$2:$R$423,$S$2:$S$423,"S")-_xlfn.MINIFS($R$2:$R$423,$S$2:$S$423,"S")),0)</f>
        <v>0</v>
      </c>
      <c r="V29" s="1">
        <f>IF(Table1[[#This Row],[charity_size]]="M",1,0)</f>
        <v>0</v>
      </c>
      <c r="W2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" s="1">
        <f>IF(Table1[[#This Row],[charity_size]]="L",1,0)</f>
        <v>1</v>
      </c>
      <c r="Y29" s="2">
        <f>IF(Table1[[#This Row],[charity_size]]="L",(LOG10(Table1[[#This Row],[revenue]])-LOG10(_xlfn.MINIFS($R$2:$R$423,$S$2:$S$423,"L")))/(LOG10(_xlfn.MAXIFS($R$2:$R$423,$S$2:$S$423,"L"))-LOG10(_xlfn.MINIFS($R$2:$R$423,$S$2:$S$423,"L"))),0)</f>
        <v>2.0391835999206971E-2</v>
      </c>
      <c r="Z29">
        <v>0</v>
      </c>
      <c r="AA29" s="1">
        <v>382008</v>
      </c>
      <c r="AB29">
        <v>0</v>
      </c>
      <c r="AC29" s="1">
        <v>382008</v>
      </c>
      <c r="AD29">
        <v>0</v>
      </c>
      <c r="AE29" s="1">
        <v>3789</v>
      </c>
      <c r="AF29" s="1">
        <v>385797</v>
      </c>
      <c r="AG29">
        <v>0</v>
      </c>
      <c r="AH29" s="1">
        <v>1862150</v>
      </c>
      <c r="AI29">
        <v>0</v>
      </c>
      <c r="AJ29">
        <v>0</v>
      </c>
      <c r="AK29">
        <v>0</v>
      </c>
      <c r="AL29" s="1">
        <v>105750</v>
      </c>
      <c r="AM29">
        <v>0</v>
      </c>
      <c r="AN29" s="1">
        <v>1967900</v>
      </c>
      <c r="AO29">
        <v>0</v>
      </c>
      <c r="AP29" s="1">
        <v>1967900</v>
      </c>
      <c r="AQ29">
        <v>0</v>
      </c>
      <c r="AR29" s="1">
        <v>1934410</v>
      </c>
      <c r="AS29" s="1">
        <v>1934410</v>
      </c>
      <c r="AT29" s="1">
        <v>33490</v>
      </c>
      <c r="AU29">
        <v>0</v>
      </c>
      <c r="AV29" s="1">
        <v>33490</v>
      </c>
      <c r="AW29">
        <v>10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">
      <c r="A30" t="s">
        <v>796</v>
      </c>
      <c r="B30" t="s">
        <v>795</v>
      </c>
      <c r="C30" t="s">
        <v>649</v>
      </c>
      <c r="D30" t="s">
        <v>774</v>
      </c>
      <c r="E30" t="s">
        <v>794</v>
      </c>
      <c r="F30" t="s">
        <v>56</v>
      </c>
      <c r="G30" s="1">
        <v>21914</v>
      </c>
      <c r="H30" s="1">
        <v>482631</v>
      </c>
      <c r="I30" s="1">
        <v>504545</v>
      </c>
      <c r="J30">
        <v>0</v>
      </c>
      <c r="K30">
        <v>0</v>
      </c>
      <c r="L30">
        <v>0</v>
      </c>
      <c r="M30" s="1">
        <v>680307</v>
      </c>
      <c r="N30">
        <v>0</v>
      </c>
      <c r="O30">
        <v>0</v>
      </c>
      <c r="P30" s="1">
        <v>30120</v>
      </c>
      <c r="Q30" s="1">
        <v>1214972</v>
      </c>
      <c r="R30" s="1">
        <f>Table1[[#This Row],[receipts_total]]-Table1[[#This Row],[receipts_others_income]]</f>
        <v>1184852</v>
      </c>
      <c r="S30" s="1" t="str">
        <f>IF(Table1[[#This Row],[revenue]]&lt;250000,"S",IF(Table1[[#This Row],[revenue]]&lt;1000000,"M","L"))</f>
        <v>L</v>
      </c>
      <c r="T30" s="1">
        <f>IF(Table1[[#This Row],[charity_size]]="S",1, 0)</f>
        <v>0</v>
      </c>
      <c r="U30" s="2">
        <f>IF(Table1[[#This Row],[charity_size]]="S",(Table1[[#This Row],[revenue]]-_xlfn.MINIFS($R$2:$R$423,$S$2:$S$423,"S"))/(_xlfn.MAXIFS($R$2:$R$423,$S$2:$S$423,"S")-_xlfn.MINIFS($R$2:$R$423,$S$2:$S$423,"S")),0)</f>
        <v>0</v>
      </c>
      <c r="V30" s="1">
        <f>IF(Table1[[#This Row],[charity_size]]="M",1,0)</f>
        <v>0</v>
      </c>
      <c r="W3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" s="1">
        <f>IF(Table1[[#This Row],[charity_size]]="L",1,0)</f>
        <v>1</v>
      </c>
      <c r="Y30" s="2">
        <f>IF(Table1[[#This Row],[charity_size]]="L",(LOG10(Table1[[#This Row],[revenue]])-LOG10(_xlfn.MINIFS($R$2:$R$423,$S$2:$S$423,"L")))/(LOG10(_xlfn.MAXIFS($R$2:$R$423,$S$2:$S$423,"L"))-LOG10(_xlfn.MINIFS($R$2:$R$423,$S$2:$S$423,"L"))),0)</f>
        <v>2.0711849572384172E-2</v>
      </c>
      <c r="Z30" s="1">
        <v>669466</v>
      </c>
      <c r="AA30" s="1">
        <v>670140</v>
      </c>
      <c r="AB30">
        <v>0</v>
      </c>
      <c r="AC30" s="1">
        <v>670140</v>
      </c>
      <c r="AD30">
        <v>0</v>
      </c>
      <c r="AE30">
        <v>0</v>
      </c>
      <c r="AF30" s="1">
        <v>670140</v>
      </c>
      <c r="AG30">
        <v>0</v>
      </c>
      <c r="AH30" s="1">
        <v>1213429</v>
      </c>
      <c r="AI30">
        <v>0</v>
      </c>
      <c r="AJ30">
        <v>0</v>
      </c>
      <c r="AK30">
        <v>0</v>
      </c>
      <c r="AL30" s="1">
        <v>83530</v>
      </c>
      <c r="AM30" s="1">
        <v>138405</v>
      </c>
      <c r="AN30" s="1">
        <v>1435364</v>
      </c>
      <c r="AO30">
        <v>0</v>
      </c>
      <c r="AP30" s="1">
        <v>1435364</v>
      </c>
      <c r="AQ30" s="1">
        <v>139991</v>
      </c>
      <c r="AR30" s="1">
        <v>1396397</v>
      </c>
      <c r="AS30" s="1">
        <v>1256406</v>
      </c>
      <c r="AT30" s="1">
        <v>38967</v>
      </c>
      <c r="AU30">
        <v>0</v>
      </c>
      <c r="AV30" s="1">
        <v>38967</v>
      </c>
      <c r="AW30">
        <v>45</v>
      </c>
      <c r="AX30">
        <v>0</v>
      </c>
      <c r="AY30">
        <v>0</v>
      </c>
      <c r="AZ30">
        <v>9</v>
      </c>
      <c r="BA30" s="1">
        <v>366670</v>
      </c>
      <c r="BB30" s="1">
        <v>24481</v>
      </c>
    </row>
    <row r="31" spans="1:54" x14ac:dyDescent="0.2">
      <c r="A31" t="s">
        <v>798</v>
      </c>
      <c r="B31" t="s">
        <v>797</v>
      </c>
      <c r="C31" t="s">
        <v>649</v>
      </c>
      <c r="D31" t="s">
        <v>774</v>
      </c>
      <c r="E31" t="s">
        <v>46</v>
      </c>
      <c r="F31" t="s">
        <v>47</v>
      </c>
      <c r="G31" s="1">
        <v>2450</v>
      </c>
      <c r="H31" s="1">
        <v>181218</v>
      </c>
      <c r="I31" s="1">
        <v>183668</v>
      </c>
      <c r="J31">
        <v>0</v>
      </c>
      <c r="K31">
        <v>0</v>
      </c>
      <c r="L31">
        <v>0</v>
      </c>
      <c r="M31" s="1">
        <v>113597</v>
      </c>
      <c r="N31">
        <v>0</v>
      </c>
      <c r="O31" s="1">
        <v>2316</v>
      </c>
      <c r="P31" s="1">
        <v>28369</v>
      </c>
      <c r="Q31" s="1">
        <v>327950</v>
      </c>
      <c r="R31" s="1">
        <f>Table1[[#This Row],[receipts_total]]-Table1[[#This Row],[receipts_others_income]]</f>
        <v>299581</v>
      </c>
      <c r="S31" s="1" t="str">
        <f>IF(Table1[[#This Row],[revenue]]&lt;250000,"S",IF(Table1[[#This Row],[revenue]]&lt;1000000,"M","L"))</f>
        <v>M</v>
      </c>
      <c r="T31" s="1">
        <f>IF(Table1[[#This Row],[charity_size]]="S",1, 0)</f>
        <v>0</v>
      </c>
      <c r="U31" s="2">
        <f>IF(Table1[[#This Row],[charity_size]]="S",(Table1[[#This Row],[revenue]]-_xlfn.MINIFS($R$2:$R$423,$S$2:$S$423,"S"))/(_xlfn.MAXIFS($R$2:$R$423,$S$2:$S$423,"S")-_xlfn.MINIFS($R$2:$R$423,$S$2:$S$423,"S")),0)</f>
        <v>0</v>
      </c>
      <c r="V31" s="1">
        <f>IF(Table1[[#This Row],[charity_size]]="M",1,0)</f>
        <v>1</v>
      </c>
      <c r="W31" s="2">
        <f>IF(Table1[[#This Row],[charity_size]]="M",(LOG10(Table1[[#This Row],[revenue]])-LOG10(_xlfn.MINIFS($R$2:$R$423,$S$2:$S$423,"M")))/(LOG10(_xlfn.MAXIFS($R$2:$R$423,$S$2:$S$423,"M"))-LOG10(_xlfn.MINIFS($R$2:$R$423,$S$2:$S$423,"M"))),0)</f>
        <v>0.11560385828453963</v>
      </c>
      <c r="X31" s="1">
        <f>IF(Table1[[#This Row],[charity_size]]="L",1,0)</f>
        <v>0</v>
      </c>
      <c r="Y3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350327</v>
      </c>
      <c r="AF31" s="1">
        <v>350327</v>
      </c>
      <c r="AG31" s="1">
        <v>19793</v>
      </c>
      <c r="AH31" s="1">
        <v>736760</v>
      </c>
      <c r="AI31" s="1">
        <v>20709</v>
      </c>
      <c r="AJ31">
        <v>0</v>
      </c>
      <c r="AK31">
        <v>0</v>
      </c>
      <c r="AL31">
        <v>0</v>
      </c>
      <c r="AM31" s="1">
        <v>91406</v>
      </c>
      <c r="AN31" s="1">
        <v>868668</v>
      </c>
      <c r="AO31">
        <v>0</v>
      </c>
      <c r="AP31" s="1">
        <v>868668</v>
      </c>
      <c r="AQ31">
        <v>0</v>
      </c>
      <c r="AR31" s="1">
        <v>853411</v>
      </c>
      <c r="AS31" s="1">
        <v>853411</v>
      </c>
      <c r="AT31" s="1">
        <v>15257</v>
      </c>
      <c r="AU31">
        <v>0</v>
      </c>
      <c r="AV31" s="1">
        <v>15257</v>
      </c>
      <c r="AW31">
        <v>45</v>
      </c>
      <c r="AX31">
        <v>0</v>
      </c>
      <c r="AY31">
        <v>0</v>
      </c>
      <c r="AZ31">
        <v>6</v>
      </c>
      <c r="BA31" s="1">
        <v>160582</v>
      </c>
      <c r="BB31">
        <v>0</v>
      </c>
    </row>
    <row r="32" spans="1:54" x14ac:dyDescent="0.2">
      <c r="A32" t="s">
        <v>637</v>
      </c>
      <c r="B32" t="s">
        <v>635</v>
      </c>
      <c r="C32" t="s">
        <v>171</v>
      </c>
      <c r="D32" t="s">
        <v>636</v>
      </c>
      <c r="E32" t="s">
        <v>59</v>
      </c>
      <c r="F32" t="s">
        <v>56</v>
      </c>
      <c r="G32">
        <v>0</v>
      </c>
      <c r="H32" s="1">
        <v>500000</v>
      </c>
      <c r="I32" s="1">
        <v>500000</v>
      </c>
      <c r="J32">
        <v>0</v>
      </c>
      <c r="K32">
        <v>0</v>
      </c>
      <c r="L32">
        <v>0</v>
      </c>
      <c r="M32">
        <v>0</v>
      </c>
      <c r="N32" s="1">
        <v>713169</v>
      </c>
      <c r="O32">
        <v>0</v>
      </c>
      <c r="P32">
        <v>0</v>
      </c>
      <c r="Q32" s="1">
        <v>1213169</v>
      </c>
      <c r="R32" s="1">
        <f>Table1[[#This Row],[receipts_total]]-Table1[[#This Row],[receipts_others_income]]</f>
        <v>1213169</v>
      </c>
      <c r="S32" s="1" t="str">
        <f>IF(Table1[[#This Row],[revenue]]&lt;250000,"S",IF(Table1[[#This Row],[revenue]]&lt;1000000,"M","L"))</f>
        <v>L</v>
      </c>
      <c r="T32" s="1">
        <f>IF(Table1[[#This Row],[charity_size]]="S",1, 0)</f>
        <v>0</v>
      </c>
      <c r="U32" s="2">
        <f>IF(Table1[[#This Row],[charity_size]]="S",(Table1[[#This Row],[revenue]]-_xlfn.MINIFS($R$2:$R$423,$S$2:$S$423,"S"))/(_xlfn.MAXIFS($R$2:$R$423,$S$2:$S$423,"S")-_xlfn.MINIFS($R$2:$R$423,$S$2:$S$423,"S")),0)</f>
        <v>0</v>
      </c>
      <c r="V32" s="1">
        <f>IF(Table1[[#This Row],[charity_size]]="M",1,0)</f>
        <v>0</v>
      </c>
      <c r="W3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" s="1">
        <f>IF(Table1[[#This Row],[charity_size]]="L",1,0)</f>
        <v>1</v>
      </c>
      <c r="Y32" s="2">
        <f>IF(Table1[[#This Row],[charity_size]]="L",(LOG10(Table1[[#This Row],[revenue]])-LOG10(_xlfn.MINIFS($R$2:$R$423,$S$2:$S$423,"L")))/(LOG10(_xlfn.MAXIFS($R$2:$R$423,$S$2:$S$423,"L"))-LOG10(_xlfn.MINIFS($R$2:$R$423,$S$2:$S$423,"L"))),0)</f>
        <v>2.3725331128116745E-2</v>
      </c>
      <c r="Z32">
        <v>0</v>
      </c>
      <c r="AA32" s="1">
        <v>267440</v>
      </c>
      <c r="AB32">
        <v>0</v>
      </c>
      <c r="AC32" s="1">
        <v>267440</v>
      </c>
      <c r="AD32">
        <v>0</v>
      </c>
      <c r="AE32">
        <v>0</v>
      </c>
      <c r="AF32" s="1">
        <v>267440</v>
      </c>
      <c r="AG32" s="1">
        <v>500000</v>
      </c>
      <c r="AH32" s="1">
        <v>519451</v>
      </c>
      <c r="AI32">
        <v>0</v>
      </c>
      <c r="AJ32" s="1">
        <v>14362146</v>
      </c>
      <c r="AK32">
        <v>0</v>
      </c>
      <c r="AL32">
        <v>0</v>
      </c>
      <c r="AM32">
        <v>0</v>
      </c>
      <c r="AN32" s="1">
        <v>15381597</v>
      </c>
      <c r="AO32" s="1">
        <v>15378249</v>
      </c>
      <c r="AP32" s="1">
        <v>15381597</v>
      </c>
      <c r="AQ32">
        <v>0</v>
      </c>
      <c r="AR32" s="1">
        <v>15378249</v>
      </c>
      <c r="AS32">
        <v>0</v>
      </c>
      <c r="AT32" s="1">
        <v>3348</v>
      </c>
      <c r="AU32">
        <v>0</v>
      </c>
      <c r="AV32" s="1">
        <v>3348</v>
      </c>
      <c r="AW32">
        <v>63</v>
      </c>
      <c r="AX32" s="1">
        <v>78000</v>
      </c>
      <c r="AY32">
        <v>35</v>
      </c>
      <c r="AZ32">
        <v>0</v>
      </c>
      <c r="BA32">
        <v>0</v>
      </c>
      <c r="BB32" s="1">
        <v>500000</v>
      </c>
    </row>
    <row r="33" spans="1:54" x14ac:dyDescent="0.2">
      <c r="A33" t="s">
        <v>387</v>
      </c>
      <c r="B33" t="s">
        <v>386</v>
      </c>
      <c r="C33" t="s">
        <v>330</v>
      </c>
      <c r="D33" t="s">
        <v>384</v>
      </c>
      <c r="E33" t="s">
        <v>59</v>
      </c>
      <c r="F33" t="s">
        <v>56</v>
      </c>
      <c r="G33" s="1">
        <v>3597</v>
      </c>
      <c r="H33" s="1">
        <v>14064</v>
      </c>
      <c r="I33" s="1">
        <v>17661</v>
      </c>
      <c r="J33">
        <v>0</v>
      </c>
      <c r="K33">
        <v>0</v>
      </c>
      <c r="L33">
        <v>0</v>
      </c>
      <c r="M33" s="1">
        <v>1052684</v>
      </c>
      <c r="N33" s="1">
        <v>33016</v>
      </c>
      <c r="O33" s="1">
        <v>117757</v>
      </c>
      <c r="P33" s="1">
        <v>945477</v>
      </c>
      <c r="Q33" s="1">
        <v>2166595</v>
      </c>
      <c r="R33" s="1">
        <f>Table1[[#This Row],[receipts_total]]-Table1[[#This Row],[receipts_others_income]]</f>
        <v>1221118</v>
      </c>
      <c r="S33" s="1" t="str">
        <f>IF(Table1[[#This Row],[revenue]]&lt;250000,"S",IF(Table1[[#This Row],[revenue]]&lt;1000000,"M","L"))</f>
        <v>L</v>
      </c>
      <c r="T33" s="1">
        <f>IF(Table1[[#This Row],[charity_size]]="S",1, 0)</f>
        <v>0</v>
      </c>
      <c r="U33" s="2">
        <f>IF(Table1[[#This Row],[charity_size]]="S",(Table1[[#This Row],[revenue]]-_xlfn.MINIFS($R$2:$R$423,$S$2:$S$423,"S"))/(_xlfn.MAXIFS($R$2:$R$423,$S$2:$S$423,"S")-_xlfn.MINIFS($R$2:$R$423,$S$2:$S$423,"S")),0)</f>
        <v>0</v>
      </c>
      <c r="V33" s="1">
        <f>IF(Table1[[#This Row],[charity_size]]="M",1,0)</f>
        <v>0</v>
      </c>
      <c r="W3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" s="1">
        <f>IF(Table1[[#This Row],[charity_size]]="L",1,0)</f>
        <v>1</v>
      </c>
      <c r="Y33" s="2">
        <f>IF(Table1[[#This Row],[charity_size]]="L",(LOG10(Table1[[#This Row],[revenue]])-LOG10(_xlfn.MINIFS($R$2:$R$423,$S$2:$S$423,"L")))/(LOG10(_xlfn.MAXIFS($R$2:$R$423,$S$2:$S$423,"L"))-LOG10(_xlfn.MINIFS($R$2:$R$423,$S$2:$S$423,"L"))),0)</f>
        <v>2.4558621478004063E-2</v>
      </c>
      <c r="Z33">
        <v>0</v>
      </c>
      <c r="AA33" s="1">
        <v>1003584</v>
      </c>
      <c r="AB33">
        <v>0</v>
      </c>
      <c r="AC33" s="1">
        <v>1003584</v>
      </c>
      <c r="AD33" s="1">
        <v>23311</v>
      </c>
      <c r="AE33" s="1">
        <v>814649</v>
      </c>
      <c r="AF33" s="1">
        <v>1841544</v>
      </c>
      <c r="AG33" s="1">
        <v>191867</v>
      </c>
      <c r="AH33" s="1">
        <v>3950408</v>
      </c>
      <c r="AI33" s="1">
        <v>75942</v>
      </c>
      <c r="AJ33">
        <v>0</v>
      </c>
      <c r="AK33" s="1">
        <v>2183262</v>
      </c>
      <c r="AL33" s="1">
        <v>14285</v>
      </c>
      <c r="AM33" s="1">
        <v>133480</v>
      </c>
      <c r="AN33" s="1">
        <v>6549244</v>
      </c>
      <c r="AO33">
        <v>0</v>
      </c>
      <c r="AP33" s="1">
        <v>6549244</v>
      </c>
      <c r="AQ33" s="1">
        <v>755020</v>
      </c>
      <c r="AR33" s="1">
        <v>3017024</v>
      </c>
      <c r="AS33" s="1">
        <v>2262004</v>
      </c>
      <c r="AT33" s="1">
        <v>1225889</v>
      </c>
      <c r="AU33" s="1">
        <v>2306331</v>
      </c>
      <c r="AV33" s="1">
        <v>3532220</v>
      </c>
      <c r="AW33">
        <v>17</v>
      </c>
      <c r="AX33">
        <v>0</v>
      </c>
      <c r="AY33">
        <v>5.5</v>
      </c>
      <c r="AZ33">
        <v>13</v>
      </c>
      <c r="BA33" s="1">
        <v>609836</v>
      </c>
      <c r="BB33">
        <v>0</v>
      </c>
    </row>
    <row r="34" spans="1:54" x14ac:dyDescent="0.2">
      <c r="A34" t="s">
        <v>507</v>
      </c>
      <c r="B34" t="s">
        <v>505</v>
      </c>
      <c r="C34" t="s">
        <v>395</v>
      </c>
      <c r="D34" t="s">
        <v>506</v>
      </c>
      <c r="E34" t="s">
        <v>59</v>
      </c>
      <c r="F34" t="s">
        <v>56</v>
      </c>
      <c r="G34" s="1">
        <v>16947</v>
      </c>
      <c r="H34" s="1">
        <v>285267</v>
      </c>
      <c r="I34" s="1">
        <v>302214</v>
      </c>
      <c r="J34">
        <v>0</v>
      </c>
      <c r="K34">
        <v>0</v>
      </c>
      <c r="L34">
        <v>0</v>
      </c>
      <c r="M34" s="1">
        <v>848206</v>
      </c>
      <c r="N34" s="1">
        <v>108290</v>
      </c>
      <c r="O34">
        <v>0</v>
      </c>
      <c r="P34" s="1">
        <v>451304</v>
      </c>
      <c r="Q34" s="1">
        <v>1710014</v>
      </c>
      <c r="R34" s="1">
        <f>Table1[[#This Row],[receipts_total]]-Table1[[#This Row],[receipts_others_income]]</f>
        <v>1258710</v>
      </c>
      <c r="S34" s="1" t="str">
        <f>IF(Table1[[#This Row],[revenue]]&lt;250000,"S",IF(Table1[[#This Row],[revenue]]&lt;1000000,"M","L"))</f>
        <v>L</v>
      </c>
      <c r="T34" s="1">
        <f>IF(Table1[[#This Row],[charity_size]]="S",1, 0)</f>
        <v>0</v>
      </c>
      <c r="U34" s="2">
        <f>IF(Table1[[#This Row],[charity_size]]="S",(Table1[[#This Row],[revenue]]-_xlfn.MINIFS($R$2:$R$423,$S$2:$S$423,"S"))/(_xlfn.MAXIFS($R$2:$R$423,$S$2:$S$423,"S")-_xlfn.MINIFS($R$2:$R$423,$S$2:$S$423,"S")),0)</f>
        <v>0</v>
      </c>
      <c r="V34" s="1">
        <f>IF(Table1[[#This Row],[charity_size]]="M",1,0)</f>
        <v>0</v>
      </c>
      <c r="W3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" s="1">
        <f>IF(Table1[[#This Row],[charity_size]]="L",1,0)</f>
        <v>1</v>
      </c>
      <c r="Y34" s="2">
        <f>IF(Table1[[#This Row],[charity_size]]="L",(LOG10(Table1[[#This Row],[revenue]])-LOG10(_xlfn.MINIFS($R$2:$R$423,$S$2:$S$423,"L")))/(LOG10(_xlfn.MAXIFS($R$2:$R$423,$S$2:$S$423,"L"))-LOG10(_xlfn.MINIFS($R$2:$R$423,$S$2:$S$423,"L"))),0)</f>
        <v>2.8427287457178551E-2</v>
      </c>
      <c r="Z34" s="1">
        <v>817837</v>
      </c>
      <c r="AA34" s="1">
        <v>1347122</v>
      </c>
      <c r="AB34" s="1">
        <v>13954</v>
      </c>
      <c r="AC34" s="1">
        <v>1361076</v>
      </c>
      <c r="AD34" s="1">
        <v>1712</v>
      </c>
      <c r="AE34">
        <v>827</v>
      </c>
      <c r="AF34" s="1">
        <v>1363615</v>
      </c>
      <c r="AG34" s="1">
        <v>155083</v>
      </c>
      <c r="AH34" s="1">
        <v>3607693</v>
      </c>
      <c r="AI34" s="1">
        <v>43286</v>
      </c>
      <c r="AJ34">
        <v>0</v>
      </c>
      <c r="AK34">
        <v>0</v>
      </c>
      <c r="AL34">
        <v>0</v>
      </c>
      <c r="AM34" s="1">
        <v>663533</v>
      </c>
      <c r="AN34" s="1">
        <v>4469595</v>
      </c>
      <c r="AO34" s="1">
        <v>2194926</v>
      </c>
      <c r="AP34" s="1">
        <v>4469595</v>
      </c>
      <c r="AQ34" s="1">
        <v>198040</v>
      </c>
      <c r="AR34" s="1">
        <v>4251706</v>
      </c>
      <c r="AS34" s="1">
        <v>1858740</v>
      </c>
      <c r="AT34" s="1">
        <v>217889</v>
      </c>
      <c r="AU34">
        <v>0</v>
      </c>
      <c r="AV34" s="1">
        <v>217889</v>
      </c>
      <c r="AW34">
        <v>24</v>
      </c>
      <c r="AX34">
        <v>0</v>
      </c>
      <c r="AY34">
        <v>0.69</v>
      </c>
      <c r="AZ34">
        <v>12</v>
      </c>
      <c r="BA34" s="1">
        <v>550739</v>
      </c>
      <c r="BB34">
        <v>0</v>
      </c>
    </row>
    <row r="35" spans="1:54" x14ac:dyDescent="0.2">
      <c r="A35" t="s">
        <v>217</v>
      </c>
      <c r="B35" t="s">
        <v>216</v>
      </c>
      <c r="C35" t="s">
        <v>176</v>
      </c>
      <c r="D35" t="s">
        <v>212</v>
      </c>
      <c r="E35" t="s">
        <v>46</v>
      </c>
      <c r="F35" t="s">
        <v>47</v>
      </c>
      <c r="G35" s="1">
        <v>10296</v>
      </c>
      <c r="H35" s="1">
        <v>263005</v>
      </c>
      <c r="I35" s="1">
        <v>273301</v>
      </c>
      <c r="J35">
        <v>0</v>
      </c>
      <c r="K35">
        <v>0</v>
      </c>
      <c r="L35">
        <v>0</v>
      </c>
      <c r="M35" s="1">
        <v>22704</v>
      </c>
      <c r="N35" s="1">
        <v>17419</v>
      </c>
      <c r="O35">
        <v>0</v>
      </c>
      <c r="P35" s="1">
        <v>59479</v>
      </c>
      <c r="Q35" s="1">
        <v>372903</v>
      </c>
      <c r="R35" s="1">
        <f>Table1[[#This Row],[receipts_total]]-Table1[[#This Row],[receipts_others_income]]</f>
        <v>313424</v>
      </c>
      <c r="S35" s="1" t="str">
        <f>IF(Table1[[#This Row],[revenue]]&lt;250000,"S",IF(Table1[[#This Row],[revenue]]&lt;1000000,"M","L"))</f>
        <v>M</v>
      </c>
      <c r="T35" s="1">
        <f>IF(Table1[[#This Row],[charity_size]]="S",1, 0)</f>
        <v>0</v>
      </c>
      <c r="U35" s="2">
        <f>IF(Table1[[#This Row],[charity_size]]="S",(Table1[[#This Row],[revenue]]-_xlfn.MINIFS($R$2:$R$423,$S$2:$S$423,"S"))/(_xlfn.MAXIFS($R$2:$R$423,$S$2:$S$423,"S")-_xlfn.MINIFS($R$2:$R$423,$S$2:$S$423,"S")),0)</f>
        <v>0</v>
      </c>
      <c r="V35" s="1">
        <f>IF(Table1[[#This Row],[charity_size]]="M",1,0)</f>
        <v>1</v>
      </c>
      <c r="W35" s="2">
        <f>IF(Table1[[#This Row],[charity_size]]="M",(LOG10(Table1[[#This Row],[revenue]])-LOG10(_xlfn.MINIFS($R$2:$R$423,$S$2:$S$423,"M")))/(LOG10(_xlfn.MAXIFS($R$2:$R$423,$S$2:$S$423,"M"))-LOG10(_xlfn.MINIFS($R$2:$R$423,$S$2:$S$423,"M"))),0)</f>
        <v>0.14878938614012535</v>
      </c>
      <c r="X35" s="1">
        <f>IF(Table1[[#This Row],[charity_size]]="L",1,0)</f>
        <v>0</v>
      </c>
      <c r="Y3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5" s="1">
        <v>42000</v>
      </c>
      <c r="AA35" s="1">
        <v>378157</v>
      </c>
      <c r="AB35">
        <v>0</v>
      </c>
      <c r="AC35" s="1">
        <v>378157</v>
      </c>
      <c r="AD35">
        <v>0</v>
      </c>
      <c r="AE35" s="1">
        <v>1137</v>
      </c>
      <c r="AF35" s="1">
        <v>379294</v>
      </c>
      <c r="AG35">
        <v>0</v>
      </c>
      <c r="AH35" s="1">
        <v>1471559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1471559</v>
      </c>
      <c r="AO35">
        <v>0</v>
      </c>
      <c r="AP35" s="1">
        <v>1471559</v>
      </c>
      <c r="AQ35">
        <v>0</v>
      </c>
      <c r="AR35" s="1">
        <v>1471559</v>
      </c>
      <c r="AS35" s="1">
        <v>1471559</v>
      </c>
      <c r="AT35">
        <v>0</v>
      </c>
      <c r="AU35">
        <v>0</v>
      </c>
      <c r="AV35">
        <v>0</v>
      </c>
      <c r="AW35">
        <v>10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2">
      <c r="A36" t="s">
        <v>806</v>
      </c>
      <c r="B36" t="s">
        <v>805</v>
      </c>
      <c r="C36" t="s">
        <v>649</v>
      </c>
      <c r="D36" t="s">
        <v>774</v>
      </c>
      <c r="E36" t="s">
        <v>59</v>
      </c>
      <c r="F36" t="s">
        <v>47</v>
      </c>
      <c r="G36" s="1">
        <v>24046</v>
      </c>
      <c r="H36" s="1">
        <v>427707</v>
      </c>
      <c r="I36" s="1">
        <v>451753</v>
      </c>
      <c r="J36">
        <v>0</v>
      </c>
      <c r="K36">
        <v>0</v>
      </c>
      <c r="L36">
        <v>0</v>
      </c>
      <c r="M36" s="1">
        <v>580175</v>
      </c>
      <c r="N36">
        <v>0</v>
      </c>
      <c r="O36" s="1">
        <v>247718</v>
      </c>
      <c r="P36" s="1">
        <v>14679</v>
      </c>
      <c r="Q36" s="1">
        <v>1294325</v>
      </c>
      <c r="R36" s="1">
        <f>Table1[[#This Row],[receipts_total]]-Table1[[#This Row],[receipts_others_income]]</f>
        <v>1279646</v>
      </c>
      <c r="S36" s="1" t="str">
        <f>IF(Table1[[#This Row],[revenue]]&lt;250000,"S",IF(Table1[[#This Row],[revenue]]&lt;1000000,"M","L"))</f>
        <v>L</v>
      </c>
      <c r="T36" s="1">
        <f>IF(Table1[[#This Row],[charity_size]]="S",1, 0)</f>
        <v>0</v>
      </c>
      <c r="U36" s="2">
        <f>IF(Table1[[#This Row],[charity_size]]="S",(Table1[[#This Row],[revenue]]-_xlfn.MINIFS($R$2:$R$423,$S$2:$S$423,"S"))/(_xlfn.MAXIFS($R$2:$R$423,$S$2:$S$423,"S")-_xlfn.MINIFS($R$2:$R$423,$S$2:$S$423,"S")),0)</f>
        <v>0</v>
      </c>
      <c r="V36" s="1">
        <f>IF(Table1[[#This Row],[charity_size]]="M",1,0)</f>
        <v>0</v>
      </c>
      <c r="W3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" s="1">
        <f>IF(Table1[[#This Row],[charity_size]]="L",1,0)</f>
        <v>1</v>
      </c>
      <c r="Y36" s="2">
        <f>IF(Table1[[#This Row],[charity_size]]="L",(LOG10(Table1[[#This Row],[revenue]])-LOG10(_xlfn.MINIFS($R$2:$R$423,$S$2:$S$423,"L")))/(LOG10(_xlfn.MAXIFS($R$2:$R$423,$S$2:$S$423,"L"))-LOG10(_xlfn.MINIFS($R$2:$R$423,$S$2:$S$423,"L"))),0)</f>
        <v>3.0532059751432996E-2</v>
      </c>
      <c r="Z36">
        <v>0</v>
      </c>
      <c r="AA36" s="1">
        <v>384594</v>
      </c>
      <c r="AB36" s="1">
        <v>14053</v>
      </c>
      <c r="AC36" s="1">
        <v>398647</v>
      </c>
      <c r="AD36" s="1">
        <v>1138</v>
      </c>
      <c r="AE36" s="1">
        <v>430977</v>
      </c>
      <c r="AF36" s="1">
        <v>830762</v>
      </c>
      <c r="AG36" s="1">
        <v>16228</v>
      </c>
      <c r="AH36" s="1">
        <v>2424313</v>
      </c>
      <c r="AI36">
        <v>0</v>
      </c>
      <c r="AJ36">
        <v>0</v>
      </c>
      <c r="AK36" s="1">
        <v>245387</v>
      </c>
      <c r="AL36">
        <v>0</v>
      </c>
      <c r="AM36" s="1">
        <v>58633</v>
      </c>
      <c r="AN36" s="1">
        <v>2744561</v>
      </c>
      <c r="AO36">
        <v>0</v>
      </c>
      <c r="AP36" s="1">
        <v>2744561</v>
      </c>
      <c r="AQ36" s="1">
        <v>1060017</v>
      </c>
      <c r="AR36" s="1">
        <v>2702051</v>
      </c>
      <c r="AS36" s="1">
        <v>1642034</v>
      </c>
      <c r="AT36" s="1">
        <v>42510</v>
      </c>
      <c r="AU36">
        <v>0</v>
      </c>
      <c r="AV36" s="1">
        <v>42510</v>
      </c>
      <c r="AW36">
        <v>45</v>
      </c>
      <c r="AX36">
        <v>0</v>
      </c>
      <c r="AY36">
        <v>1.02</v>
      </c>
      <c r="AZ36">
        <v>11</v>
      </c>
      <c r="BA36" s="1">
        <v>541775</v>
      </c>
      <c r="BB36" s="1">
        <v>123918</v>
      </c>
    </row>
    <row r="37" spans="1:54" x14ac:dyDescent="0.2">
      <c r="A37" t="s">
        <v>139</v>
      </c>
      <c r="B37" t="s">
        <v>138</v>
      </c>
      <c r="C37" t="s">
        <v>49</v>
      </c>
      <c r="D37" t="s">
        <v>132</v>
      </c>
      <c r="E37" t="s">
        <v>59</v>
      </c>
      <c r="F37" t="s">
        <v>47</v>
      </c>
      <c r="G37" s="1">
        <v>83959</v>
      </c>
      <c r="H37" s="1">
        <v>95326</v>
      </c>
      <c r="I37" s="1">
        <v>179285</v>
      </c>
      <c r="J37">
        <v>0</v>
      </c>
      <c r="K37">
        <v>0</v>
      </c>
      <c r="L37">
        <v>0</v>
      </c>
      <c r="M37" s="1">
        <v>121121</v>
      </c>
      <c r="N37">
        <v>0</v>
      </c>
      <c r="O37" s="1">
        <v>14666</v>
      </c>
      <c r="P37">
        <v>0</v>
      </c>
      <c r="Q37" s="1">
        <v>315072</v>
      </c>
      <c r="R37" s="1">
        <f>Table1[[#This Row],[receipts_total]]-Table1[[#This Row],[receipts_others_income]]</f>
        <v>315072</v>
      </c>
      <c r="S37" s="1" t="str">
        <f>IF(Table1[[#This Row],[revenue]]&lt;250000,"S",IF(Table1[[#This Row],[revenue]]&lt;1000000,"M","L"))</f>
        <v>M</v>
      </c>
      <c r="T37" s="1">
        <f>IF(Table1[[#This Row],[charity_size]]="S",1, 0)</f>
        <v>0</v>
      </c>
      <c r="U37" s="2">
        <f>IF(Table1[[#This Row],[charity_size]]="S",(Table1[[#This Row],[revenue]]-_xlfn.MINIFS($R$2:$R$423,$S$2:$S$423,"S"))/(_xlfn.MAXIFS($R$2:$R$423,$S$2:$S$423,"S")-_xlfn.MINIFS($R$2:$R$423,$S$2:$S$423,"S")),0)</f>
        <v>0</v>
      </c>
      <c r="V37" s="1">
        <f>IF(Table1[[#This Row],[charity_size]]="M",1,0)</f>
        <v>1</v>
      </c>
      <c r="W37" s="2">
        <f>IF(Table1[[#This Row],[charity_size]]="M",(LOG10(Table1[[#This Row],[revenue]])-LOG10(_xlfn.MINIFS($R$2:$R$423,$S$2:$S$423,"M")))/(LOG10(_xlfn.MAXIFS($R$2:$R$423,$S$2:$S$423,"M"))-LOG10(_xlfn.MINIFS($R$2:$R$423,$S$2:$S$423,"M"))),0)</f>
        <v>0.15264207886405462</v>
      </c>
      <c r="X37" s="1">
        <f>IF(Table1[[#This Row],[charity_size]]="L",1,0)</f>
        <v>0</v>
      </c>
      <c r="Y3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7">
        <v>0</v>
      </c>
      <c r="AA37" s="1">
        <v>210582</v>
      </c>
      <c r="AB37">
        <v>0</v>
      </c>
      <c r="AC37" s="1">
        <v>210582</v>
      </c>
      <c r="AD37">
        <v>0</v>
      </c>
      <c r="AE37" s="1">
        <v>16468</v>
      </c>
      <c r="AF37" s="1">
        <v>227050</v>
      </c>
      <c r="AG37" s="1">
        <v>13940</v>
      </c>
      <c r="AH37" s="1">
        <v>162626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176566</v>
      </c>
      <c r="AO37">
        <v>0</v>
      </c>
      <c r="AP37" s="1">
        <v>176566</v>
      </c>
      <c r="AQ37" s="1">
        <v>150000</v>
      </c>
      <c r="AR37" s="1">
        <v>171516</v>
      </c>
      <c r="AS37" s="1">
        <v>21516</v>
      </c>
      <c r="AT37" s="1">
        <v>5050</v>
      </c>
      <c r="AU37">
        <v>0</v>
      </c>
      <c r="AV37" s="1">
        <v>5050</v>
      </c>
      <c r="AW37">
        <v>5</v>
      </c>
      <c r="AX37">
        <v>0</v>
      </c>
      <c r="AY37">
        <v>0</v>
      </c>
      <c r="AZ37">
        <v>0</v>
      </c>
      <c r="BA37">
        <v>0</v>
      </c>
      <c r="BB37" s="1">
        <v>72141</v>
      </c>
    </row>
    <row r="38" spans="1:54" x14ac:dyDescent="0.2">
      <c r="A38" t="s">
        <v>250</v>
      </c>
      <c r="B38" t="s">
        <v>249</v>
      </c>
      <c r="C38" t="s">
        <v>176</v>
      </c>
      <c r="D38" t="s">
        <v>235</v>
      </c>
      <c r="E38" t="s">
        <v>46</v>
      </c>
      <c r="F38" t="s">
        <v>47</v>
      </c>
      <c r="G38">
        <v>0</v>
      </c>
      <c r="H38" s="1">
        <v>319690</v>
      </c>
      <c r="I38" s="1">
        <v>319690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6955</v>
      </c>
      <c r="Q38" s="1">
        <v>326645</v>
      </c>
      <c r="R38" s="1">
        <f>Table1[[#This Row],[receipts_total]]-Table1[[#This Row],[receipts_others_income]]</f>
        <v>319690</v>
      </c>
      <c r="S38" s="1" t="str">
        <f>IF(Table1[[#This Row],[revenue]]&lt;250000,"S",IF(Table1[[#This Row],[revenue]]&lt;1000000,"M","L"))</f>
        <v>M</v>
      </c>
      <c r="T38" s="1">
        <f>IF(Table1[[#This Row],[charity_size]]="S",1, 0)</f>
        <v>0</v>
      </c>
      <c r="U38" s="2">
        <f>IF(Table1[[#This Row],[charity_size]]="S",(Table1[[#This Row],[revenue]]-_xlfn.MINIFS($R$2:$R$423,$S$2:$S$423,"S"))/(_xlfn.MAXIFS($R$2:$R$423,$S$2:$S$423,"S")-_xlfn.MINIFS($R$2:$R$423,$S$2:$S$423,"S")),0)</f>
        <v>0</v>
      </c>
      <c r="V38" s="1">
        <f>IF(Table1[[#This Row],[charity_size]]="M",1,0)</f>
        <v>1</v>
      </c>
      <c r="W38" s="2">
        <f>IF(Table1[[#This Row],[charity_size]]="M",(LOG10(Table1[[#This Row],[revenue]])-LOG10(_xlfn.MINIFS($R$2:$R$423,$S$2:$S$423,"M")))/(LOG10(_xlfn.MAXIFS($R$2:$R$423,$S$2:$S$423,"M"))-LOG10(_xlfn.MINIFS($R$2:$R$423,$S$2:$S$423,"M"))),0)</f>
        <v>0.16333162728991535</v>
      </c>
      <c r="X38" s="1">
        <f>IF(Table1[[#This Row],[charity_size]]="L",1,0)</f>
        <v>0</v>
      </c>
      <c r="Y3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8">
        <v>0</v>
      </c>
      <c r="AA38" s="1">
        <v>132240</v>
      </c>
      <c r="AB38">
        <v>0</v>
      </c>
      <c r="AC38" s="1">
        <v>132240</v>
      </c>
      <c r="AD38">
        <v>0</v>
      </c>
      <c r="AE38" s="1">
        <v>1612</v>
      </c>
      <c r="AF38" s="1">
        <v>133852</v>
      </c>
      <c r="AG38">
        <v>0</v>
      </c>
      <c r="AH38" s="1">
        <v>758216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758216</v>
      </c>
      <c r="AO38">
        <v>0</v>
      </c>
      <c r="AP38" s="1">
        <v>758216</v>
      </c>
      <c r="AQ38">
        <v>0</v>
      </c>
      <c r="AR38" s="1">
        <v>758216</v>
      </c>
      <c r="AS38" s="1">
        <v>758216</v>
      </c>
      <c r="AT38">
        <v>0</v>
      </c>
      <c r="AU38">
        <v>0</v>
      </c>
      <c r="AV38">
        <v>0</v>
      </c>
      <c r="AW38">
        <v>11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">
      <c r="A39" t="s">
        <v>596</v>
      </c>
      <c r="B39" t="s">
        <v>595</v>
      </c>
      <c r="C39" t="s">
        <v>171</v>
      </c>
      <c r="D39" t="s">
        <v>579</v>
      </c>
      <c r="E39" t="s">
        <v>59</v>
      </c>
      <c r="F39" t="s">
        <v>56</v>
      </c>
      <c r="G39" s="1">
        <v>27305</v>
      </c>
      <c r="H39" s="1">
        <v>298940</v>
      </c>
      <c r="I39" s="1">
        <v>326245</v>
      </c>
      <c r="J39">
        <v>378</v>
      </c>
      <c r="K39">
        <v>0</v>
      </c>
      <c r="L39">
        <v>378</v>
      </c>
      <c r="M39">
        <v>0</v>
      </c>
      <c r="N39">
        <v>0</v>
      </c>
      <c r="O39">
        <v>0</v>
      </c>
      <c r="P39" s="1">
        <v>10219</v>
      </c>
      <c r="Q39" s="1">
        <v>336842</v>
      </c>
      <c r="R39" s="1">
        <f>Table1[[#This Row],[receipts_total]]-Table1[[#This Row],[receipts_others_income]]</f>
        <v>326623</v>
      </c>
      <c r="S39" s="1" t="str">
        <f>IF(Table1[[#This Row],[revenue]]&lt;250000,"S",IF(Table1[[#This Row],[revenue]]&lt;1000000,"M","L"))</f>
        <v>M</v>
      </c>
      <c r="T39" s="1">
        <f>IF(Table1[[#This Row],[charity_size]]="S",1, 0)</f>
        <v>0</v>
      </c>
      <c r="U39" s="2">
        <f>IF(Table1[[#This Row],[charity_size]]="S",(Table1[[#This Row],[revenue]]-_xlfn.MINIFS($R$2:$R$423,$S$2:$S$423,"S"))/(_xlfn.MAXIFS($R$2:$R$423,$S$2:$S$423,"S")-_xlfn.MINIFS($R$2:$R$423,$S$2:$S$423,"S")),0)</f>
        <v>0</v>
      </c>
      <c r="V39" s="1">
        <f>IF(Table1[[#This Row],[charity_size]]="M",1,0)</f>
        <v>1</v>
      </c>
      <c r="W39" s="2">
        <f>IF(Table1[[#This Row],[charity_size]]="M",(LOG10(Table1[[#This Row],[revenue]])-LOG10(_xlfn.MINIFS($R$2:$R$423,$S$2:$S$423,"M")))/(LOG10(_xlfn.MAXIFS($R$2:$R$423,$S$2:$S$423,"M"))-LOG10(_xlfn.MINIFS($R$2:$R$423,$S$2:$S$423,"M"))),0)</f>
        <v>0.17909334900629906</v>
      </c>
      <c r="X39" s="1">
        <f>IF(Table1[[#This Row],[charity_size]]="L",1,0)</f>
        <v>0</v>
      </c>
      <c r="Y3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9">
        <v>0</v>
      </c>
      <c r="AA39">
        <v>0</v>
      </c>
      <c r="AB39">
        <v>0</v>
      </c>
      <c r="AC39">
        <v>0</v>
      </c>
      <c r="AD39" s="1">
        <v>70107</v>
      </c>
      <c r="AE39" s="1">
        <v>240379</v>
      </c>
      <c r="AF39" s="1">
        <v>310486</v>
      </c>
      <c r="AG39" s="1">
        <v>10350</v>
      </c>
      <c r="AH39" s="1">
        <v>185646</v>
      </c>
      <c r="AI39">
        <v>0</v>
      </c>
      <c r="AJ39">
        <v>0</v>
      </c>
      <c r="AK39">
        <v>0</v>
      </c>
      <c r="AL39">
        <v>0</v>
      </c>
      <c r="AM39">
        <v>339</v>
      </c>
      <c r="AN39" s="1">
        <v>196335</v>
      </c>
      <c r="AO39">
        <v>0</v>
      </c>
      <c r="AP39" s="1">
        <v>196335</v>
      </c>
      <c r="AQ39">
        <v>0</v>
      </c>
      <c r="AR39" s="1">
        <v>184794</v>
      </c>
      <c r="AS39" s="1">
        <v>184794</v>
      </c>
      <c r="AT39" s="1">
        <v>11541</v>
      </c>
      <c r="AU39">
        <v>0</v>
      </c>
      <c r="AV39" s="1">
        <v>11541</v>
      </c>
      <c r="AW39">
        <v>58</v>
      </c>
      <c r="AX39">
        <v>0</v>
      </c>
      <c r="AY39">
        <v>39.65</v>
      </c>
      <c r="AZ39">
        <v>0</v>
      </c>
      <c r="BA39">
        <v>0</v>
      </c>
      <c r="BB39">
        <v>0</v>
      </c>
    </row>
    <row r="40" spans="1:54" x14ac:dyDescent="0.2">
      <c r="A40" t="s">
        <v>948</v>
      </c>
      <c r="B40" t="s">
        <v>947</v>
      </c>
      <c r="C40" t="s">
        <v>875</v>
      </c>
      <c r="D40" t="s">
        <v>939</v>
      </c>
      <c r="E40" t="s">
        <v>46</v>
      </c>
      <c r="F40" t="s">
        <v>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>Table1[[#This Row],[receipts_total]]-Table1[[#This Row],[receipts_others_income]]</f>
        <v>0</v>
      </c>
      <c r="S40" s="1" t="str">
        <f>IF(Table1[[#This Row],[revenue]]&lt;250000,"S",IF(Table1[[#This Row],[revenue]]&lt;1000000,"M","L"))</f>
        <v>S</v>
      </c>
      <c r="T40" s="1">
        <f>IF(Table1[[#This Row],[charity_size]]="S",1, 0)</f>
        <v>1</v>
      </c>
      <c r="U40" s="2">
        <f>IF(Table1[[#This Row],[charity_size]]="S",(Table1[[#This Row],[revenue]]-_xlfn.MINIFS($R$2:$R$423,$S$2:$S$423,"S"))/(_xlfn.MAXIFS($R$2:$R$423,$S$2:$S$423,"S")-_xlfn.MINIFS($R$2:$R$423,$S$2:$S$423,"S")),0)</f>
        <v>0</v>
      </c>
      <c r="V40" s="1">
        <f>IF(Table1[[#This Row],[charity_size]]="M",1,0)</f>
        <v>0</v>
      </c>
      <c r="W4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" s="1">
        <f>IF(Table1[[#This Row],[charity_size]]="L",1,0)</f>
        <v>0</v>
      </c>
      <c r="Y4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">
        <v>0</v>
      </c>
      <c r="AA40" s="1">
        <v>8216</v>
      </c>
      <c r="AB40">
        <v>0</v>
      </c>
      <c r="AC40" s="1">
        <v>8216</v>
      </c>
      <c r="AD40">
        <v>0</v>
      </c>
      <c r="AE40">
        <v>0</v>
      </c>
      <c r="AF40" s="1">
        <v>8216</v>
      </c>
      <c r="AG40">
        <v>0</v>
      </c>
      <c r="AH40" s="1">
        <v>1316668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1316668</v>
      </c>
      <c r="AO40">
        <v>0</v>
      </c>
      <c r="AP40" s="1">
        <v>1316668</v>
      </c>
      <c r="AQ40" s="1">
        <v>1316668</v>
      </c>
      <c r="AR40" s="1">
        <v>1316668</v>
      </c>
      <c r="AS40">
        <v>0</v>
      </c>
      <c r="AT40">
        <v>0</v>
      </c>
      <c r="AU40">
        <v>0</v>
      </c>
      <c r="AV40">
        <v>0</v>
      </c>
      <c r="AW40">
        <v>50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">
      <c r="A41" t="s">
        <v>104</v>
      </c>
      <c r="B41" t="s">
        <v>103</v>
      </c>
      <c r="C41" t="s">
        <v>49</v>
      </c>
      <c r="D41" t="s">
        <v>95</v>
      </c>
      <c r="E41" t="s">
        <v>46</v>
      </c>
      <c r="F41" t="s">
        <v>47</v>
      </c>
      <c r="G41" s="1">
        <v>27452</v>
      </c>
      <c r="H41" s="1">
        <v>145477</v>
      </c>
      <c r="I41" s="1">
        <v>172929</v>
      </c>
      <c r="J41">
        <v>0</v>
      </c>
      <c r="K41">
        <v>0</v>
      </c>
      <c r="L41">
        <v>0</v>
      </c>
      <c r="M41" s="1">
        <v>129772</v>
      </c>
      <c r="N41">
        <v>0</v>
      </c>
      <c r="O41" s="1">
        <v>49151</v>
      </c>
      <c r="P41" s="1">
        <v>57069</v>
      </c>
      <c r="Q41" s="1">
        <v>408921</v>
      </c>
      <c r="R41" s="1">
        <f>Table1[[#This Row],[receipts_total]]-Table1[[#This Row],[receipts_others_income]]</f>
        <v>351852</v>
      </c>
      <c r="S41" s="1" t="str">
        <f>IF(Table1[[#This Row],[revenue]]&lt;250000,"S",IF(Table1[[#This Row],[revenue]]&lt;1000000,"M","L"))</f>
        <v>M</v>
      </c>
      <c r="T41" s="1">
        <f>IF(Table1[[#This Row],[charity_size]]="S",1, 0)</f>
        <v>0</v>
      </c>
      <c r="U41" s="2">
        <f>IF(Table1[[#This Row],[charity_size]]="S",(Table1[[#This Row],[revenue]]-_xlfn.MINIFS($R$2:$R$423,$S$2:$S$423,"S"))/(_xlfn.MAXIFS($R$2:$R$423,$S$2:$S$423,"S")-_xlfn.MINIFS($R$2:$R$423,$S$2:$S$423,"S")),0)</f>
        <v>0</v>
      </c>
      <c r="V41" s="1">
        <f>IF(Table1[[#This Row],[charity_size]]="M",1,0)</f>
        <v>1</v>
      </c>
      <c r="W41" s="2">
        <f>IF(Table1[[#This Row],[charity_size]]="M",(LOG10(Table1[[#This Row],[revenue]])-LOG10(_xlfn.MINIFS($R$2:$R$423,$S$2:$S$423,"M")))/(LOG10(_xlfn.MAXIFS($R$2:$R$423,$S$2:$S$423,"M"))-LOG10(_xlfn.MINIFS($R$2:$R$423,$S$2:$S$423,"M"))),0)</f>
        <v>0.23375404578449124</v>
      </c>
      <c r="X41" s="1">
        <f>IF(Table1[[#This Row],[charity_size]]="L",1,0)</f>
        <v>0</v>
      </c>
      <c r="Y4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" s="1">
        <v>305063</v>
      </c>
      <c r="AA41" s="1">
        <v>296319</v>
      </c>
      <c r="AB41">
        <v>0</v>
      </c>
      <c r="AC41" s="1">
        <v>296319</v>
      </c>
      <c r="AD41">
        <v>0</v>
      </c>
      <c r="AE41" s="1">
        <v>85596</v>
      </c>
      <c r="AF41" s="1">
        <v>381915</v>
      </c>
      <c r="AG41" s="1">
        <v>50535</v>
      </c>
      <c r="AH41" s="1">
        <v>300802</v>
      </c>
      <c r="AI41">
        <v>0</v>
      </c>
      <c r="AJ41">
        <v>0</v>
      </c>
      <c r="AK41">
        <v>0</v>
      </c>
      <c r="AL41">
        <v>0</v>
      </c>
      <c r="AM41">
        <v>393</v>
      </c>
      <c r="AN41" s="1">
        <v>351730</v>
      </c>
      <c r="AO41">
        <v>0</v>
      </c>
      <c r="AP41" s="1">
        <v>351730</v>
      </c>
      <c r="AQ41">
        <v>0</v>
      </c>
      <c r="AR41" s="1">
        <v>73219</v>
      </c>
      <c r="AS41" s="1">
        <v>73219</v>
      </c>
      <c r="AT41" s="1">
        <v>278511</v>
      </c>
      <c r="AU41">
        <v>0</v>
      </c>
      <c r="AV41" s="1">
        <v>278511</v>
      </c>
      <c r="AW41">
        <v>4</v>
      </c>
      <c r="AX41">
        <v>88</v>
      </c>
      <c r="AY41">
        <v>0</v>
      </c>
      <c r="AZ41">
        <v>4</v>
      </c>
      <c r="BA41" s="1">
        <v>45431</v>
      </c>
      <c r="BB41" s="1">
        <v>70900</v>
      </c>
    </row>
    <row r="42" spans="1:54" x14ac:dyDescent="0.2">
      <c r="A42" t="s">
        <v>373</v>
      </c>
      <c r="B42" t="s">
        <v>372</v>
      </c>
      <c r="C42" t="s">
        <v>330</v>
      </c>
      <c r="D42" t="s">
        <v>370</v>
      </c>
      <c r="E42" t="s">
        <v>59</v>
      </c>
      <c r="F42" t="s">
        <v>47</v>
      </c>
      <c r="G42">
        <v>0</v>
      </c>
      <c r="H42">
        <v>0</v>
      </c>
      <c r="I42">
        <v>0</v>
      </c>
      <c r="J42">
        <v>0</v>
      </c>
      <c r="K42" s="1">
        <v>1381</v>
      </c>
      <c r="L42" s="1">
        <v>1381</v>
      </c>
      <c r="M42">
        <v>0</v>
      </c>
      <c r="N42">
        <v>0</v>
      </c>
      <c r="O42">
        <v>0</v>
      </c>
      <c r="P42" s="1">
        <v>1964</v>
      </c>
      <c r="Q42" s="1">
        <v>3345</v>
      </c>
      <c r="R42" s="1">
        <f>Table1[[#This Row],[receipts_total]]-Table1[[#This Row],[receipts_others_income]]</f>
        <v>1381</v>
      </c>
      <c r="S42" s="1" t="str">
        <f>IF(Table1[[#This Row],[revenue]]&lt;250000,"S",IF(Table1[[#This Row],[revenue]]&lt;1000000,"M","L"))</f>
        <v>S</v>
      </c>
      <c r="T42" s="1">
        <f>IF(Table1[[#This Row],[charity_size]]="S",1, 0)</f>
        <v>1</v>
      </c>
      <c r="U42" s="2">
        <f>IF(Table1[[#This Row],[charity_size]]="S",(Table1[[#This Row],[revenue]]-_xlfn.MINIFS($R$2:$R$423,$S$2:$S$423,"S"))/(_xlfn.MAXIFS($R$2:$R$423,$S$2:$S$423,"S")-_xlfn.MINIFS($R$2:$R$423,$S$2:$S$423,"S")),0)</f>
        <v>5.5337615553836973E-3</v>
      </c>
      <c r="V42" s="1">
        <f>IF(Table1[[#This Row],[charity_size]]="M",1,0)</f>
        <v>0</v>
      </c>
      <c r="W4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2" s="1">
        <f>IF(Table1[[#This Row],[charity_size]]="L",1,0)</f>
        <v>0</v>
      </c>
      <c r="Y4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1">
        <v>1420</v>
      </c>
      <c r="AF42" s="1">
        <v>1420</v>
      </c>
      <c r="AG42">
        <v>69</v>
      </c>
      <c r="AH42" s="1">
        <v>2502899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2502968</v>
      </c>
      <c r="AO42">
        <v>0</v>
      </c>
      <c r="AP42" s="1">
        <v>2502968</v>
      </c>
      <c r="AQ42">
        <v>0</v>
      </c>
      <c r="AR42" s="1">
        <v>2501553</v>
      </c>
      <c r="AS42" s="1">
        <v>2501553</v>
      </c>
      <c r="AT42" s="1">
        <v>1415</v>
      </c>
      <c r="AU42">
        <v>0</v>
      </c>
      <c r="AV42" s="1">
        <v>1415</v>
      </c>
      <c r="AW42">
        <v>15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">
      <c r="A43" t="s">
        <v>777</v>
      </c>
      <c r="B43" t="s">
        <v>776</v>
      </c>
      <c r="C43" t="s">
        <v>649</v>
      </c>
      <c r="D43" t="s">
        <v>774</v>
      </c>
      <c r="E43" t="s">
        <v>665</v>
      </c>
      <c r="F43" t="s">
        <v>47</v>
      </c>
      <c r="G43" s="1">
        <v>265374</v>
      </c>
      <c r="H43" t="s">
        <v>94</v>
      </c>
      <c r="I43" s="1">
        <v>265374</v>
      </c>
      <c r="J43">
        <v>0</v>
      </c>
      <c r="K43" t="s">
        <v>94</v>
      </c>
      <c r="L43">
        <v>0</v>
      </c>
      <c r="M43">
        <v>0</v>
      </c>
      <c r="N43">
        <v>0</v>
      </c>
      <c r="O43" s="1">
        <v>15342</v>
      </c>
      <c r="P43">
        <v>0</v>
      </c>
      <c r="Q43" s="1">
        <v>364714</v>
      </c>
      <c r="R43" s="1">
        <f>Table1[[#This Row],[receipts_total]]-Table1[[#This Row],[receipts_others_income]]</f>
        <v>364714</v>
      </c>
      <c r="S43" s="1" t="str">
        <f>IF(Table1[[#This Row],[revenue]]&lt;250000,"S",IF(Table1[[#This Row],[revenue]]&lt;1000000,"M","L"))</f>
        <v>M</v>
      </c>
      <c r="T43" s="1">
        <f>IF(Table1[[#This Row],[charity_size]]="S",1, 0)</f>
        <v>0</v>
      </c>
      <c r="U43" s="2">
        <f>IF(Table1[[#This Row],[charity_size]]="S",(Table1[[#This Row],[revenue]]-_xlfn.MINIFS($R$2:$R$423,$S$2:$S$423,"S"))/(_xlfn.MAXIFS($R$2:$R$423,$S$2:$S$423,"S")-_xlfn.MINIFS($R$2:$R$423,$S$2:$S$423,"S")),0)</f>
        <v>0</v>
      </c>
      <c r="V43" s="1">
        <f>IF(Table1[[#This Row],[charity_size]]="M",1,0)</f>
        <v>1</v>
      </c>
      <c r="W43" s="2">
        <f>IF(Table1[[#This Row],[charity_size]]="M",(LOG10(Table1[[#This Row],[revenue]])-LOG10(_xlfn.MINIFS($R$2:$R$423,$S$2:$S$423,"M")))/(LOG10(_xlfn.MAXIFS($R$2:$R$423,$S$2:$S$423,"M"))-LOG10(_xlfn.MINIFS($R$2:$R$423,$S$2:$S$423,"M"))),0)</f>
        <v>0.26012996737486899</v>
      </c>
      <c r="X43" s="1">
        <f>IF(Table1[[#This Row],[charity_size]]="L",1,0)</f>
        <v>0</v>
      </c>
      <c r="Y4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3">
        <v>0</v>
      </c>
      <c r="AA43" s="1">
        <v>219086</v>
      </c>
      <c r="AB43">
        <v>0</v>
      </c>
      <c r="AC43" s="1">
        <v>219086</v>
      </c>
      <c r="AD43">
        <v>0</v>
      </c>
      <c r="AE43" s="1">
        <v>143273</v>
      </c>
      <c r="AF43" s="1">
        <v>549620</v>
      </c>
      <c r="AG43" s="1">
        <v>3700</v>
      </c>
      <c r="AH43" s="1">
        <v>21965</v>
      </c>
      <c r="AI43">
        <v>0</v>
      </c>
      <c r="AJ43">
        <v>0</v>
      </c>
      <c r="AK43" s="1">
        <v>321260</v>
      </c>
      <c r="AL43">
        <v>0</v>
      </c>
      <c r="AM43" s="1">
        <v>13328</v>
      </c>
      <c r="AN43" s="1">
        <v>360253</v>
      </c>
      <c r="AO43">
        <v>0</v>
      </c>
      <c r="AP43" s="1">
        <v>360253</v>
      </c>
      <c r="AQ43" s="1">
        <v>10207</v>
      </c>
      <c r="AR43" s="1">
        <v>339554</v>
      </c>
      <c r="AS43" s="1">
        <v>329347</v>
      </c>
      <c r="AT43" s="1">
        <v>20699</v>
      </c>
      <c r="AU43">
        <v>0</v>
      </c>
      <c r="AV43" s="1">
        <v>20699</v>
      </c>
      <c r="AW43">
        <v>45</v>
      </c>
      <c r="AX43">
        <v>0</v>
      </c>
      <c r="AY43">
        <v>0</v>
      </c>
      <c r="AZ43">
        <v>4</v>
      </c>
      <c r="BA43" s="1">
        <v>114330</v>
      </c>
      <c r="BB43" s="1">
        <v>263283</v>
      </c>
    </row>
    <row r="44" spans="1:54" x14ac:dyDescent="0.2">
      <c r="A44" t="s">
        <v>233</v>
      </c>
      <c r="B44" t="s">
        <v>232</v>
      </c>
      <c r="C44" t="s">
        <v>176</v>
      </c>
      <c r="D44" t="s">
        <v>212</v>
      </c>
      <c r="E44" t="s">
        <v>46</v>
      </c>
      <c r="F44" t="s">
        <v>47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">
        <v>1601</v>
      </c>
      <c r="N44">
        <v>80</v>
      </c>
      <c r="O44">
        <v>0</v>
      </c>
      <c r="P44">
        <v>290</v>
      </c>
      <c r="Q44" s="1">
        <v>1971</v>
      </c>
      <c r="R44" s="1">
        <f>Table1[[#This Row],[receipts_total]]-Table1[[#This Row],[receipts_others_income]]</f>
        <v>1681</v>
      </c>
      <c r="S44" s="1" t="str">
        <f>IF(Table1[[#This Row],[revenue]]&lt;250000,"S",IF(Table1[[#This Row],[revenue]]&lt;1000000,"M","L"))</f>
        <v>S</v>
      </c>
      <c r="T44" s="1">
        <f>IF(Table1[[#This Row],[charity_size]]="S",1, 0)</f>
        <v>1</v>
      </c>
      <c r="U44" s="2">
        <f>IF(Table1[[#This Row],[charity_size]]="S",(Table1[[#This Row],[revenue]]-_xlfn.MINIFS($R$2:$R$423,$S$2:$S$423,"S"))/(_xlfn.MAXIFS($R$2:$R$423,$S$2:$S$423,"S")-_xlfn.MINIFS($R$2:$R$423,$S$2:$S$423,"S")),0)</f>
        <v>6.7358820960173749E-3</v>
      </c>
      <c r="V44" s="1">
        <f>IF(Table1[[#This Row],[charity_size]]="M",1,0)</f>
        <v>0</v>
      </c>
      <c r="W4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4" s="1">
        <f>IF(Table1[[#This Row],[charity_size]]="L",1,0)</f>
        <v>0</v>
      </c>
      <c r="Y4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4">
        <v>0</v>
      </c>
      <c r="AA44" s="1">
        <v>21411</v>
      </c>
      <c r="AB44">
        <v>0</v>
      </c>
      <c r="AC44" s="1">
        <v>21411</v>
      </c>
      <c r="AD44">
        <v>0</v>
      </c>
      <c r="AE44" s="1">
        <v>1777</v>
      </c>
      <c r="AF44" s="1">
        <v>23188</v>
      </c>
      <c r="AG44">
        <v>0</v>
      </c>
      <c r="AH44" s="1">
        <v>133736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133736</v>
      </c>
      <c r="AO44">
        <v>0</v>
      </c>
      <c r="AP44" s="1">
        <v>133736</v>
      </c>
      <c r="AQ44">
        <v>0</v>
      </c>
      <c r="AR44" s="1">
        <v>131117</v>
      </c>
      <c r="AS44" s="1">
        <v>131117</v>
      </c>
      <c r="AT44" s="1">
        <v>2619</v>
      </c>
      <c r="AU44">
        <v>0</v>
      </c>
      <c r="AV44" s="1">
        <v>2619</v>
      </c>
      <c r="AW44">
        <v>10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">
      <c r="A45" t="s">
        <v>800</v>
      </c>
      <c r="B45" t="s">
        <v>799</v>
      </c>
      <c r="C45" t="s">
        <v>649</v>
      </c>
      <c r="D45" t="s">
        <v>774</v>
      </c>
      <c r="E45" t="s">
        <v>59</v>
      </c>
      <c r="F45" t="s">
        <v>47</v>
      </c>
      <c r="G45" s="1">
        <v>894340</v>
      </c>
      <c r="H45" s="1">
        <v>155869</v>
      </c>
      <c r="I45" s="1">
        <v>1050209</v>
      </c>
      <c r="J45">
        <v>0</v>
      </c>
      <c r="K45">
        <v>0</v>
      </c>
      <c r="L45">
        <v>0</v>
      </c>
      <c r="M45">
        <v>0</v>
      </c>
      <c r="N45" s="1">
        <v>231907</v>
      </c>
      <c r="O45">
        <v>0</v>
      </c>
      <c r="P45">
        <v>0</v>
      </c>
      <c r="Q45" s="1">
        <v>1282116</v>
      </c>
      <c r="R45" s="1">
        <f>Table1[[#This Row],[receipts_total]]-Table1[[#This Row],[receipts_others_income]]</f>
        <v>1282116</v>
      </c>
      <c r="S45" s="1" t="str">
        <f>IF(Table1[[#This Row],[revenue]]&lt;250000,"S",IF(Table1[[#This Row],[revenue]]&lt;1000000,"M","L"))</f>
        <v>L</v>
      </c>
      <c r="T45" s="1">
        <f>IF(Table1[[#This Row],[charity_size]]="S",1, 0)</f>
        <v>0</v>
      </c>
      <c r="U45" s="2">
        <f>IF(Table1[[#This Row],[charity_size]]="S",(Table1[[#This Row],[revenue]]-_xlfn.MINIFS($R$2:$R$423,$S$2:$S$423,"S"))/(_xlfn.MAXIFS($R$2:$R$423,$S$2:$S$423,"S")-_xlfn.MINIFS($R$2:$R$423,$S$2:$S$423,"S")),0)</f>
        <v>0</v>
      </c>
      <c r="V45" s="1">
        <f>IF(Table1[[#This Row],[charity_size]]="M",1,0)</f>
        <v>0</v>
      </c>
      <c r="W4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5" s="1">
        <f>IF(Table1[[#This Row],[charity_size]]="L",1,0)</f>
        <v>1</v>
      </c>
      <c r="Y45" s="2">
        <f>IF(Table1[[#This Row],[charity_size]]="L",(LOG10(Table1[[#This Row],[revenue]])-LOG10(_xlfn.MINIFS($R$2:$R$423,$S$2:$S$423,"L")))/(LOG10(_xlfn.MAXIFS($R$2:$R$423,$S$2:$S$423,"L"))-LOG10(_xlfn.MINIFS($R$2:$R$423,$S$2:$S$423,"L"))),0)</f>
        <v>3.0778103536904716E-2</v>
      </c>
      <c r="Z45">
        <v>0</v>
      </c>
      <c r="AA45">
        <v>0</v>
      </c>
      <c r="AB45">
        <v>0</v>
      </c>
      <c r="AC45">
        <v>0</v>
      </c>
      <c r="AD45">
        <v>0</v>
      </c>
      <c r="AE45" s="1">
        <v>463441</v>
      </c>
      <c r="AF45" s="1">
        <v>463441</v>
      </c>
      <c r="AG45" s="1">
        <v>722385</v>
      </c>
      <c r="AH45" s="1">
        <v>6672369</v>
      </c>
      <c r="AI45">
        <v>0</v>
      </c>
      <c r="AJ45" s="1">
        <v>4364350</v>
      </c>
      <c r="AK45">
        <v>0</v>
      </c>
      <c r="AL45">
        <v>0</v>
      </c>
      <c r="AM45">
        <v>0</v>
      </c>
      <c r="AN45" s="1">
        <v>11759104</v>
      </c>
      <c r="AO45">
        <v>0</v>
      </c>
      <c r="AP45" s="1">
        <v>11759104</v>
      </c>
      <c r="AQ45">
        <v>0</v>
      </c>
      <c r="AR45" s="1">
        <v>11756541</v>
      </c>
      <c r="AS45" s="1">
        <v>11756541</v>
      </c>
      <c r="AT45" s="1">
        <v>2563</v>
      </c>
      <c r="AU45">
        <v>0</v>
      </c>
      <c r="AV45" s="1">
        <v>2563</v>
      </c>
      <c r="AW45">
        <v>45</v>
      </c>
      <c r="AX45" s="1">
        <v>455491</v>
      </c>
      <c r="AY45">
        <v>0</v>
      </c>
      <c r="AZ45">
        <v>0</v>
      </c>
      <c r="BA45">
        <v>0</v>
      </c>
      <c r="BB45">
        <v>0</v>
      </c>
    </row>
    <row r="46" spans="1:54" x14ac:dyDescent="0.2">
      <c r="A46" t="s">
        <v>808</v>
      </c>
      <c r="B46" t="s">
        <v>807</v>
      </c>
      <c r="C46" t="s">
        <v>649</v>
      </c>
      <c r="D46" t="s">
        <v>774</v>
      </c>
      <c r="E46" t="s">
        <v>46</v>
      </c>
      <c r="F46" t="s">
        <v>47</v>
      </c>
      <c r="G46" s="1">
        <v>123659</v>
      </c>
      <c r="H46" s="1">
        <v>428530</v>
      </c>
      <c r="I46" s="1">
        <v>552189</v>
      </c>
      <c r="J46">
        <v>0</v>
      </c>
      <c r="K46">
        <v>0</v>
      </c>
      <c r="L46">
        <v>0</v>
      </c>
      <c r="M46" s="1">
        <v>448281</v>
      </c>
      <c r="N46" s="1">
        <v>74045</v>
      </c>
      <c r="O46" s="1">
        <v>215460</v>
      </c>
      <c r="P46" s="1">
        <v>79296</v>
      </c>
      <c r="Q46" s="1">
        <v>1369271</v>
      </c>
      <c r="R46" s="1">
        <f>Table1[[#This Row],[receipts_total]]-Table1[[#This Row],[receipts_others_income]]</f>
        <v>1289975</v>
      </c>
      <c r="S46" s="1" t="str">
        <f>IF(Table1[[#This Row],[revenue]]&lt;250000,"S",IF(Table1[[#This Row],[revenue]]&lt;1000000,"M","L"))</f>
        <v>L</v>
      </c>
      <c r="T46" s="1">
        <f>IF(Table1[[#This Row],[charity_size]]="S",1, 0)</f>
        <v>0</v>
      </c>
      <c r="U46" s="2">
        <f>IF(Table1[[#This Row],[charity_size]]="S",(Table1[[#This Row],[revenue]]-_xlfn.MINIFS($R$2:$R$423,$S$2:$S$423,"S"))/(_xlfn.MAXIFS($R$2:$R$423,$S$2:$S$423,"S")-_xlfn.MINIFS($R$2:$R$423,$S$2:$S$423,"S")),0)</f>
        <v>0</v>
      </c>
      <c r="V46" s="1">
        <f>IF(Table1[[#This Row],[charity_size]]="M",1,0)</f>
        <v>0</v>
      </c>
      <c r="W4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6" s="1">
        <f>IF(Table1[[#This Row],[charity_size]]="L",1,0)</f>
        <v>1</v>
      </c>
      <c r="Y46" s="2">
        <f>IF(Table1[[#This Row],[charity_size]]="L",(LOG10(Table1[[#This Row],[revenue]])-LOG10(_xlfn.MINIFS($R$2:$R$423,$S$2:$S$423,"L")))/(LOG10(_xlfn.MAXIFS($R$2:$R$423,$S$2:$S$423,"L"))-LOG10(_xlfn.MINIFS($R$2:$R$423,$S$2:$S$423,"L"))),0)</f>
        <v>3.1557819457834327E-2</v>
      </c>
      <c r="Z46">
        <v>0</v>
      </c>
      <c r="AA46" s="1">
        <v>1138470</v>
      </c>
      <c r="AB46">
        <v>0</v>
      </c>
      <c r="AC46" s="1">
        <v>1138470</v>
      </c>
      <c r="AD46">
        <v>0</v>
      </c>
      <c r="AE46" s="1">
        <v>241017</v>
      </c>
      <c r="AF46" s="1">
        <v>1379487</v>
      </c>
      <c r="AG46" s="1">
        <v>71640</v>
      </c>
      <c r="AH46" s="1">
        <v>403278</v>
      </c>
      <c r="AI46">
        <v>0</v>
      </c>
      <c r="AJ46" s="1">
        <v>3903176</v>
      </c>
      <c r="AK46" s="1">
        <v>1287454</v>
      </c>
      <c r="AL46">
        <v>0</v>
      </c>
      <c r="AM46">
        <v>0</v>
      </c>
      <c r="AN46" s="1">
        <v>5665548</v>
      </c>
      <c r="AO46">
        <v>0</v>
      </c>
      <c r="AP46" s="1">
        <v>5665548</v>
      </c>
      <c r="AQ46" s="1">
        <v>129539</v>
      </c>
      <c r="AR46" s="1">
        <v>5494672</v>
      </c>
      <c r="AS46" s="1">
        <v>5365133</v>
      </c>
      <c r="AT46" s="1">
        <v>158730</v>
      </c>
      <c r="AU46" s="1">
        <v>12146</v>
      </c>
      <c r="AV46" s="1">
        <v>170876</v>
      </c>
      <c r="AW46">
        <v>45</v>
      </c>
      <c r="AX46">
        <v>0</v>
      </c>
      <c r="AY46">
        <v>0</v>
      </c>
      <c r="AZ46">
        <v>20</v>
      </c>
      <c r="BA46" s="1">
        <v>647131</v>
      </c>
      <c r="BB46">
        <v>0</v>
      </c>
    </row>
    <row r="47" spans="1:54" x14ac:dyDescent="0.2">
      <c r="A47" t="s">
        <v>889</v>
      </c>
      <c r="B47" t="s">
        <v>888</v>
      </c>
      <c r="C47" t="s">
        <v>875</v>
      </c>
      <c r="D47" t="s">
        <v>876</v>
      </c>
      <c r="E47" t="s">
        <v>46</v>
      </c>
      <c r="F47" t="s">
        <v>47</v>
      </c>
      <c r="G47">
        <v>0</v>
      </c>
      <c r="H47" s="1">
        <v>190000</v>
      </c>
      <c r="I47" s="1">
        <v>190000</v>
      </c>
      <c r="J47">
        <v>0</v>
      </c>
      <c r="K47">
        <v>0</v>
      </c>
      <c r="L47" t="s">
        <v>94</v>
      </c>
      <c r="M47" s="1">
        <v>657954</v>
      </c>
      <c r="N47" s="1">
        <v>211400</v>
      </c>
      <c r="O47" s="1">
        <v>235087</v>
      </c>
      <c r="P47" s="1">
        <v>318325</v>
      </c>
      <c r="Q47" s="1">
        <v>1612766</v>
      </c>
      <c r="R47" s="1">
        <f>Table1[[#This Row],[receipts_total]]-Table1[[#This Row],[receipts_others_income]]</f>
        <v>1294441</v>
      </c>
      <c r="S47" s="1" t="str">
        <f>IF(Table1[[#This Row],[revenue]]&lt;250000,"S",IF(Table1[[#This Row],[revenue]]&lt;1000000,"M","L"))</f>
        <v>L</v>
      </c>
      <c r="T47" s="1">
        <f>IF(Table1[[#This Row],[charity_size]]="S",1, 0)</f>
        <v>0</v>
      </c>
      <c r="U47" s="2">
        <f>IF(Table1[[#This Row],[charity_size]]="S",(Table1[[#This Row],[revenue]]-_xlfn.MINIFS($R$2:$R$423,$S$2:$S$423,"S"))/(_xlfn.MAXIFS($R$2:$R$423,$S$2:$S$423,"S")-_xlfn.MINIFS($R$2:$R$423,$S$2:$S$423,"S")),0)</f>
        <v>0</v>
      </c>
      <c r="V47" s="1">
        <f>IF(Table1[[#This Row],[charity_size]]="M",1,0)</f>
        <v>0</v>
      </c>
      <c r="W4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7" s="1">
        <f>IF(Table1[[#This Row],[charity_size]]="L",1,0)</f>
        <v>1</v>
      </c>
      <c r="Y47" s="2">
        <f>IF(Table1[[#This Row],[charity_size]]="L",(LOG10(Table1[[#This Row],[revenue]])-LOG10(_xlfn.MINIFS($R$2:$R$423,$S$2:$S$423,"L")))/(LOG10(_xlfn.MAXIFS($R$2:$R$423,$S$2:$S$423,"L"))-LOG10(_xlfn.MINIFS($R$2:$R$423,$S$2:$S$423,"L"))),0)</f>
        <v>3.1998791262061718E-2</v>
      </c>
      <c r="Z47" s="1">
        <v>102911</v>
      </c>
      <c r="AA47">
        <v>0</v>
      </c>
      <c r="AB47" s="1">
        <v>141080</v>
      </c>
      <c r="AC47" s="1">
        <v>141080</v>
      </c>
      <c r="AD47">
        <v>0</v>
      </c>
      <c r="AE47" s="1">
        <v>1201453</v>
      </c>
      <c r="AF47" s="1">
        <v>1342533</v>
      </c>
      <c r="AG47">
        <v>0</v>
      </c>
      <c r="AH47" s="1">
        <v>477676</v>
      </c>
      <c r="AI47">
        <v>0</v>
      </c>
      <c r="AJ47" s="1">
        <v>2033330</v>
      </c>
      <c r="AK47" s="1">
        <v>606620</v>
      </c>
      <c r="AL47" s="1">
        <v>22910</v>
      </c>
      <c r="AM47" s="1">
        <v>37950</v>
      </c>
      <c r="AN47" s="1">
        <v>3178486</v>
      </c>
      <c r="AO47">
        <v>0</v>
      </c>
      <c r="AP47" s="1">
        <v>3178486</v>
      </c>
      <c r="AQ47" s="1">
        <v>617473</v>
      </c>
      <c r="AR47" s="1">
        <v>2920377</v>
      </c>
      <c r="AS47" s="1">
        <v>2302904</v>
      </c>
      <c r="AT47" s="1">
        <v>258109</v>
      </c>
      <c r="AU47">
        <v>0</v>
      </c>
      <c r="AV47" s="1">
        <v>258109</v>
      </c>
      <c r="AW47">
        <v>49</v>
      </c>
      <c r="AX47">
        <v>0</v>
      </c>
      <c r="AY47">
        <v>0</v>
      </c>
      <c r="AZ47">
        <v>12</v>
      </c>
      <c r="BA47" s="1">
        <v>406229</v>
      </c>
      <c r="BB47">
        <v>0</v>
      </c>
    </row>
    <row r="48" spans="1:54" x14ac:dyDescent="0.2">
      <c r="A48" t="s">
        <v>124</v>
      </c>
      <c r="B48" t="s">
        <v>123</v>
      </c>
      <c r="C48" t="s">
        <v>49</v>
      </c>
      <c r="D48" t="s">
        <v>95</v>
      </c>
      <c r="E48" t="s">
        <v>46</v>
      </c>
      <c r="F48" t="s">
        <v>56</v>
      </c>
      <c r="G48" s="1">
        <v>114126</v>
      </c>
      <c r="H48" s="1">
        <v>295326</v>
      </c>
      <c r="I48" s="1">
        <v>409452</v>
      </c>
      <c r="J48">
        <v>0</v>
      </c>
      <c r="K48">
        <v>0</v>
      </c>
      <c r="L48">
        <v>0</v>
      </c>
      <c r="M48" s="1">
        <v>499227</v>
      </c>
      <c r="N48">
        <v>0</v>
      </c>
      <c r="O48" s="1">
        <v>387414</v>
      </c>
      <c r="P48" s="1">
        <v>53013</v>
      </c>
      <c r="Q48" s="1">
        <v>1349106</v>
      </c>
      <c r="R48" s="1">
        <f>Table1[[#This Row],[receipts_total]]-Table1[[#This Row],[receipts_others_income]]</f>
        <v>1296093</v>
      </c>
      <c r="S48" s="1" t="str">
        <f>IF(Table1[[#This Row],[revenue]]&lt;250000,"S",IF(Table1[[#This Row],[revenue]]&lt;1000000,"M","L"))</f>
        <v>L</v>
      </c>
      <c r="T48" s="1">
        <f>IF(Table1[[#This Row],[charity_size]]="S",1, 0)</f>
        <v>0</v>
      </c>
      <c r="U48" s="2">
        <f>IF(Table1[[#This Row],[charity_size]]="S",(Table1[[#This Row],[revenue]]-_xlfn.MINIFS($R$2:$R$423,$S$2:$S$423,"S"))/(_xlfn.MAXIFS($R$2:$R$423,$S$2:$S$423,"S")-_xlfn.MINIFS($R$2:$R$423,$S$2:$S$423,"S")),0)</f>
        <v>0</v>
      </c>
      <c r="V48" s="1">
        <f>IF(Table1[[#This Row],[charity_size]]="M",1,0)</f>
        <v>0</v>
      </c>
      <c r="W4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8" s="1">
        <f>IF(Table1[[#This Row],[charity_size]]="L",1,0)</f>
        <v>1</v>
      </c>
      <c r="Y48" s="2">
        <f>IF(Table1[[#This Row],[charity_size]]="L",(LOG10(Table1[[#This Row],[revenue]])-LOG10(_xlfn.MINIFS($R$2:$R$423,$S$2:$S$423,"L")))/(LOG10(_xlfn.MAXIFS($R$2:$R$423,$S$2:$S$423,"L"))-LOG10(_xlfn.MINIFS($R$2:$R$423,$S$2:$S$423,"L"))),0)</f>
        <v>3.2161523987030365E-2</v>
      </c>
      <c r="Z48">
        <v>0</v>
      </c>
      <c r="AA48" s="1">
        <v>916169</v>
      </c>
      <c r="AB48">
        <v>0</v>
      </c>
      <c r="AC48" s="1">
        <v>916169</v>
      </c>
      <c r="AD48" s="1">
        <v>68758</v>
      </c>
      <c r="AE48" s="1">
        <v>408077</v>
      </c>
      <c r="AF48" s="1">
        <v>1393004</v>
      </c>
      <c r="AG48" s="1">
        <v>69371</v>
      </c>
      <c r="AH48" s="1">
        <v>565874</v>
      </c>
      <c r="AI48">
        <v>0</v>
      </c>
      <c r="AJ48">
        <v>0</v>
      </c>
      <c r="AK48">
        <v>0</v>
      </c>
      <c r="AL48" s="1">
        <v>90066</v>
      </c>
      <c r="AM48" s="1">
        <v>74097</v>
      </c>
      <c r="AN48" s="1">
        <v>799408</v>
      </c>
      <c r="AO48">
        <v>0</v>
      </c>
      <c r="AP48" s="1">
        <v>799408</v>
      </c>
      <c r="AQ48" s="1">
        <v>80000</v>
      </c>
      <c r="AR48" s="1">
        <v>572368</v>
      </c>
      <c r="AS48" s="1">
        <v>492368</v>
      </c>
      <c r="AT48" s="1">
        <v>211193</v>
      </c>
      <c r="AU48" s="1">
        <v>15847</v>
      </c>
      <c r="AV48" s="1">
        <v>227040</v>
      </c>
      <c r="AW48">
        <v>4</v>
      </c>
      <c r="AX48">
        <v>0</v>
      </c>
      <c r="AY48">
        <v>28</v>
      </c>
      <c r="AZ48">
        <v>5</v>
      </c>
      <c r="BA48" s="1">
        <v>182897</v>
      </c>
      <c r="BB48">
        <v>0</v>
      </c>
    </row>
    <row r="49" spans="1:54" x14ac:dyDescent="0.2">
      <c r="A49" t="s">
        <v>828</v>
      </c>
      <c r="B49" t="s">
        <v>827</v>
      </c>
      <c r="C49" t="s">
        <v>649</v>
      </c>
      <c r="D49" t="s">
        <v>821</v>
      </c>
      <c r="E49" t="s">
        <v>46</v>
      </c>
      <c r="F49" t="s">
        <v>47</v>
      </c>
      <c r="G49" s="1">
        <v>69650</v>
      </c>
      <c r="H49" s="1">
        <v>312158</v>
      </c>
      <c r="I49" s="1">
        <v>381808</v>
      </c>
      <c r="J49">
        <v>0</v>
      </c>
      <c r="K49">
        <v>0</v>
      </c>
      <c r="L49">
        <v>0</v>
      </c>
      <c r="M49" s="1">
        <v>928931</v>
      </c>
      <c r="N49">
        <v>0</v>
      </c>
      <c r="O49">
        <v>490</v>
      </c>
      <c r="P49" s="1">
        <v>68160</v>
      </c>
      <c r="Q49" s="1">
        <v>1379389</v>
      </c>
      <c r="R49" s="1">
        <f>Table1[[#This Row],[receipts_total]]-Table1[[#This Row],[receipts_others_income]]</f>
        <v>1311229</v>
      </c>
      <c r="S49" s="1" t="str">
        <f>IF(Table1[[#This Row],[revenue]]&lt;250000,"S",IF(Table1[[#This Row],[revenue]]&lt;1000000,"M","L"))</f>
        <v>L</v>
      </c>
      <c r="T49" s="1">
        <f>IF(Table1[[#This Row],[charity_size]]="S",1, 0)</f>
        <v>0</v>
      </c>
      <c r="U49" s="2">
        <f>IF(Table1[[#This Row],[charity_size]]="S",(Table1[[#This Row],[revenue]]-_xlfn.MINIFS($R$2:$R$423,$S$2:$S$423,"S"))/(_xlfn.MAXIFS($R$2:$R$423,$S$2:$S$423,"S")-_xlfn.MINIFS($R$2:$R$423,$S$2:$S$423,"S")),0)</f>
        <v>0</v>
      </c>
      <c r="V49" s="1">
        <f>IF(Table1[[#This Row],[charity_size]]="M",1,0)</f>
        <v>0</v>
      </c>
      <c r="W4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9" s="1">
        <f>IF(Table1[[#This Row],[charity_size]]="L",1,0)</f>
        <v>1</v>
      </c>
      <c r="Y49" s="2">
        <f>IF(Table1[[#This Row],[charity_size]]="L",(LOG10(Table1[[#This Row],[revenue]])-LOG10(_xlfn.MINIFS($R$2:$R$423,$S$2:$S$423,"L")))/(LOG10(_xlfn.MAXIFS($R$2:$R$423,$S$2:$S$423,"L"))-LOG10(_xlfn.MINIFS($R$2:$R$423,$S$2:$S$423,"L"))),0)</f>
        <v>3.3642934492629208E-2</v>
      </c>
      <c r="Z49">
        <v>0</v>
      </c>
      <c r="AA49" s="1">
        <v>836261</v>
      </c>
      <c r="AB49">
        <v>0</v>
      </c>
      <c r="AC49" s="1">
        <v>836261</v>
      </c>
      <c r="AD49" s="1">
        <v>33207</v>
      </c>
      <c r="AE49" s="1">
        <v>166691</v>
      </c>
      <c r="AF49" s="1">
        <v>1036159</v>
      </c>
      <c r="AG49" s="1">
        <v>7261</v>
      </c>
      <c r="AH49" s="1">
        <v>334771</v>
      </c>
      <c r="AI49">
        <v>0</v>
      </c>
      <c r="AJ49">
        <v>0</v>
      </c>
      <c r="AK49">
        <v>0</v>
      </c>
      <c r="AL49">
        <v>0</v>
      </c>
      <c r="AM49" s="1">
        <v>238692</v>
      </c>
      <c r="AN49" s="1">
        <v>580724</v>
      </c>
      <c r="AO49">
        <v>0</v>
      </c>
      <c r="AP49" s="1">
        <v>580724</v>
      </c>
      <c r="AQ49">
        <v>0</v>
      </c>
      <c r="AR49" s="1">
        <v>531919</v>
      </c>
      <c r="AS49" s="1">
        <v>531919</v>
      </c>
      <c r="AT49" s="1">
        <v>45740</v>
      </c>
      <c r="AU49" s="1">
        <v>3065</v>
      </c>
      <c r="AV49" s="1">
        <v>48805</v>
      </c>
      <c r="AW49">
        <v>47</v>
      </c>
      <c r="AX49">
        <v>0</v>
      </c>
      <c r="AY49">
        <v>20</v>
      </c>
      <c r="AZ49">
        <v>23</v>
      </c>
      <c r="BA49" s="1">
        <v>800775</v>
      </c>
      <c r="BB49">
        <v>0</v>
      </c>
    </row>
    <row r="50" spans="1:54" x14ac:dyDescent="0.2">
      <c r="A50" t="s">
        <v>586</v>
      </c>
      <c r="B50" t="s">
        <v>585</v>
      </c>
      <c r="C50" t="s">
        <v>171</v>
      </c>
      <c r="D50" t="s">
        <v>579</v>
      </c>
      <c r="E50" t="s">
        <v>59</v>
      </c>
      <c r="F50" t="s">
        <v>56</v>
      </c>
      <c r="G50" s="1">
        <v>109110</v>
      </c>
      <c r="H50" s="1">
        <v>345945</v>
      </c>
      <c r="I50" s="1">
        <v>455055</v>
      </c>
      <c r="J50">
        <v>799</v>
      </c>
      <c r="K50">
        <v>0</v>
      </c>
      <c r="L50">
        <v>799</v>
      </c>
      <c r="M50" s="1">
        <v>855893</v>
      </c>
      <c r="N50">
        <v>0</v>
      </c>
      <c r="O50" s="1">
        <v>4655</v>
      </c>
      <c r="P50" s="1">
        <v>91494</v>
      </c>
      <c r="Q50" s="1">
        <v>1407896</v>
      </c>
      <c r="R50" s="1">
        <f>Table1[[#This Row],[receipts_total]]-Table1[[#This Row],[receipts_others_income]]</f>
        <v>1316402</v>
      </c>
      <c r="S50" s="1" t="str">
        <f>IF(Table1[[#This Row],[revenue]]&lt;250000,"S",IF(Table1[[#This Row],[revenue]]&lt;1000000,"M","L"))</f>
        <v>L</v>
      </c>
      <c r="T50" s="1">
        <f>IF(Table1[[#This Row],[charity_size]]="S",1, 0)</f>
        <v>0</v>
      </c>
      <c r="U50" s="2">
        <f>IF(Table1[[#This Row],[charity_size]]="S",(Table1[[#This Row],[revenue]]-_xlfn.MINIFS($R$2:$R$423,$S$2:$S$423,"S"))/(_xlfn.MAXIFS($R$2:$R$423,$S$2:$S$423,"S")-_xlfn.MINIFS($R$2:$R$423,$S$2:$S$423,"S")),0)</f>
        <v>0</v>
      </c>
      <c r="V50" s="1">
        <f>IF(Table1[[#This Row],[charity_size]]="M",1,0)</f>
        <v>0</v>
      </c>
      <c r="W5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0" s="1">
        <f>IF(Table1[[#This Row],[charity_size]]="L",1,0)</f>
        <v>1</v>
      </c>
      <c r="Y50" s="2">
        <f>IF(Table1[[#This Row],[charity_size]]="L",(LOG10(Table1[[#This Row],[revenue]])-LOG10(_xlfn.MINIFS($R$2:$R$423,$S$2:$S$423,"L")))/(LOG10(_xlfn.MAXIFS($R$2:$R$423,$S$2:$S$423,"L"))-LOG10(_xlfn.MINIFS($R$2:$R$423,$S$2:$S$423,"L"))),0)</f>
        <v>3.41453149698768E-2</v>
      </c>
      <c r="Z50" s="1">
        <v>1008823</v>
      </c>
      <c r="AA50" s="1">
        <v>664914</v>
      </c>
      <c r="AB50">
        <v>0</v>
      </c>
      <c r="AC50" s="1">
        <v>664914</v>
      </c>
      <c r="AD50">
        <v>0</v>
      </c>
      <c r="AE50" s="1">
        <v>4900</v>
      </c>
      <c r="AF50" s="1">
        <v>669814</v>
      </c>
      <c r="AG50" s="1">
        <v>63661</v>
      </c>
      <c r="AH50" s="1">
        <v>2930715</v>
      </c>
      <c r="AI50">
        <v>0</v>
      </c>
      <c r="AJ50">
        <v>0</v>
      </c>
      <c r="AK50">
        <v>0</v>
      </c>
      <c r="AL50" s="1">
        <v>46066</v>
      </c>
      <c r="AM50" s="1">
        <v>15344</v>
      </c>
      <c r="AN50" s="1">
        <v>3055786</v>
      </c>
      <c r="AO50">
        <v>0</v>
      </c>
      <c r="AP50" s="1">
        <v>3055786</v>
      </c>
      <c r="AQ50" s="1">
        <v>657667</v>
      </c>
      <c r="AR50" s="1">
        <v>2982842</v>
      </c>
      <c r="AS50" s="1">
        <v>2325175</v>
      </c>
      <c r="AT50" s="1">
        <v>72944</v>
      </c>
      <c r="AU50">
        <v>0</v>
      </c>
      <c r="AV50" s="1">
        <v>72944</v>
      </c>
      <c r="AW50">
        <v>58</v>
      </c>
      <c r="AX50">
        <v>0</v>
      </c>
      <c r="AY50">
        <v>0</v>
      </c>
      <c r="AZ50">
        <v>14</v>
      </c>
      <c r="BA50" s="1">
        <v>496325</v>
      </c>
      <c r="BB50">
        <v>0</v>
      </c>
    </row>
    <row r="51" spans="1:54" x14ac:dyDescent="0.2">
      <c r="A51" t="s">
        <v>652</v>
      </c>
      <c r="B51" t="s">
        <v>651</v>
      </c>
      <c r="C51" t="s">
        <v>649</v>
      </c>
      <c r="D51" t="s">
        <v>579</v>
      </c>
      <c r="E51" t="s">
        <v>62</v>
      </c>
      <c r="F51" t="s">
        <v>56</v>
      </c>
      <c r="G51">
        <v>0</v>
      </c>
      <c r="H51" s="1">
        <v>374866</v>
      </c>
      <c r="I51" s="1">
        <v>374866</v>
      </c>
      <c r="J51">
        <v>0</v>
      </c>
      <c r="K51">
        <v>0</v>
      </c>
      <c r="L51">
        <v>0</v>
      </c>
      <c r="M51" s="1">
        <v>505769</v>
      </c>
      <c r="N51">
        <v>0</v>
      </c>
      <c r="O51" s="1">
        <v>445639</v>
      </c>
      <c r="P51" s="1">
        <v>38994</v>
      </c>
      <c r="Q51" s="1">
        <v>1365268</v>
      </c>
      <c r="R51" s="1">
        <f>Table1[[#This Row],[receipts_total]]-Table1[[#This Row],[receipts_others_income]]</f>
        <v>1326274</v>
      </c>
      <c r="S51" s="1" t="str">
        <f>IF(Table1[[#This Row],[revenue]]&lt;250000,"S",IF(Table1[[#This Row],[revenue]]&lt;1000000,"M","L"))</f>
        <v>L</v>
      </c>
      <c r="T51" s="1">
        <f>IF(Table1[[#This Row],[charity_size]]="S",1, 0)</f>
        <v>0</v>
      </c>
      <c r="U51" s="2">
        <f>IF(Table1[[#This Row],[charity_size]]="S",(Table1[[#This Row],[revenue]]-_xlfn.MINIFS($R$2:$R$423,$S$2:$S$423,"S"))/(_xlfn.MAXIFS($R$2:$R$423,$S$2:$S$423,"S")-_xlfn.MINIFS($R$2:$R$423,$S$2:$S$423,"S")),0)</f>
        <v>0</v>
      </c>
      <c r="V51" s="1">
        <f>IF(Table1[[#This Row],[charity_size]]="M",1,0)</f>
        <v>0</v>
      </c>
      <c r="W5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1" s="1">
        <f>IF(Table1[[#This Row],[charity_size]]="L",1,0)</f>
        <v>1</v>
      </c>
      <c r="Y51" s="2">
        <f>IF(Table1[[#This Row],[charity_size]]="L",(LOG10(Table1[[#This Row],[revenue]])-LOG10(_xlfn.MINIFS($R$2:$R$423,$S$2:$S$423,"L")))/(LOG10(_xlfn.MAXIFS($R$2:$R$423,$S$2:$S$423,"L"))-LOG10(_xlfn.MINIFS($R$2:$R$423,$S$2:$S$423,"L"))),0)</f>
        <v>3.5098588069484016E-2</v>
      </c>
      <c r="Z51">
        <v>0</v>
      </c>
      <c r="AA51">
        <v>0</v>
      </c>
      <c r="AB51">
        <v>0</v>
      </c>
      <c r="AC51">
        <v>0</v>
      </c>
      <c r="AD51" s="1">
        <v>7299</v>
      </c>
      <c r="AE51" s="1">
        <v>406465</v>
      </c>
      <c r="AF51" s="1">
        <v>413764</v>
      </c>
      <c r="AG51" s="1">
        <v>5750</v>
      </c>
      <c r="AH51" s="1">
        <v>896684</v>
      </c>
      <c r="AI51">
        <v>0</v>
      </c>
      <c r="AJ51">
        <v>0</v>
      </c>
      <c r="AK51">
        <v>0</v>
      </c>
      <c r="AL51">
        <v>0</v>
      </c>
      <c r="AM51" s="1">
        <v>36758</v>
      </c>
      <c r="AN51" s="1">
        <v>939192</v>
      </c>
      <c r="AO51">
        <v>0</v>
      </c>
      <c r="AP51" s="1">
        <v>939192</v>
      </c>
      <c r="AQ51">
        <v>0</v>
      </c>
      <c r="AR51" s="1">
        <v>871724</v>
      </c>
      <c r="AS51" s="1">
        <v>871724</v>
      </c>
      <c r="AT51" s="1">
        <v>67468</v>
      </c>
      <c r="AU51">
        <v>0</v>
      </c>
      <c r="AV51" s="1">
        <v>67468</v>
      </c>
      <c r="AW51">
        <v>42</v>
      </c>
      <c r="AX51">
        <v>0</v>
      </c>
      <c r="AY51">
        <v>3.06</v>
      </c>
      <c r="AZ51">
        <v>34</v>
      </c>
      <c r="BA51" s="1">
        <v>578787</v>
      </c>
      <c r="BB51">
        <v>0</v>
      </c>
    </row>
    <row r="52" spans="1:54" x14ac:dyDescent="0.2">
      <c r="A52" t="s">
        <v>813</v>
      </c>
      <c r="B52" t="s">
        <v>811</v>
      </c>
      <c r="C52" t="s">
        <v>649</v>
      </c>
      <c r="D52" t="s">
        <v>812</v>
      </c>
      <c r="E52" t="s">
        <v>46</v>
      </c>
      <c r="F52" t="s">
        <v>47</v>
      </c>
      <c r="G52">
        <v>930</v>
      </c>
      <c r="H52" s="1">
        <v>15350</v>
      </c>
      <c r="I52" s="1">
        <v>16280</v>
      </c>
      <c r="J52">
        <v>0</v>
      </c>
      <c r="K52">
        <v>0</v>
      </c>
      <c r="L52">
        <v>0</v>
      </c>
      <c r="M52" s="1">
        <v>1322591</v>
      </c>
      <c r="N52">
        <v>372</v>
      </c>
      <c r="O52" s="1">
        <v>1125</v>
      </c>
      <c r="P52" s="1">
        <v>14402</v>
      </c>
      <c r="Q52" s="1">
        <v>1354770</v>
      </c>
      <c r="R52" s="1">
        <f>Table1[[#This Row],[receipts_total]]-Table1[[#This Row],[receipts_others_income]]</f>
        <v>1340368</v>
      </c>
      <c r="S52" s="1" t="str">
        <f>IF(Table1[[#This Row],[revenue]]&lt;250000,"S",IF(Table1[[#This Row],[revenue]]&lt;1000000,"M","L"))</f>
        <v>L</v>
      </c>
      <c r="T52" s="1">
        <f>IF(Table1[[#This Row],[charity_size]]="S",1, 0)</f>
        <v>0</v>
      </c>
      <c r="U52" s="2">
        <f>IF(Table1[[#This Row],[charity_size]]="S",(Table1[[#This Row],[revenue]]-_xlfn.MINIFS($R$2:$R$423,$S$2:$S$423,"S"))/(_xlfn.MAXIFS($R$2:$R$423,$S$2:$S$423,"S")-_xlfn.MINIFS($R$2:$R$423,$S$2:$S$423,"S")),0)</f>
        <v>0</v>
      </c>
      <c r="V52" s="1">
        <f>IF(Table1[[#This Row],[charity_size]]="M",1,0)</f>
        <v>0</v>
      </c>
      <c r="W5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2" s="1">
        <f>IF(Table1[[#This Row],[charity_size]]="L",1,0)</f>
        <v>1</v>
      </c>
      <c r="Y52" s="2">
        <f>IF(Table1[[#This Row],[charity_size]]="L",(LOG10(Table1[[#This Row],[revenue]])-LOG10(_xlfn.MINIFS($R$2:$R$423,$S$2:$S$423,"L")))/(LOG10(_xlfn.MAXIFS($R$2:$R$423,$S$2:$S$423,"L"))-LOG10(_xlfn.MINIFS($R$2:$R$423,$S$2:$S$423,"L"))),0)</f>
        <v>3.6447326361330183E-2</v>
      </c>
      <c r="Z52" s="1">
        <v>1354770</v>
      </c>
      <c r="AA52" s="1">
        <v>997690</v>
      </c>
      <c r="AB52">
        <v>0</v>
      </c>
      <c r="AC52" s="1">
        <v>997690</v>
      </c>
      <c r="AD52">
        <v>0</v>
      </c>
      <c r="AE52" s="1">
        <v>4853</v>
      </c>
      <c r="AF52" s="1">
        <v>1002543</v>
      </c>
      <c r="AG52" s="1">
        <v>3222</v>
      </c>
      <c r="AH52" s="1">
        <v>1211945</v>
      </c>
      <c r="AI52">
        <v>0</v>
      </c>
      <c r="AJ52">
        <v>0</v>
      </c>
      <c r="AK52">
        <v>0</v>
      </c>
      <c r="AL52">
        <v>0</v>
      </c>
      <c r="AM52" s="1">
        <v>29800</v>
      </c>
      <c r="AN52" s="1">
        <v>1244967</v>
      </c>
      <c r="AO52">
        <v>0</v>
      </c>
      <c r="AP52" s="1">
        <v>1244967</v>
      </c>
      <c r="AQ52" s="1">
        <v>1011846</v>
      </c>
      <c r="AR52" s="1">
        <v>1220425</v>
      </c>
      <c r="AS52" s="1">
        <v>208579</v>
      </c>
      <c r="AT52" s="1">
        <v>24542</v>
      </c>
      <c r="AU52">
        <v>0</v>
      </c>
      <c r="AV52" s="1">
        <v>24542</v>
      </c>
      <c r="AW52">
        <v>46</v>
      </c>
      <c r="AX52">
        <v>0</v>
      </c>
      <c r="AY52">
        <v>0</v>
      </c>
      <c r="AZ52">
        <v>13</v>
      </c>
      <c r="BA52" s="1">
        <v>835853</v>
      </c>
      <c r="BB52">
        <v>0</v>
      </c>
    </row>
    <row r="53" spans="1:54" x14ac:dyDescent="0.2">
      <c r="A53" t="s">
        <v>779</v>
      </c>
      <c r="B53" t="s">
        <v>778</v>
      </c>
      <c r="C53" t="s">
        <v>649</v>
      </c>
      <c r="D53" t="s">
        <v>774</v>
      </c>
      <c r="E53" t="s">
        <v>59</v>
      </c>
      <c r="F53" t="s">
        <v>47</v>
      </c>
      <c r="G53" s="1">
        <v>983495</v>
      </c>
      <c r="H53" s="1">
        <v>158693</v>
      </c>
      <c r="I53" s="1">
        <v>1142188</v>
      </c>
      <c r="J53" s="1">
        <v>9554</v>
      </c>
      <c r="K53">
        <v>0</v>
      </c>
      <c r="L53" s="1">
        <v>9554</v>
      </c>
      <c r="M53" s="1">
        <v>28223</v>
      </c>
      <c r="N53" s="1">
        <v>48765</v>
      </c>
      <c r="O53" s="1">
        <v>123804</v>
      </c>
      <c r="P53" s="1">
        <v>39824</v>
      </c>
      <c r="Q53" s="1">
        <v>1392358</v>
      </c>
      <c r="R53" s="1">
        <f>Table1[[#This Row],[receipts_total]]-Table1[[#This Row],[receipts_others_income]]</f>
        <v>1352534</v>
      </c>
      <c r="S53" s="1" t="str">
        <f>IF(Table1[[#This Row],[revenue]]&lt;250000,"S",IF(Table1[[#This Row],[revenue]]&lt;1000000,"M","L"))</f>
        <v>L</v>
      </c>
      <c r="T53" s="1">
        <f>IF(Table1[[#This Row],[charity_size]]="S",1, 0)</f>
        <v>0</v>
      </c>
      <c r="U53" s="2">
        <f>IF(Table1[[#This Row],[charity_size]]="S",(Table1[[#This Row],[revenue]]-_xlfn.MINIFS($R$2:$R$423,$S$2:$S$423,"S"))/(_xlfn.MAXIFS($R$2:$R$423,$S$2:$S$423,"S")-_xlfn.MINIFS($R$2:$R$423,$S$2:$S$423,"S")),0)</f>
        <v>0</v>
      </c>
      <c r="V53" s="1">
        <f>IF(Table1[[#This Row],[charity_size]]="M",1,0)</f>
        <v>0</v>
      </c>
      <c r="W5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3" s="1">
        <f>IF(Table1[[#This Row],[charity_size]]="L",1,0)</f>
        <v>1</v>
      </c>
      <c r="Y53" s="2">
        <f>IF(Table1[[#This Row],[charity_size]]="L",(LOG10(Table1[[#This Row],[revenue]])-LOG10(_xlfn.MINIFS($R$2:$R$423,$S$2:$S$423,"L")))/(LOG10(_xlfn.MAXIFS($R$2:$R$423,$S$2:$S$423,"L"))-LOG10(_xlfn.MINIFS($R$2:$R$423,$S$2:$S$423,"L"))),0)</f>
        <v>3.7600206903988374E-2</v>
      </c>
      <c r="Z53">
        <v>0</v>
      </c>
      <c r="AA53" s="1">
        <v>961660</v>
      </c>
      <c r="AB53">
        <v>0</v>
      </c>
      <c r="AC53" s="1">
        <v>961660</v>
      </c>
      <c r="AD53" s="1">
        <v>3261</v>
      </c>
      <c r="AE53" s="1">
        <v>208814</v>
      </c>
      <c r="AF53" s="1">
        <v>1173735</v>
      </c>
      <c r="AG53">
        <v>0</v>
      </c>
      <c r="AH53" s="1">
        <v>4272833</v>
      </c>
      <c r="AI53">
        <v>0</v>
      </c>
      <c r="AJ53">
        <v>0</v>
      </c>
      <c r="AK53" s="1">
        <v>4175888</v>
      </c>
      <c r="AL53" s="1">
        <v>42311</v>
      </c>
      <c r="AM53" s="1">
        <v>146364</v>
      </c>
      <c r="AN53" s="1">
        <v>8637396</v>
      </c>
      <c r="AO53">
        <v>0</v>
      </c>
      <c r="AP53" s="1">
        <v>8637396</v>
      </c>
      <c r="AQ53" s="1">
        <v>414429</v>
      </c>
      <c r="AR53" s="1">
        <v>8503910</v>
      </c>
      <c r="AS53" s="1">
        <v>8089481</v>
      </c>
      <c r="AT53" s="1">
        <v>133486</v>
      </c>
      <c r="AU53">
        <v>0</v>
      </c>
      <c r="AV53" s="1">
        <v>133486</v>
      </c>
      <c r="AW53">
        <v>45</v>
      </c>
      <c r="AX53">
        <v>0</v>
      </c>
      <c r="AY53">
        <v>0</v>
      </c>
      <c r="AZ53">
        <v>17</v>
      </c>
      <c r="BA53" s="1">
        <v>683566</v>
      </c>
      <c r="BB53">
        <v>0</v>
      </c>
    </row>
    <row r="54" spans="1:54" x14ac:dyDescent="0.2">
      <c r="A54" t="s">
        <v>862</v>
      </c>
      <c r="B54" t="s">
        <v>861</v>
      </c>
      <c r="C54" t="s">
        <v>649</v>
      </c>
      <c r="D54" t="s">
        <v>176</v>
      </c>
      <c r="E54" t="s">
        <v>59</v>
      </c>
      <c r="F54" t="s">
        <v>47</v>
      </c>
      <c r="G54" s="1">
        <v>16820</v>
      </c>
      <c r="H54" s="1">
        <v>248555</v>
      </c>
      <c r="I54" s="1">
        <v>265375</v>
      </c>
      <c r="J54">
        <v>0</v>
      </c>
      <c r="K54">
        <v>0</v>
      </c>
      <c r="L54">
        <v>0</v>
      </c>
      <c r="M54" s="1">
        <v>91793</v>
      </c>
      <c r="N54" s="1">
        <v>10204</v>
      </c>
      <c r="O54">
        <v>0</v>
      </c>
      <c r="P54" s="1">
        <v>10481</v>
      </c>
      <c r="Q54" s="1">
        <v>377853</v>
      </c>
      <c r="R54" s="1">
        <f>Table1[[#This Row],[receipts_total]]-Table1[[#This Row],[receipts_others_income]]</f>
        <v>367372</v>
      </c>
      <c r="S54" s="1" t="str">
        <f>IF(Table1[[#This Row],[revenue]]&lt;250000,"S",IF(Table1[[#This Row],[revenue]]&lt;1000000,"M","L"))</f>
        <v>M</v>
      </c>
      <c r="T54" s="1">
        <f>IF(Table1[[#This Row],[charity_size]]="S",1, 0)</f>
        <v>0</v>
      </c>
      <c r="U54" s="2">
        <f>IF(Table1[[#This Row],[charity_size]]="S",(Table1[[#This Row],[revenue]]-_xlfn.MINIFS($R$2:$R$423,$S$2:$S$423,"S"))/(_xlfn.MAXIFS($R$2:$R$423,$S$2:$S$423,"S")-_xlfn.MINIFS($R$2:$R$423,$S$2:$S$423,"S")),0)</f>
        <v>0</v>
      </c>
      <c r="V54" s="1">
        <f>IF(Table1[[#This Row],[charity_size]]="M",1,0)</f>
        <v>1</v>
      </c>
      <c r="W54" s="2">
        <f>IF(Table1[[#This Row],[charity_size]]="M",(LOG10(Table1[[#This Row],[revenue]])-LOG10(_xlfn.MINIFS($R$2:$R$423,$S$2:$S$423,"M")))/(LOG10(_xlfn.MAXIFS($R$2:$R$423,$S$2:$S$423,"M"))-LOG10(_xlfn.MINIFS($R$2:$R$423,$S$2:$S$423,"M"))),0)</f>
        <v>0.26546458715840554</v>
      </c>
      <c r="X54" s="1">
        <f>IF(Table1[[#This Row],[charity_size]]="L",1,0)</f>
        <v>0</v>
      </c>
      <c r="Y5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4">
        <v>0</v>
      </c>
      <c r="AA54" s="1">
        <v>467506</v>
      </c>
      <c r="AB54">
        <v>0</v>
      </c>
      <c r="AC54" s="1">
        <v>467506</v>
      </c>
      <c r="AD54">
        <v>0</v>
      </c>
      <c r="AE54" s="1">
        <v>2352</v>
      </c>
      <c r="AF54" s="1">
        <v>469858</v>
      </c>
      <c r="AG54" s="1">
        <v>6159</v>
      </c>
      <c r="AH54" s="1">
        <v>851623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857782</v>
      </c>
      <c r="AO54">
        <v>0</v>
      </c>
      <c r="AP54" s="1">
        <v>857782</v>
      </c>
      <c r="AQ54" s="1">
        <v>119197</v>
      </c>
      <c r="AR54" s="1">
        <v>823868</v>
      </c>
      <c r="AS54" s="1">
        <v>704671</v>
      </c>
      <c r="AT54" s="1">
        <v>33914</v>
      </c>
      <c r="AU54">
        <v>0</v>
      </c>
      <c r="AV54" s="1">
        <v>33914</v>
      </c>
      <c r="AW54">
        <v>48</v>
      </c>
      <c r="AX54">
        <v>0</v>
      </c>
      <c r="AY54">
        <v>1</v>
      </c>
      <c r="AZ54">
        <v>0</v>
      </c>
      <c r="BA54">
        <v>0</v>
      </c>
      <c r="BB54">
        <v>0</v>
      </c>
    </row>
    <row r="55" spans="1:54" x14ac:dyDescent="0.2">
      <c r="A55" t="s">
        <v>64</v>
      </c>
      <c r="B55" t="s">
        <v>63</v>
      </c>
      <c r="C55" t="s">
        <v>49</v>
      </c>
      <c r="D55" t="s">
        <v>50</v>
      </c>
      <c r="E55" t="s">
        <v>62</v>
      </c>
      <c r="F55" t="s">
        <v>47</v>
      </c>
      <c r="G55">
        <v>402</v>
      </c>
      <c r="H55" s="1">
        <v>40000</v>
      </c>
      <c r="I55" s="1">
        <v>40402</v>
      </c>
      <c r="J55">
        <v>0</v>
      </c>
      <c r="K55">
        <v>0</v>
      </c>
      <c r="L55">
        <v>0</v>
      </c>
      <c r="M55" s="1">
        <v>317772</v>
      </c>
      <c r="N55">
        <v>0</v>
      </c>
      <c r="O55" s="1">
        <v>24347</v>
      </c>
      <c r="P55" s="1">
        <v>2913</v>
      </c>
      <c r="Q55" s="1">
        <v>385434</v>
      </c>
      <c r="R55" s="1">
        <f>Table1[[#This Row],[receipts_total]]-Table1[[#This Row],[receipts_others_income]]</f>
        <v>382521</v>
      </c>
      <c r="S55" s="1" t="str">
        <f>IF(Table1[[#This Row],[revenue]]&lt;250000,"S",IF(Table1[[#This Row],[revenue]]&lt;1000000,"M","L"))</f>
        <v>M</v>
      </c>
      <c r="T55" s="1">
        <f>IF(Table1[[#This Row],[charity_size]]="S",1, 0)</f>
        <v>0</v>
      </c>
      <c r="U55" s="2">
        <f>IF(Table1[[#This Row],[charity_size]]="S",(Table1[[#This Row],[revenue]]-_xlfn.MINIFS($R$2:$R$423,$S$2:$S$423,"S"))/(_xlfn.MAXIFS($R$2:$R$423,$S$2:$S$423,"S")-_xlfn.MINIFS($R$2:$R$423,$S$2:$S$423,"S")),0)</f>
        <v>0</v>
      </c>
      <c r="V55" s="1">
        <f>IF(Table1[[#This Row],[charity_size]]="M",1,0)</f>
        <v>1</v>
      </c>
      <c r="W55" s="2">
        <f>IF(Table1[[#This Row],[charity_size]]="M",(LOG10(Table1[[#This Row],[revenue]])-LOG10(_xlfn.MINIFS($R$2:$R$423,$S$2:$S$423,"M")))/(LOG10(_xlfn.MAXIFS($R$2:$R$423,$S$2:$S$423,"M"))-LOG10(_xlfn.MINIFS($R$2:$R$423,$S$2:$S$423,"M"))),0)</f>
        <v>0.29515063912313594</v>
      </c>
      <c r="X55" s="1">
        <f>IF(Table1[[#This Row],[charity_size]]="L",1,0)</f>
        <v>0</v>
      </c>
      <c r="Y5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5">
        <v>0</v>
      </c>
      <c r="AA55" s="1">
        <v>348843</v>
      </c>
      <c r="AB55" s="1">
        <v>38436</v>
      </c>
      <c r="AC55" s="1">
        <v>387279</v>
      </c>
      <c r="AD55">
        <v>0</v>
      </c>
      <c r="AE55">
        <v>0</v>
      </c>
      <c r="AF55" s="1">
        <v>387279</v>
      </c>
      <c r="AG55" s="1">
        <v>17802</v>
      </c>
      <c r="AH55" s="1">
        <v>17986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35788</v>
      </c>
      <c r="AO55">
        <v>0</v>
      </c>
      <c r="AP55" s="1">
        <v>35788</v>
      </c>
      <c r="AQ55">
        <v>0</v>
      </c>
      <c r="AR55" s="1">
        <v>21311</v>
      </c>
      <c r="AS55" s="1">
        <v>21311</v>
      </c>
      <c r="AT55" s="1">
        <v>14477</v>
      </c>
      <c r="AU55">
        <v>0</v>
      </c>
      <c r="AV55" s="1">
        <v>14477</v>
      </c>
      <c r="AW55">
        <v>0</v>
      </c>
      <c r="AX55">
        <v>0</v>
      </c>
      <c r="AY55">
        <v>99.99</v>
      </c>
      <c r="AZ55">
        <v>5</v>
      </c>
      <c r="BA55" s="1">
        <v>192543</v>
      </c>
      <c r="BB55">
        <v>0</v>
      </c>
    </row>
    <row r="56" spans="1:54" x14ac:dyDescent="0.2">
      <c r="A56" t="s">
        <v>785</v>
      </c>
      <c r="B56" t="s">
        <v>784</v>
      </c>
      <c r="C56" t="s">
        <v>649</v>
      </c>
      <c r="D56" t="s">
        <v>774</v>
      </c>
      <c r="E56" t="s">
        <v>59</v>
      </c>
      <c r="F56" t="s">
        <v>47</v>
      </c>
      <c r="G56" s="1">
        <v>109947</v>
      </c>
      <c r="H56" t="s">
        <v>94</v>
      </c>
      <c r="I56" s="1">
        <v>109947</v>
      </c>
      <c r="J56">
        <v>0</v>
      </c>
      <c r="K56" t="s">
        <v>94</v>
      </c>
      <c r="L56">
        <v>0</v>
      </c>
      <c r="M56" s="1">
        <v>868285</v>
      </c>
      <c r="N56">
        <v>0</v>
      </c>
      <c r="O56" s="1">
        <v>426893</v>
      </c>
      <c r="P56" s="1">
        <v>13295</v>
      </c>
      <c r="Q56" s="1">
        <v>1418420</v>
      </c>
      <c r="R56" s="1">
        <f>Table1[[#This Row],[receipts_total]]-Table1[[#This Row],[receipts_others_income]]</f>
        <v>1405125</v>
      </c>
      <c r="S56" s="1" t="str">
        <f>IF(Table1[[#This Row],[revenue]]&lt;250000,"S",IF(Table1[[#This Row],[revenue]]&lt;1000000,"M","L"))</f>
        <v>L</v>
      </c>
      <c r="T56" s="1">
        <f>IF(Table1[[#This Row],[charity_size]]="S",1, 0)</f>
        <v>0</v>
      </c>
      <c r="U56" s="2">
        <f>IF(Table1[[#This Row],[charity_size]]="S",(Table1[[#This Row],[revenue]]-_xlfn.MINIFS($R$2:$R$423,$S$2:$S$423,"S"))/(_xlfn.MAXIFS($R$2:$R$423,$S$2:$S$423,"S")-_xlfn.MINIFS($R$2:$R$423,$S$2:$S$423,"S")),0)</f>
        <v>0</v>
      </c>
      <c r="V56" s="1">
        <f>IF(Table1[[#This Row],[charity_size]]="M",1,0)</f>
        <v>0</v>
      </c>
      <c r="W5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6" s="1">
        <f>IF(Table1[[#This Row],[charity_size]]="L",1,0)</f>
        <v>1</v>
      </c>
      <c r="Y56" s="2">
        <f>IF(Table1[[#This Row],[charity_size]]="L",(LOG10(Table1[[#This Row],[revenue]])-LOG10(_xlfn.MINIFS($R$2:$R$423,$S$2:$S$423,"L")))/(LOG10(_xlfn.MAXIFS($R$2:$R$423,$S$2:$S$423,"L"))-LOG10(_xlfn.MINIFS($R$2:$R$423,$S$2:$S$423,"L"))),0)</f>
        <v>4.2467389251933475E-2</v>
      </c>
      <c r="Z56">
        <v>0</v>
      </c>
      <c r="AA56" s="1">
        <v>1439001</v>
      </c>
      <c r="AB56">
        <v>0</v>
      </c>
      <c r="AC56" s="1">
        <v>1439001</v>
      </c>
      <c r="AD56">
        <v>0</v>
      </c>
      <c r="AE56" s="1">
        <v>225616</v>
      </c>
      <c r="AF56" s="1">
        <v>1664617</v>
      </c>
      <c r="AG56" s="1">
        <v>377147</v>
      </c>
      <c r="AH56" s="1">
        <v>3302446</v>
      </c>
      <c r="AI56">
        <v>0</v>
      </c>
      <c r="AJ56">
        <v>0</v>
      </c>
      <c r="AK56">
        <v>0</v>
      </c>
      <c r="AL56">
        <v>0</v>
      </c>
      <c r="AM56" s="1">
        <v>161844</v>
      </c>
      <c r="AN56" s="1">
        <v>3841437</v>
      </c>
      <c r="AO56">
        <v>0</v>
      </c>
      <c r="AP56" s="1">
        <v>3841437</v>
      </c>
      <c r="AQ56">
        <v>0</v>
      </c>
      <c r="AR56" s="1">
        <v>3606646</v>
      </c>
      <c r="AS56" s="1">
        <v>3606646</v>
      </c>
      <c r="AT56" s="1">
        <v>234791</v>
      </c>
      <c r="AU56">
        <v>0</v>
      </c>
      <c r="AV56" s="1">
        <v>234791</v>
      </c>
      <c r="AW56">
        <v>45</v>
      </c>
      <c r="AX56">
        <v>0</v>
      </c>
      <c r="AY56">
        <v>0</v>
      </c>
      <c r="AZ56">
        <v>14</v>
      </c>
      <c r="BA56" s="1">
        <v>1039132</v>
      </c>
      <c r="BB56">
        <v>0</v>
      </c>
    </row>
    <row r="57" spans="1:54" x14ac:dyDescent="0.2">
      <c r="A57" t="s">
        <v>242</v>
      </c>
      <c r="B57" t="s">
        <v>241</v>
      </c>
      <c r="C57" t="s">
        <v>176</v>
      </c>
      <c r="D57" t="s">
        <v>235</v>
      </c>
      <c r="E57" t="s">
        <v>46</v>
      </c>
      <c r="F57" t="s">
        <v>47</v>
      </c>
      <c r="G57">
        <v>0</v>
      </c>
      <c r="H57" s="1">
        <v>3000</v>
      </c>
      <c r="I57" s="1">
        <v>3000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1754</v>
      </c>
      <c r="Q57" s="1">
        <v>4754</v>
      </c>
      <c r="R57" s="1">
        <f>Table1[[#This Row],[receipts_total]]-Table1[[#This Row],[receipts_others_income]]</f>
        <v>3000</v>
      </c>
      <c r="S57" s="1" t="str">
        <f>IF(Table1[[#This Row],[revenue]]&lt;250000,"S",IF(Table1[[#This Row],[revenue]]&lt;1000000,"M","L"))</f>
        <v>S</v>
      </c>
      <c r="T57" s="1">
        <f>IF(Table1[[#This Row],[charity_size]]="S",1, 0)</f>
        <v>1</v>
      </c>
      <c r="U57" s="2">
        <f>IF(Table1[[#This Row],[charity_size]]="S",(Table1[[#This Row],[revenue]]-_xlfn.MINIFS($R$2:$R$423,$S$2:$S$423,"S"))/(_xlfn.MAXIFS($R$2:$R$423,$S$2:$S$423,"S")-_xlfn.MINIFS($R$2:$R$423,$S$2:$S$423,"S")),0)</f>
        <v>1.2021205406336779E-2</v>
      </c>
      <c r="V57" s="1">
        <f>IF(Table1[[#This Row],[charity_size]]="M",1,0)</f>
        <v>0</v>
      </c>
      <c r="W5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7" s="1">
        <f>IF(Table1[[#This Row],[charity_size]]="L",1,0)</f>
        <v>0</v>
      </c>
      <c r="Y5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7">
        <v>0</v>
      </c>
      <c r="AA57">
        <v>800</v>
      </c>
      <c r="AB57">
        <v>0</v>
      </c>
      <c r="AC57">
        <v>800</v>
      </c>
      <c r="AD57">
        <v>0</v>
      </c>
      <c r="AE57" s="1">
        <v>2268</v>
      </c>
      <c r="AF57" s="1">
        <v>3068</v>
      </c>
      <c r="AG57">
        <v>0</v>
      </c>
      <c r="AH57" s="1">
        <v>12933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12933</v>
      </c>
      <c r="AO57">
        <v>0</v>
      </c>
      <c r="AP57" s="1">
        <v>12933</v>
      </c>
      <c r="AQ57">
        <v>0</v>
      </c>
      <c r="AR57" s="1">
        <v>11833</v>
      </c>
      <c r="AS57" s="1">
        <v>11833</v>
      </c>
      <c r="AT57" s="1">
        <v>1100</v>
      </c>
      <c r="AU57">
        <v>0</v>
      </c>
      <c r="AV57" s="1">
        <v>1100</v>
      </c>
      <c r="AW57">
        <v>11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2">
      <c r="A58" t="s">
        <v>385</v>
      </c>
      <c r="B58" t="s">
        <v>383</v>
      </c>
      <c r="C58" t="s">
        <v>330</v>
      </c>
      <c r="D58" t="s">
        <v>384</v>
      </c>
      <c r="E58" t="s">
        <v>382</v>
      </c>
      <c r="F58" t="s">
        <v>47</v>
      </c>
      <c r="G58">
        <v>840</v>
      </c>
      <c r="H58" s="1">
        <v>1705</v>
      </c>
      <c r="I58" s="1">
        <v>2545</v>
      </c>
      <c r="J58">
        <v>0</v>
      </c>
      <c r="K58">
        <v>0</v>
      </c>
      <c r="L58">
        <v>0</v>
      </c>
      <c r="M58">
        <v>714</v>
      </c>
      <c r="N58">
        <v>130</v>
      </c>
      <c r="O58">
        <v>0</v>
      </c>
      <c r="P58">
        <v>851</v>
      </c>
      <c r="Q58" s="1">
        <v>4240</v>
      </c>
      <c r="R58" s="1">
        <f>Table1[[#This Row],[receipts_total]]-Table1[[#This Row],[receipts_others_income]]</f>
        <v>3389</v>
      </c>
      <c r="S58" s="1" t="str">
        <f>IF(Table1[[#This Row],[revenue]]&lt;250000,"S",IF(Table1[[#This Row],[revenue]]&lt;1000000,"M","L"))</f>
        <v>S</v>
      </c>
      <c r="T58" s="1">
        <f>IF(Table1[[#This Row],[charity_size]]="S",1, 0)</f>
        <v>1</v>
      </c>
      <c r="U58" s="2">
        <f>IF(Table1[[#This Row],[charity_size]]="S",(Table1[[#This Row],[revenue]]-_xlfn.MINIFS($R$2:$R$423,$S$2:$S$423,"S"))/(_xlfn.MAXIFS($R$2:$R$423,$S$2:$S$423,"S")-_xlfn.MINIFS($R$2:$R$423,$S$2:$S$423,"S")),0)</f>
        <v>1.3579955040691781E-2</v>
      </c>
      <c r="V58" s="1">
        <f>IF(Table1[[#This Row],[charity_size]]="M",1,0)</f>
        <v>0</v>
      </c>
      <c r="W5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8" s="1">
        <f>IF(Table1[[#This Row],[charity_size]]="L",1,0)</f>
        <v>0</v>
      </c>
      <c r="Y5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8">
        <v>0</v>
      </c>
      <c r="AA58" s="1">
        <v>1978</v>
      </c>
      <c r="AB58">
        <v>78</v>
      </c>
      <c r="AC58" s="1">
        <v>2056</v>
      </c>
      <c r="AD58">
        <v>43</v>
      </c>
      <c r="AE58" s="1">
        <v>1691</v>
      </c>
      <c r="AF58" s="1">
        <v>3790</v>
      </c>
      <c r="AG58">
        <v>28</v>
      </c>
      <c r="AH58" s="1">
        <v>5612</v>
      </c>
      <c r="AI58">
        <v>144</v>
      </c>
      <c r="AJ58">
        <v>0</v>
      </c>
      <c r="AK58">
        <v>0</v>
      </c>
      <c r="AL58">
        <v>121</v>
      </c>
      <c r="AM58">
        <v>42</v>
      </c>
      <c r="AN58" s="1">
        <v>5947</v>
      </c>
      <c r="AO58">
        <v>0</v>
      </c>
      <c r="AP58" s="1">
        <v>5947</v>
      </c>
      <c r="AQ58">
        <v>0</v>
      </c>
      <c r="AR58" s="1">
        <v>5425</v>
      </c>
      <c r="AS58" s="1">
        <v>5425</v>
      </c>
      <c r="AT58">
        <v>522</v>
      </c>
      <c r="AU58">
        <v>0</v>
      </c>
      <c r="AV58">
        <v>522</v>
      </c>
      <c r="AW58">
        <v>17</v>
      </c>
      <c r="AX58">
        <v>0</v>
      </c>
      <c r="AY58">
        <v>2</v>
      </c>
      <c r="AZ58">
        <v>20</v>
      </c>
      <c r="BA58" s="1">
        <v>1067</v>
      </c>
      <c r="BB58">
        <v>33</v>
      </c>
    </row>
    <row r="59" spans="1:54" x14ac:dyDescent="0.2">
      <c r="A59" t="s">
        <v>283</v>
      </c>
      <c r="B59" t="s">
        <v>282</v>
      </c>
      <c r="C59" t="s">
        <v>176</v>
      </c>
      <c r="D59" t="s">
        <v>278</v>
      </c>
      <c r="E59" t="s">
        <v>46</v>
      </c>
      <c r="F59" t="s">
        <v>47</v>
      </c>
      <c r="G59">
        <v>0</v>
      </c>
      <c r="H59" s="1">
        <v>1500</v>
      </c>
      <c r="I59" s="1">
        <v>1500</v>
      </c>
      <c r="J59">
        <v>0</v>
      </c>
      <c r="K59">
        <v>0</v>
      </c>
      <c r="L59">
        <v>0</v>
      </c>
      <c r="M59" s="1">
        <v>2680</v>
      </c>
      <c r="N59">
        <v>1</v>
      </c>
      <c r="O59">
        <v>0</v>
      </c>
      <c r="P59" s="1">
        <v>3529</v>
      </c>
      <c r="Q59" s="1">
        <v>7710</v>
      </c>
      <c r="R59" s="1">
        <f>Table1[[#This Row],[receipts_total]]-Table1[[#This Row],[receipts_others_income]]</f>
        <v>4181</v>
      </c>
      <c r="S59" s="1" t="str">
        <f>IF(Table1[[#This Row],[revenue]]&lt;250000,"S",IF(Table1[[#This Row],[revenue]]&lt;1000000,"M","L"))</f>
        <v>S</v>
      </c>
      <c r="T59" s="1">
        <f>IF(Table1[[#This Row],[charity_size]]="S",1, 0)</f>
        <v>1</v>
      </c>
      <c r="U59" s="2">
        <f>IF(Table1[[#This Row],[charity_size]]="S",(Table1[[#This Row],[revenue]]-_xlfn.MINIFS($R$2:$R$423,$S$2:$S$423,"S"))/(_xlfn.MAXIFS($R$2:$R$423,$S$2:$S$423,"S")-_xlfn.MINIFS($R$2:$R$423,$S$2:$S$423,"S")),0)</f>
        <v>1.675355326796469E-2</v>
      </c>
      <c r="V59" s="1">
        <f>IF(Table1[[#This Row],[charity_size]]="M",1,0)</f>
        <v>0</v>
      </c>
      <c r="W5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59" s="1">
        <f>IF(Table1[[#This Row],[charity_size]]="L",1,0)</f>
        <v>0</v>
      </c>
      <c r="Y5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59">
        <v>0</v>
      </c>
      <c r="AA59" s="1">
        <v>3700</v>
      </c>
      <c r="AB59">
        <v>0</v>
      </c>
      <c r="AC59" s="1">
        <v>3700</v>
      </c>
      <c r="AD59">
        <v>0</v>
      </c>
      <c r="AE59" s="1">
        <v>2117</v>
      </c>
      <c r="AF59" s="1">
        <v>5817</v>
      </c>
      <c r="AG59">
        <v>0</v>
      </c>
      <c r="AH59" s="1">
        <v>30590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30590</v>
      </c>
      <c r="AO59">
        <v>0</v>
      </c>
      <c r="AP59" s="1">
        <v>30590</v>
      </c>
      <c r="AQ59">
        <v>0</v>
      </c>
      <c r="AR59" s="1">
        <v>29520</v>
      </c>
      <c r="AS59" s="1">
        <v>29520</v>
      </c>
      <c r="AT59" s="1">
        <v>1070</v>
      </c>
      <c r="AU59">
        <v>0</v>
      </c>
      <c r="AV59" s="1">
        <v>1070</v>
      </c>
      <c r="AW59">
        <v>12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">
      <c r="A60" t="s">
        <v>144</v>
      </c>
      <c r="B60" t="s">
        <v>142</v>
      </c>
      <c r="C60" t="s">
        <v>49</v>
      </c>
      <c r="D60" t="s">
        <v>143</v>
      </c>
      <c r="E60" t="s">
        <v>46</v>
      </c>
      <c r="F60" t="s">
        <v>47</v>
      </c>
      <c r="G60" s="1">
        <v>2017</v>
      </c>
      <c r="H60" s="1">
        <v>54875</v>
      </c>
      <c r="I60" s="1">
        <v>56892</v>
      </c>
      <c r="J60">
        <v>0</v>
      </c>
      <c r="K60">
        <v>0</v>
      </c>
      <c r="L60">
        <v>0</v>
      </c>
      <c r="M60" s="1">
        <v>290520</v>
      </c>
      <c r="N60">
        <v>0</v>
      </c>
      <c r="O60" s="1">
        <v>38515</v>
      </c>
      <c r="P60" s="1">
        <v>6191</v>
      </c>
      <c r="Q60" s="1">
        <v>392118</v>
      </c>
      <c r="R60" s="1">
        <f>Table1[[#This Row],[receipts_total]]-Table1[[#This Row],[receipts_others_income]]</f>
        <v>385927</v>
      </c>
      <c r="S60" s="1" t="str">
        <f>IF(Table1[[#This Row],[revenue]]&lt;250000,"S",IF(Table1[[#This Row],[revenue]]&lt;1000000,"M","L"))</f>
        <v>M</v>
      </c>
      <c r="T60" s="1">
        <f>IF(Table1[[#This Row],[charity_size]]="S",1, 0)</f>
        <v>0</v>
      </c>
      <c r="U60" s="2">
        <f>IF(Table1[[#This Row],[charity_size]]="S",(Table1[[#This Row],[revenue]]-_xlfn.MINIFS($R$2:$R$423,$S$2:$S$423,"S"))/(_xlfn.MAXIFS($R$2:$R$423,$S$2:$S$423,"S")-_xlfn.MINIFS($R$2:$R$423,$S$2:$S$423,"S")),0)</f>
        <v>0</v>
      </c>
      <c r="V60" s="1">
        <f>IF(Table1[[#This Row],[charity_size]]="M",1,0)</f>
        <v>1</v>
      </c>
      <c r="W60" s="2">
        <f>IF(Table1[[#This Row],[charity_size]]="M",(LOG10(Table1[[#This Row],[revenue]])-LOG10(_xlfn.MINIFS($R$2:$R$423,$S$2:$S$423,"M")))/(LOG10(_xlfn.MAXIFS($R$2:$R$423,$S$2:$S$423,"M"))-LOG10(_xlfn.MINIFS($R$2:$R$423,$S$2:$S$423,"M"))),0)</f>
        <v>0.3016630484710906</v>
      </c>
      <c r="X60" s="1">
        <f>IF(Table1[[#This Row],[charity_size]]="L",1,0)</f>
        <v>0</v>
      </c>
      <c r="Y6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0">
        <v>0</v>
      </c>
      <c r="AA60" s="1">
        <v>281271</v>
      </c>
      <c r="AB60">
        <v>0</v>
      </c>
      <c r="AC60" s="1">
        <v>281271</v>
      </c>
      <c r="AD60" s="1">
        <v>4506</v>
      </c>
      <c r="AE60" s="1">
        <v>101316</v>
      </c>
      <c r="AF60" s="1">
        <v>387093</v>
      </c>
      <c r="AG60" s="1">
        <v>132042</v>
      </c>
      <c r="AH60" s="1">
        <v>227685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359727</v>
      </c>
      <c r="AO60">
        <v>0</v>
      </c>
      <c r="AP60" s="1">
        <v>359727</v>
      </c>
      <c r="AQ60">
        <v>0</v>
      </c>
      <c r="AR60" s="1">
        <v>335326</v>
      </c>
      <c r="AS60" s="1">
        <v>335326</v>
      </c>
      <c r="AT60" s="1">
        <v>24401</v>
      </c>
      <c r="AU60">
        <v>0</v>
      </c>
      <c r="AV60" s="1">
        <v>24401</v>
      </c>
      <c r="AW60">
        <v>6</v>
      </c>
      <c r="AX60">
        <v>0</v>
      </c>
      <c r="AY60">
        <v>8</v>
      </c>
      <c r="AZ60">
        <v>4</v>
      </c>
      <c r="BA60" s="1">
        <v>234084</v>
      </c>
      <c r="BB60" s="1">
        <v>24500</v>
      </c>
    </row>
    <row r="61" spans="1:54" x14ac:dyDescent="0.2">
      <c r="A61" t="s">
        <v>944</v>
      </c>
      <c r="B61" t="s">
        <v>943</v>
      </c>
      <c r="C61" t="s">
        <v>875</v>
      </c>
      <c r="D61" t="s">
        <v>939</v>
      </c>
      <c r="E61" t="s">
        <v>46</v>
      </c>
      <c r="F61" t="s">
        <v>47</v>
      </c>
      <c r="G61" s="1">
        <v>3344</v>
      </c>
      <c r="H61" s="1">
        <v>1320</v>
      </c>
      <c r="I61" s="1">
        <v>4664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">
        <v>1250</v>
      </c>
      <c r="Q61" s="1">
        <v>5914</v>
      </c>
      <c r="R61" s="1">
        <f>Table1[[#This Row],[receipts_total]]-Table1[[#This Row],[receipts_others_income]]</f>
        <v>4664</v>
      </c>
      <c r="S61" s="1" t="str">
        <f>IF(Table1[[#This Row],[revenue]]&lt;250000,"S",IF(Table1[[#This Row],[revenue]]&lt;1000000,"M","L"))</f>
        <v>S</v>
      </c>
      <c r="T61" s="1">
        <f>IF(Table1[[#This Row],[charity_size]]="S",1, 0)</f>
        <v>1</v>
      </c>
      <c r="U61" s="2">
        <f>IF(Table1[[#This Row],[charity_size]]="S",(Table1[[#This Row],[revenue]]-_xlfn.MINIFS($R$2:$R$423,$S$2:$S$423,"S"))/(_xlfn.MAXIFS($R$2:$R$423,$S$2:$S$423,"S")-_xlfn.MINIFS($R$2:$R$423,$S$2:$S$423,"S")),0)</f>
        <v>1.8688967338384911E-2</v>
      </c>
      <c r="V61" s="1">
        <f>IF(Table1[[#This Row],[charity_size]]="M",1,0)</f>
        <v>0</v>
      </c>
      <c r="W6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61" s="1">
        <f>IF(Table1[[#This Row],[charity_size]]="L",1,0)</f>
        <v>0</v>
      </c>
      <c r="Y6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1">
        <v>0</v>
      </c>
      <c r="AA61" s="1">
        <v>5441</v>
      </c>
      <c r="AB61">
        <v>0</v>
      </c>
      <c r="AC61" s="1">
        <v>5441</v>
      </c>
      <c r="AD61">
        <v>0</v>
      </c>
      <c r="AE61" s="1">
        <v>6435</v>
      </c>
      <c r="AF61" s="1">
        <v>11876</v>
      </c>
      <c r="AG61">
        <v>0</v>
      </c>
      <c r="AH61" s="1">
        <v>2813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2813</v>
      </c>
      <c r="AO61">
        <v>0</v>
      </c>
      <c r="AP61" s="1">
        <v>2813</v>
      </c>
      <c r="AQ61">
        <v>0</v>
      </c>
      <c r="AR61" s="1">
        <v>-4792</v>
      </c>
      <c r="AS61" s="1">
        <v>-4792</v>
      </c>
      <c r="AT61" s="1">
        <v>7605</v>
      </c>
      <c r="AU61">
        <v>0</v>
      </c>
      <c r="AV61" s="1">
        <v>7605</v>
      </c>
      <c r="AW61">
        <v>50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">
      <c r="A62" t="s">
        <v>468</v>
      </c>
      <c r="B62" t="s">
        <v>467</v>
      </c>
      <c r="C62" t="s">
        <v>395</v>
      </c>
      <c r="D62" t="s">
        <v>171</v>
      </c>
      <c r="E62" t="s">
        <v>374</v>
      </c>
      <c r="F62" t="s">
        <v>47</v>
      </c>
      <c r="G62" s="1">
        <v>1103</v>
      </c>
      <c r="H62" s="1">
        <v>35302</v>
      </c>
      <c r="I62" s="1">
        <v>36405</v>
      </c>
      <c r="J62">
        <v>0</v>
      </c>
      <c r="K62">
        <v>0</v>
      </c>
      <c r="L62">
        <v>0</v>
      </c>
      <c r="M62" s="1">
        <v>318691</v>
      </c>
      <c r="N62">
        <v>0</v>
      </c>
      <c r="O62" s="1">
        <v>32276</v>
      </c>
      <c r="P62" s="1">
        <v>31325</v>
      </c>
      <c r="Q62" s="1">
        <v>418697</v>
      </c>
      <c r="R62" s="1">
        <f>Table1[[#This Row],[receipts_total]]-Table1[[#This Row],[receipts_others_income]]</f>
        <v>387372</v>
      </c>
      <c r="S62" s="1" t="str">
        <f>IF(Table1[[#This Row],[revenue]]&lt;250000,"S",IF(Table1[[#This Row],[revenue]]&lt;1000000,"M","L"))</f>
        <v>M</v>
      </c>
      <c r="T62" s="1">
        <f>IF(Table1[[#This Row],[charity_size]]="S",1, 0)</f>
        <v>0</v>
      </c>
      <c r="U62" s="2">
        <f>IF(Table1[[#This Row],[charity_size]]="S",(Table1[[#This Row],[revenue]]-_xlfn.MINIFS($R$2:$R$423,$S$2:$S$423,"S"))/(_xlfn.MAXIFS($R$2:$R$423,$S$2:$S$423,"S")-_xlfn.MINIFS($R$2:$R$423,$S$2:$S$423,"S")),0)</f>
        <v>0</v>
      </c>
      <c r="V62" s="1">
        <f>IF(Table1[[#This Row],[charity_size]]="M",1,0)</f>
        <v>1</v>
      </c>
      <c r="W62" s="2">
        <f>IF(Table1[[#This Row],[charity_size]]="M",(LOG10(Table1[[#This Row],[revenue]])-LOG10(_xlfn.MINIFS($R$2:$R$423,$S$2:$S$423,"M")))/(LOG10(_xlfn.MAXIFS($R$2:$R$423,$S$2:$S$423,"M"))-LOG10(_xlfn.MINIFS($R$2:$R$423,$S$2:$S$423,"M"))),0)</f>
        <v>0.30440859995579639</v>
      </c>
      <c r="X62" s="1">
        <f>IF(Table1[[#This Row],[charity_size]]="L",1,0)</f>
        <v>0</v>
      </c>
      <c r="Y6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2" s="1">
        <v>302467</v>
      </c>
      <c r="AA62" s="1">
        <v>372895</v>
      </c>
      <c r="AB62">
        <v>0</v>
      </c>
      <c r="AC62" s="1">
        <v>372895</v>
      </c>
      <c r="AD62">
        <v>0</v>
      </c>
      <c r="AE62" s="1">
        <v>80214</v>
      </c>
      <c r="AF62" s="1">
        <v>453109</v>
      </c>
      <c r="AG62" s="1">
        <v>40116</v>
      </c>
      <c r="AH62" s="1">
        <v>1015794</v>
      </c>
      <c r="AI62">
        <v>0</v>
      </c>
      <c r="AJ62">
        <v>0</v>
      </c>
      <c r="AK62">
        <v>0</v>
      </c>
      <c r="AL62">
        <v>0</v>
      </c>
      <c r="AM62" s="1">
        <v>15349</v>
      </c>
      <c r="AN62" s="1">
        <v>1071259</v>
      </c>
      <c r="AO62">
        <v>0</v>
      </c>
      <c r="AP62" s="1">
        <v>1071259</v>
      </c>
      <c r="AQ62" s="1">
        <v>49668</v>
      </c>
      <c r="AR62" s="1">
        <v>1064732</v>
      </c>
      <c r="AS62" s="1">
        <v>1015064</v>
      </c>
      <c r="AT62" s="1">
        <v>6527</v>
      </c>
      <c r="AU62">
        <v>0</v>
      </c>
      <c r="AV62" s="1">
        <v>6527</v>
      </c>
      <c r="AW62">
        <v>35</v>
      </c>
      <c r="AX62">
        <v>0</v>
      </c>
      <c r="AY62">
        <v>0</v>
      </c>
      <c r="AZ62">
        <v>6</v>
      </c>
      <c r="BA62" s="1">
        <v>327859</v>
      </c>
      <c r="BB62">
        <v>0</v>
      </c>
    </row>
    <row r="63" spans="1:54" x14ac:dyDescent="0.2">
      <c r="A63" t="s">
        <v>533</v>
      </c>
      <c r="B63" t="s">
        <v>532</v>
      </c>
      <c r="C63" t="s">
        <v>395</v>
      </c>
      <c r="D63" t="s">
        <v>506</v>
      </c>
      <c r="E63" t="s">
        <v>59</v>
      </c>
      <c r="F63" t="s">
        <v>47</v>
      </c>
      <c r="G63" s="1">
        <v>15881</v>
      </c>
      <c r="H63" s="1">
        <v>43664</v>
      </c>
      <c r="I63" s="1">
        <v>59545</v>
      </c>
      <c r="J63">
        <v>0</v>
      </c>
      <c r="K63">
        <v>0</v>
      </c>
      <c r="L63">
        <v>0</v>
      </c>
      <c r="M63" s="1">
        <v>199661</v>
      </c>
      <c r="N63">
        <v>0</v>
      </c>
      <c r="O63" s="1">
        <v>131277</v>
      </c>
      <c r="P63" s="1">
        <v>2934</v>
      </c>
      <c r="Q63" s="1">
        <v>393417</v>
      </c>
      <c r="R63" s="1">
        <f>Table1[[#This Row],[receipts_total]]-Table1[[#This Row],[receipts_others_income]]</f>
        <v>390483</v>
      </c>
      <c r="S63" s="1" t="str">
        <f>IF(Table1[[#This Row],[revenue]]&lt;250000,"S",IF(Table1[[#This Row],[revenue]]&lt;1000000,"M","L"))</f>
        <v>M</v>
      </c>
      <c r="T63" s="1">
        <f>IF(Table1[[#This Row],[charity_size]]="S",1, 0)</f>
        <v>0</v>
      </c>
      <c r="U63" s="2">
        <f>IF(Table1[[#This Row],[charity_size]]="S",(Table1[[#This Row],[revenue]]-_xlfn.MINIFS($R$2:$R$423,$S$2:$S$423,"S"))/(_xlfn.MAXIFS($R$2:$R$423,$S$2:$S$423,"S")-_xlfn.MINIFS($R$2:$R$423,$S$2:$S$423,"S")),0)</f>
        <v>0</v>
      </c>
      <c r="V63" s="1">
        <f>IF(Table1[[#This Row],[charity_size]]="M",1,0)</f>
        <v>1</v>
      </c>
      <c r="W63" s="2">
        <f>IF(Table1[[#This Row],[charity_size]]="M",(LOG10(Table1[[#This Row],[revenue]])-LOG10(_xlfn.MINIFS($R$2:$R$423,$S$2:$S$423,"M")))/(LOG10(_xlfn.MAXIFS($R$2:$R$423,$S$2:$S$423,"M"))-LOG10(_xlfn.MINIFS($R$2:$R$423,$S$2:$S$423,"M"))),0)</f>
        <v>0.31028501371705686</v>
      </c>
      <c r="X63" s="1">
        <f>IF(Table1[[#This Row],[charity_size]]="L",1,0)</f>
        <v>0</v>
      </c>
      <c r="Y6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3">
        <v>0</v>
      </c>
      <c r="AA63" s="1">
        <v>168815</v>
      </c>
      <c r="AB63">
        <v>0</v>
      </c>
      <c r="AC63" s="1">
        <v>168815</v>
      </c>
      <c r="AD63" s="1">
        <v>27407</v>
      </c>
      <c r="AE63" s="1">
        <v>121946</v>
      </c>
      <c r="AF63" s="1">
        <v>318168</v>
      </c>
      <c r="AG63" s="1">
        <v>30511</v>
      </c>
      <c r="AH63" s="1">
        <v>257209</v>
      </c>
      <c r="AI63">
        <v>0</v>
      </c>
      <c r="AJ63">
        <v>0</v>
      </c>
      <c r="AK63" s="1">
        <v>21931</v>
      </c>
      <c r="AL63">
        <v>0</v>
      </c>
      <c r="AM63">
        <v>0</v>
      </c>
      <c r="AN63" s="1">
        <v>309651</v>
      </c>
      <c r="AO63">
        <v>0</v>
      </c>
      <c r="AP63" s="1">
        <v>309651</v>
      </c>
      <c r="AQ63">
        <v>0</v>
      </c>
      <c r="AR63" s="1">
        <v>159685</v>
      </c>
      <c r="AS63" s="1">
        <v>159685</v>
      </c>
      <c r="AT63" s="1">
        <v>13399</v>
      </c>
      <c r="AU63" s="1">
        <v>136567</v>
      </c>
      <c r="AV63" s="1">
        <v>149966</v>
      </c>
      <c r="AW63">
        <v>24</v>
      </c>
      <c r="AX63">
        <v>0</v>
      </c>
      <c r="AY63">
        <v>24.7</v>
      </c>
      <c r="AZ63">
        <v>6</v>
      </c>
      <c r="BA63" s="1">
        <v>150833</v>
      </c>
      <c r="BB63">
        <v>0</v>
      </c>
    </row>
    <row r="64" spans="1:54" x14ac:dyDescent="0.2">
      <c r="A64" t="s">
        <v>281</v>
      </c>
      <c r="B64" t="s">
        <v>280</v>
      </c>
      <c r="C64" t="s">
        <v>176</v>
      </c>
      <c r="D64" t="s">
        <v>278</v>
      </c>
      <c r="E64" t="s">
        <v>46</v>
      </c>
      <c r="F64" t="s">
        <v>47</v>
      </c>
      <c r="G64">
        <v>0</v>
      </c>
      <c r="H64" s="1">
        <v>1000</v>
      </c>
      <c r="I64" s="1">
        <v>1000</v>
      </c>
      <c r="J64">
        <v>0</v>
      </c>
      <c r="K64">
        <v>0</v>
      </c>
      <c r="L64">
        <v>0</v>
      </c>
      <c r="M64" s="1">
        <v>3859</v>
      </c>
      <c r="N64">
        <v>231</v>
      </c>
      <c r="O64">
        <v>0</v>
      </c>
      <c r="P64">
        <v>0</v>
      </c>
      <c r="Q64" s="1">
        <v>5090</v>
      </c>
      <c r="R64" s="1">
        <f>Table1[[#This Row],[receipts_total]]-Table1[[#This Row],[receipts_others_income]]</f>
        <v>5090</v>
      </c>
      <c r="S64" s="1" t="str">
        <f>IF(Table1[[#This Row],[revenue]]&lt;250000,"S",IF(Table1[[#This Row],[revenue]]&lt;1000000,"M","L"))</f>
        <v>S</v>
      </c>
      <c r="T64" s="1">
        <f>IF(Table1[[#This Row],[charity_size]]="S",1, 0)</f>
        <v>1</v>
      </c>
      <c r="U64" s="2">
        <f>IF(Table1[[#This Row],[charity_size]]="S",(Table1[[#This Row],[revenue]]-_xlfn.MINIFS($R$2:$R$423,$S$2:$S$423,"S"))/(_xlfn.MAXIFS($R$2:$R$423,$S$2:$S$423,"S")-_xlfn.MINIFS($R$2:$R$423,$S$2:$S$423,"S")),0)</f>
        <v>2.0395978506084732E-2</v>
      </c>
      <c r="V64" s="1">
        <f>IF(Table1[[#This Row],[charity_size]]="M",1,0)</f>
        <v>0</v>
      </c>
      <c r="W6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64" s="1">
        <f>IF(Table1[[#This Row],[charity_size]]="L",1,0)</f>
        <v>0</v>
      </c>
      <c r="Y6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4">
        <v>0</v>
      </c>
      <c r="AA64" s="1">
        <v>63760</v>
      </c>
      <c r="AB64">
        <v>0</v>
      </c>
      <c r="AC64" s="1">
        <v>63760</v>
      </c>
      <c r="AD64">
        <v>0</v>
      </c>
      <c r="AE64" s="1">
        <v>9708</v>
      </c>
      <c r="AF64" s="1">
        <v>73468</v>
      </c>
      <c r="AG64">
        <v>0</v>
      </c>
      <c r="AH64" s="1">
        <v>233406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233406</v>
      </c>
      <c r="AO64">
        <v>0</v>
      </c>
      <c r="AP64" s="1">
        <v>233406</v>
      </c>
      <c r="AQ64">
        <v>0</v>
      </c>
      <c r="AR64" s="1">
        <v>230406</v>
      </c>
      <c r="AS64" s="1">
        <v>230406</v>
      </c>
      <c r="AT64" s="1">
        <v>3000</v>
      </c>
      <c r="AU64">
        <v>0</v>
      </c>
      <c r="AV64" s="1">
        <v>3000</v>
      </c>
      <c r="AW64">
        <v>12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9" x14ac:dyDescent="0.2">
      <c r="A65" t="s">
        <v>236</v>
      </c>
      <c r="B65" t="s">
        <v>234</v>
      </c>
      <c r="C65" t="s">
        <v>176</v>
      </c>
      <c r="D65" t="s">
        <v>235</v>
      </c>
      <c r="E65" t="s">
        <v>46</v>
      </c>
      <c r="F65" t="s">
        <v>47</v>
      </c>
      <c r="G65">
        <v>0</v>
      </c>
      <c r="H65" s="1">
        <v>5300</v>
      </c>
      <c r="I65" s="1">
        <v>5300</v>
      </c>
      <c r="J65">
        <v>0</v>
      </c>
      <c r="K65">
        <v>0</v>
      </c>
      <c r="L65">
        <v>0</v>
      </c>
      <c r="M65">
        <v>22</v>
      </c>
      <c r="N65">
        <v>0</v>
      </c>
      <c r="O65">
        <v>0</v>
      </c>
      <c r="P65">
        <v>0</v>
      </c>
      <c r="Q65" s="1">
        <v>5322</v>
      </c>
      <c r="R65" s="1">
        <f>Table1[[#This Row],[receipts_total]]-Table1[[#This Row],[receipts_others_income]]</f>
        <v>5322</v>
      </c>
      <c r="S65" s="1" t="str">
        <f>IF(Table1[[#This Row],[revenue]]&lt;250000,"S",IF(Table1[[#This Row],[revenue]]&lt;1000000,"M","L"))</f>
        <v>S</v>
      </c>
      <c r="T65" s="1">
        <f>IF(Table1[[#This Row],[charity_size]]="S",1, 0)</f>
        <v>1</v>
      </c>
      <c r="U65" s="2">
        <f>IF(Table1[[#This Row],[charity_size]]="S",(Table1[[#This Row],[revenue]]-_xlfn.MINIFS($R$2:$R$423,$S$2:$S$423,"S"))/(_xlfn.MAXIFS($R$2:$R$423,$S$2:$S$423,"S")-_xlfn.MINIFS($R$2:$R$423,$S$2:$S$423,"S")),0)</f>
        <v>2.1325618390841444E-2</v>
      </c>
      <c r="V65" s="1">
        <f>IF(Table1[[#This Row],[charity_size]]="M",1,0)</f>
        <v>0</v>
      </c>
      <c r="W6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65" s="1">
        <f>IF(Table1[[#This Row],[charity_size]]="L",1,0)</f>
        <v>0</v>
      </c>
      <c r="Y6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5">
        <v>0</v>
      </c>
      <c r="AA65" s="1">
        <v>56159</v>
      </c>
      <c r="AB65">
        <v>0</v>
      </c>
      <c r="AC65" s="1">
        <v>56159</v>
      </c>
      <c r="AD65">
        <v>0</v>
      </c>
      <c r="AE65" s="1">
        <v>1966</v>
      </c>
      <c r="AF65" s="1">
        <v>58125</v>
      </c>
      <c r="AG65">
        <v>0</v>
      </c>
      <c r="AH65" s="1">
        <v>475704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475704</v>
      </c>
      <c r="AO65">
        <v>0</v>
      </c>
      <c r="AP65" s="1">
        <v>475704</v>
      </c>
      <c r="AQ65">
        <v>0</v>
      </c>
      <c r="AR65" s="1">
        <v>474304</v>
      </c>
      <c r="AS65" s="1">
        <v>474304</v>
      </c>
      <c r="AT65" s="1">
        <v>1400</v>
      </c>
      <c r="AU65">
        <v>0</v>
      </c>
      <c r="AV65" s="1">
        <v>1400</v>
      </c>
      <c r="AW65">
        <v>11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9" x14ac:dyDescent="0.2">
      <c r="A66" t="s">
        <v>643</v>
      </c>
      <c r="B66" t="s">
        <v>642</v>
      </c>
      <c r="C66" t="s">
        <v>171</v>
      </c>
      <c r="D66" t="s">
        <v>636</v>
      </c>
      <c r="E66" t="s">
        <v>59</v>
      </c>
      <c r="F66" t="s">
        <v>56</v>
      </c>
      <c r="G66" s="1">
        <v>15000</v>
      </c>
      <c r="H66" s="1">
        <v>383025</v>
      </c>
      <c r="I66" s="1">
        <v>398025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398025</v>
      </c>
      <c r="R66" s="1">
        <f>Table1[[#This Row],[receipts_total]]-Table1[[#This Row],[receipts_others_income]]</f>
        <v>398025</v>
      </c>
      <c r="S66" s="1" t="str">
        <f>IF(Table1[[#This Row],[revenue]]&lt;250000,"S",IF(Table1[[#This Row],[revenue]]&lt;1000000,"M","L"))</f>
        <v>M</v>
      </c>
      <c r="T66" s="1">
        <f>IF(Table1[[#This Row],[charity_size]]="S",1, 0)</f>
        <v>0</v>
      </c>
      <c r="U66" s="2">
        <f>IF(Table1[[#This Row],[charity_size]]="S",(Table1[[#This Row],[revenue]]-_xlfn.MINIFS($R$2:$R$423,$S$2:$S$423,"S"))/(_xlfn.MAXIFS($R$2:$R$423,$S$2:$S$423,"S")-_xlfn.MINIFS($R$2:$R$423,$S$2:$S$423,"S")),0)</f>
        <v>0</v>
      </c>
      <c r="V66" s="1">
        <f>IF(Table1[[#This Row],[charity_size]]="M",1,0)</f>
        <v>1</v>
      </c>
      <c r="W66" s="2">
        <f>IF(Table1[[#This Row],[charity_size]]="M",(LOG10(Table1[[#This Row],[revenue]])-LOG10(_xlfn.MINIFS($R$2:$R$423,$S$2:$S$423,"M")))/(LOG10(_xlfn.MAXIFS($R$2:$R$423,$S$2:$S$423,"M"))-LOG10(_xlfn.MINIFS($R$2:$R$423,$S$2:$S$423,"M"))),0)</f>
        <v>0.32433909162959562</v>
      </c>
      <c r="X66" s="1">
        <f>IF(Table1[[#This Row],[charity_size]]="L",1,0)</f>
        <v>0</v>
      </c>
      <c r="Y6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63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9" x14ac:dyDescent="0.2">
      <c r="A67" t="s">
        <v>106</v>
      </c>
      <c r="B67" t="s">
        <v>105</v>
      </c>
      <c r="C67" t="s">
        <v>49</v>
      </c>
      <c r="D67" t="s">
        <v>95</v>
      </c>
      <c r="E67" t="s">
        <v>46</v>
      </c>
      <c r="F67" t="s">
        <v>47</v>
      </c>
      <c r="G67" s="1">
        <v>27980</v>
      </c>
      <c r="H67" s="1">
        <v>109130</v>
      </c>
      <c r="I67" s="1">
        <v>137110</v>
      </c>
      <c r="J67">
        <v>0</v>
      </c>
      <c r="K67">
        <v>0</v>
      </c>
      <c r="L67">
        <v>0</v>
      </c>
      <c r="M67" s="1">
        <v>237138</v>
      </c>
      <c r="N67">
        <v>0</v>
      </c>
      <c r="O67" s="1">
        <v>25854</v>
      </c>
      <c r="P67" s="1">
        <v>7412</v>
      </c>
      <c r="Q67" s="1">
        <v>407514</v>
      </c>
      <c r="R67" s="1">
        <f>Table1[[#This Row],[receipts_total]]-Table1[[#This Row],[receipts_others_income]]</f>
        <v>400102</v>
      </c>
      <c r="S67" s="1" t="str">
        <f>IF(Table1[[#This Row],[revenue]]&lt;250000,"S",IF(Table1[[#This Row],[revenue]]&lt;1000000,"M","L"))</f>
        <v>M</v>
      </c>
      <c r="T67" s="1">
        <f>IF(Table1[[#This Row],[charity_size]]="S",1, 0)</f>
        <v>0</v>
      </c>
      <c r="U67" s="2">
        <f>IF(Table1[[#This Row],[charity_size]]="S",(Table1[[#This Row],[revenue]]-_xlfn.MINIFS($R$2:$R$423,$S$2:$S$423,"S"))/(_xlfn.MAXIFS($R$2:$R$423,$S$2:$S$423,"S")-_xlfn.MINIFS($R$2:$R$423,$S$2:$S$423,"S")),0)</f>
        <v>0</v>
      </c>
      <c r="V67" s="1">
        <f>IF(Table1[[#This Row],[charity_size]]="M",1,0)</f>
        <v>1</v>
      </c>
      <c r="W67" s="2">
        <f>IF(Table1[[#This Row],[charity_size]]="M",(LOG10(Table1[[#This Row],[revenue]])-LOG10(_xlfn.MINIFS($R$2:$R$423,$S$2:$S$423,"M")))/(LOG10(_xlfn.MAXIFS($R$2:$R$423,$S$2:$S$423,"M"))-LOG10(_xlfn.MINIFS($R$2:$R$423,$S$2:$S$423,"M"))),0)</f>
        <v>0.32816270667690128</v>
      </c>
      <c r="X67" s="1">
        <f>IF(Table1[[#This Row],[charity_size]]="L",1,0)</f>
        <v>0</v>
      </c>
      <c r="Y6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7">
        <v>0</v>
      </c>
      <c r="AA67" s="1">
        <v>333367</v>
      </c>
      <c r="AB67">
        <v>0</v>
      </c>
      <c r="AC67" s="1">
        <v>333367</v>
      </c>
      <c r="AD67">
        <v>0</v>
      </c>
      <c r="AE67" s="1">
        <v>236937</v>
      </c>
      <c r="AF67" s="1">
        <v>570304</v>
      </c>
      <c r="AG67">
        <v>0</v>
      </c>
      <c r="AH67" s="1">
        <v>51261</v>
      </c>
      <c r="AI67">
        <v>0</v>
      </c>
      <c r="AJ67">
        <v>0</v>
      </c>
      <c r="AK67">
        <v>0</v>
      </c>
      <c r="AL67" s="1">
        <v>25811</v>
      </c>
      <c r="AM67" s="1">
        <v>3506</v>
      </c>
      <c r="AN67" s="1">
        <v>80578</v>
      </c>
      <c r="AO67">
        <v>0</v>
      </c>
      <c r="AP67" s="1">
        <v>80578</v>
      </c>
      <c r="AQ67">
        <v>0</v>
      </c>
      <c r="AR67" s="1">
        <v>41133</v>
      </c>
      <c r="AS67" s="1">
        <v>41133</v>
      </c>
      <c r="AT67" s="1">
        <v>39445</v>
      </c>
      <c r="AU67">
        <v>0</v>
      </c>
      <c r="AV67" s="1">
        <v>39445</v>
      </c>
      <c r="AW67">
        <v>4</v>
      </c>
      <c r="AX67">
        <v>0</v>
      </c>
      <c r="AY67">
        <v>4.45</v>
      </c>
      <c r="AZ67">
        <v>4</v>
      </c>
      <c r="BA67" s="1">
        <v>70093</v>
      </c>
      <c r="BB67">
        <v>0</v>
      </c>
    </row>
    <row r="68" spans="1:59" x14ac:dyDescent="0.2">
      <c r="A68" t="s">
        <v>301</v>
      </c>
      <c r="B68" t="s">
        <v>300</v>
      </c>
      <c r="C68" t="s">
        <v>176</v>
      </c>
      <c r="D68" t="s">
        <v>278</v>
      </c>
      <c r="E68" t="s">
        <v>46</v>
      </c>
      <c r="F68" t="s">
        <v>47</v>
      </c>
      <c r="G68">
        <v>0</v>
      </c>
      <c r="H68" s="1">
        <v>6000</v>
      </c>
      <c r="I68" s="1">
        <v>6000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3579</v>
      </c>
      <c r="Q68" s="1">
        <v>9579</v>
      </c>
      <c r="R68" s="1">
        <f>Table1[[#This Row],[receipts_total]]-Table1[[#This Row],[receipts_others_income]]</f>
        <v>6000</v>
      </c>
      <c r="S68" s="1" t="str">
        <f>IF(Table1[[#This Row],[revenue]]&lt;250000,"S",IF(Table1[[#This Row],[revenue]]&lt;1000000,"M","L"))</f>
        <v>S</v>
      </c>
      <c r="T68" s="1">
        <f>IF(Table1[[#This Row],[charity_size]]="S",1, 0)</f>
        <v>1</v>
      </c>
      <c r="U68" s="2">
        <f>IF(Table1[[#This Row],[charity_size]]="S",(Table1[[#This Row],[revenue]]-_xlfn.MINIFS($R$2:$R$423,$S$2:$S$423,"S"))/(_xlfn.MAXIFS($R$2:$R$423,$S$2:$S$423,"S")-_xlfn.MINIFS($R$2:$R$423,$S$2:$S$423,"S")),0)</f>
        <v>2.4042410812673557E-2</v>
      </c>
      <c r="V68" s="1">
        <f>IF(Table1[[#This Row],[charity_size]]="M",1,0)</f>
        <v>0</v>
      </c>
      <c r="W6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68" s="1">
        <f>IF(Table1[[#This Row],[charity_size]]="L",1,0)</f>
        <v>0</v>
      </c>
      <c r="Y6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8">
        <v>0</v>
      </c>
      <c r="AA68" s="1">
        <v>19055</v>
      </c>
      <c r="AB68">
        <v>0</v>
      </c>
      <c r="AC68" s="1">
        <v>19055</v>
      </c>
      <c r="AD68">
        <v>0</v>
      </c>
      <c r="AE68" s="1">
        <v>1713</v>
      </c>
      <c r="AF68" s="1">
        <v>20768</v>
      </c>
      <c r="AG68">
        <v>0</v>
      </c>
      <c r="AH68" s="1">
        <v>43015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43015</v>
      </c>
      <c r="AO68">
        <v>0</v>
      </c>
      <c r="AP68" s="1">
        <v>43015</v>
      </c>
      <c r="AQ68">
        <v>0</v>
      </c>
      <c r="AR68" s="1">
        <v>41615</v>
      </c>
      <c r="AS68" s="1">
        <v>41615</v>
      </c>
      <c r="AT68" s="1">
        <v>1400</v>
      </c>
      <c r="AU68">
        <v>0</v>
      </c>
      <c r="AV68" s="1">
        <v>1400</v>
      </c>
      <c r="AW68">
        <v>12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9" x14ac:dyDescent="0.2">
      <c r="A69" t="s">
        <v>289</v>
      </c>
      <c r="B69" t="s">
        <v>288</v>
      </c>
      <c r="C69" t="s">
        <v>176</v>
      </c>
      <c r="D69" t="s">
        <v>278</v>
      </c>
      <c r="E69" t="s">
        <v>46</v>
      </c>
      <c r="F69" t="s">
        <v>47</v>
      </c>
      <c r="G69">
        <v>0</v>
      </c>
      <c r="H69" s="1">
        <v>10000</v>
      </c>
      <c r="I69" s="1">
        <v>10000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7232</v>
      </c>
      <c r="Q69" s="1">
        <v>17232</v>
      </c>
      <c r="R69" s="1">
        <f>Table1[[#This Row],[receipts_total]]-Table1[[#This Row],[receipts_others_income]]</f>
        <v>10000</v>
      </c>
      <c r="S69" s="1" t="str">
        <f>IF(Table1[[#This Row],[revenue]]&lt;250000,"S",IF(Table1[[#This Row],[revenue]]&lt;1000000,"M","L"))</f>
        <v>S</v>
      </c>
      <c r="T69" s="1">
        <f>IF(Table1[[#This Row],[charity_size]]="S",1, 0)</f>
        <v>1</v>
      </c>
      <c r="U69" s="2">
        <f>IF(Table1[[#This Row],[charity_size]]="S",(Table1[[#This Row],[revenue]]-_xlfn.MINIFS($R$2:$R$423,$S$2:$S$423,"S"))/(_xlfn.MAXIFS($R$2:$R$423,$S$2:$S$423,"S")-_xlfn.MINIFS($R$2:$R$423,$S$2:$S$423,"S")),0)</f>
        <v>4.0070684687789258E-2</v>
      </c>
      <c r="V69" s="1">
        <f>IF(Table1[[#This Row],[charity_size]]="M",1,0)</f>
        <v>0</v>
      </c>
      <c r="W6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69" s="1">
        <f>IF(Table1[[#This Row],[charity_size]]="L",1,0)</f>
        <v>0</v>
      </c>
      <c r="Y6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69">
        <v>0</v>
      </c>
      <c r="AA69" s="1">
        <v>71117</v>
      </c>
      <c r="AB69">
        <v>0</v>
      </c>
      <c r="AC69" s="1">
        <v>71117</v>
      </c>
      <c r="AD69">
        <v>0</v>
      </c>
      <c r="AE69" s="1">
        <v>31524</v>
      </c>
      <c r="AF69" s="1">
        <v>102641</v>
      </c>
      <c r="AG69">
        <v>0</v>
      </c>
      <c r="AH69" s="1">
        <v>89867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89867</v>
      </c>
      <c r="AO69">
        <v>0</v>
      </c>
      <c r="AP69" s="1">
        <v>89867</v>
      </c>
      <c r="AQ69">
        <v>0</v>
      </c>
      <c r="AR69" s="1">
        <v>88617</v>
      </c>
      <c r="AS69" s="1">
        <v>88617</v>
      </c>
      <c r="AT69" s="1">
        <v>1250</v>
      </c>
      <c r="AU69">
        <v>0</v>
      </c>
      <c r="AV69" s="1">
        <v>1250</v>
      </c>
      <c r="AW69">
        <v>12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9" x14ac:dyDescent="0.2">
      <c r="A70" t="s">
        <v>258</v>
      </c>
      <c r="B70" t="s">
        <v>257</v>
      </c>
      <c r="C70" t="s">
        <v>176</v>
      </c>
      <c r="D70" t="s">
        <v>235</v>
      </c>
      <c r="E70" t="s">
        <v>46</v>
      </c>
      <c r="F70" t="s">
        <v>47</v>
      </c>
      <c r="G70">
        <v>0</v>
      </c>
      <c r="H70" s="1">
        <v>11000</v>
      </c>
      <c r="I70" s="1">
        <v>11000</v>
      </c>
      <c r="J70">
        <v>0</v>
      </c>
      <c r="K70">
        <v>0</v>
      </c>
      <c r="L70">
        <v>0</v>
      </c>
      <c r="M70">
        <v>0</v>
      </c>
      <c r="N70">
        <v>6</v>
      </c>
      <c r="O70">
        <v>0</v>
      </c>
      <c r="P70">
        <v>0</v>
      </c>
      <c r="Q70" s="1">
        <v>11006</v>
      </c>
      <c r="R70" s="1">
        <f>Table1[[#This Row],[receipts_total]]-Table1[[#This Row],[receipts_others_income]]</f>
        <v>11006</v>
      </c>
      <c r="S70" s="1" t="str">
        <f>IF(Table1[[#This Row],[revenue]]&lt;250000,"S",IF(Table1[[#This Row],[revenue]]&lt;1000000,"M","L"))</f>
        <v>S</v>
      </c>
      <c r="T70" s="1">
        <f>IF(Table1[[#This Row],[charity_size]]="S",1, 0)</f>
        <v>1</v>
      </c>
      <c r="U70" s="2">
        <f>IF(Table1[[#This Row],[charity_size]]="S",(Table1[[#This Row],[revenue]]-_xlfn.MINIFS($R$2:$R$423,$S$2:$S$423,"S"))/(_xlfn.MAXIFS($R$2:$R$423,$S$2:$S$423,"S")-_xlfn.MINIFS($R$2:$R$423,$S$2:$S$423,"S")),0)</f>
        <v>4.4101795567380857E-2</v>
      </c>
      <c r="V70" s="1">
        <f>IF(Table1[[#This Row],[charity_size]]="M",1,0)</f>
        <v>0</v>
      </c>
      <c r="W7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0" s="1">
        <f>IF(Table1[[#This Row],[charity_size]]="L",1,0)</f>
        <v>0</v>
      </c>
      <c r="Y7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0">
        <v>0</v>
      </c>
      <c r="AA70" s="1">
        <v>38409</v>
      </c>
      <c r="AB70">
        <v>0</v>
      </c>
      <c r="AC70" s="1">
        <v>38409</v>
      </c>
      <c r="AD70">
        <v>0</v>
      </c>
      <c r="AE70" s="1">
        <v>6582</v>
      </c>
      <c r="AF70" s="1">
        <v>44991</v>
      </c>
      <c r="AG70">
        <v>0</v>
      </c>
      <c r="AH70" s="1">
        <v>206185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206185</v>
      </c>
      <c r="AO70">
        <v>0</v>
      </c>
      <c r="AP70" s="1">
        <v>206185</v>
      </c>
      <c r="AQ70">
        <v>0</v>
      </c>
      <c r="AR70" s="1">
        <v>200635</v>
      </c>
      <c r="AS70" s="1">
        <v>200635</v>
      </c>
      <c r="AT70" s="1">
        <v>5550</v>
      </c>
      <c r="AU70">
        <v>0</v>
      </c>
      <c r="AV70" s="1">
        <v>5550</v>
      </c>
      <c r="AW70">
        <v>11</v>
      </c>
      <c r="AX70">
        <v>0</v>
      </c>
      <c r="AY70">
        <v>0</v>
      </c>
      <c r="AZ70">
        <v>0</v>
      </c>
      <c r="BA70">
        <v>0</v>
      </c>
      <c r="BB70">
        <v>0</v>
      </c>
      <c r="BG70">
        <f>LOG10(1)</f>
        <v>0</v>
      </c>
    </row>
    <row r="71" spans="1:59" x14ac:dyDescent="0.2">
      <c r="A71" t="s">
        <v>409</v>
      </c>
      <c r="B71" t="s">
        <v>408</v>
      </c>
      <c r="C71" t="s">
        <v>395</v>
      </c>
      <c r="D71" t="s">
        <v>396</v>
      </c>
      <c r="E71" t="s">
        <v>46</v>
      </c>
      <c r="F71" t="s">
        <v>47</v>
      </c>
      <c r="G71" s="1">
        <v>1640</v>
      </c>
      <c r="H71" s="1">
        <v>172270</v>
      </c>
      <c r="I71" s="1">
        <v>173910</v>
      </c>
      <c r="J71">
        <v>0</v>
      </c>
      <c r="K71">
        <v>0</v>
      </c>
      <c r="L71">
        <v>0</v>
      </c>
      <c r="M71">
        <v>0</v>
      </c>
      <c r="N71" s="1">
        <v>230963</v>
      </c>
      <c r="O71">
        <v>0</v>
      </c>
      <c r="P71">
        <v>0</v>
      </c>
      <c r="Q71" s="1">
        <v>404873</v>
      </c>
      <c r="R71" s="1">
        <f>Table1[[#This Row],[receipts_total]]-Table1[[#This Row],[receipts_others_income]]</f>
        <v>404873</v>
      </c>
      <c r="S71" s="1" t="str">
        <f>IF(Table1[[#This Row],[revenue]]&lt;250000,"S",IF(Table1[[#This Row],[revenue]]&lt;1000000,"M","L"))</f>
        <v>M</v>
      </c>
      <c r="T71" s="1">
        <f>IF(Table1[[#This Row],[charity_size]]="S",1, 0)</f>
        <v>0</v>
      </c>
      <c r="U71" s="2">
        <f>IF(Table1[[#This Row],[charity_size]]="S",(Table1[[#This Row],[revenue]]-_xlfn.MINIFS($R$2:$R$423,$S$2:$S$423,"S"))/(_xlfn.MAXIFS($R$2:$R$423,$S$2:$S$423,"S")-_xlfn.MINIFS($R$2:$R$423,$S$2:$S$423,"S")),0)</f>
        <v>0</v>
      </c>
      <c r="V71" s="1">
        <f>IF(Table1[[#This Row],[charity_size]]="M",1,0)</f>
        <v>1</v>
      </c>
      <c r="W71" s="2">
        <f>IF(Table1[[#This Row],[charity_size]]="M",(LOG10(Table1[[#This Row],[revenue]])-LOG10(_xlfn.MINIFS($R$2:$R$423,$S$2:$S$423,"M")))/(LOG10(_xlfn.MAXIFS($R$2:$R$423,$S$2:$S$423,"M"))-LOG10(_xlfn.MINIFS($R$2:$R$423,$S$2:$S$423,"M"))),0)</f>
        <v>0.33687115536459772</v>
      </c>
      <c r="X71" s="1">
        <f>IF(Table1[[#This Row],[charity_size]]="L",1,0)</f>
        <v>0</v>
      </c>
      <c r="Y7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1">
        <v>0</v>
      </c>
      <c r="AA71" s="1">
        <v>737669</v>
      </c>
      <c r="AB71">
        <v>0</v>
      </c>
      <c r="AC71" s="1">
        <v>737669</v>
      </c>
      <c r="AD71">
        <v>0</v>
      </c>
      <c r="AE71" s="1">
        <v>4090</v>
      </c>
      <c r="AF71" s="1">
        <v>741759</v>
      </c>
      <c r="AG71">
        <v>0</v>
      </c>
      <c r="AH71" s="1">
        <v>24466214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24466214</v>
      </c>
      <c r="AO71">
        <v>0</v>
      </c>
      <c r="AP71" s="1">
        <v>24466214</v>
      </c>
      <c r="AQ71" s="1">
        <v>11534031</v>
      </c>
      <c r="AR71" s="1">
        <v>23941085</v>
      </c>
      <c r="AS71" s="1">
        <v>12407054</v>
      </c>
      <c r="AT71" s="1">
        <v>525129</v>
      </c>
      <c r="AU71">
        <v>0</v>
      </c>
      <c r="AV71" s="1">
        <v>525129</v>
      </c>
      <c r="AW71">
        <v>21</v>
      </c>
      <c r="AX71">
        <v>0</v>
      </c>
      <c r="AY71">
        <v>0</v>
      </c>
      <c r="AZ71">
        <v>0</v>
      </c>
      <c r="BA71">
        <v>0</v>
      </c>
      <c r="BB71" s="1">
        <v>737669</v>
      </c>
    </row>
    <row r="72" spans="1:59" x14ac:dyDescent="0.2">
      <c r="A72" t="s">
        <v>206</v>
      </c>
      <c r="B72" t="s">
        <v>205</v>
      </c>
      <c r="C72" t="s">
        <v>176</v>
      </c>
      <c r="D72" t="s">
        <v>177</v>
      </c>
      <c r="E72" t="s">
        <v>46</v>
      </c>
      <c r="F72" t="s">
        <v>47</v>
      </c>
      <c r="G72">
        <v>0</v>
      </c>
      <c r="H72" s="1">
        <v>3000</v>
      </c>
      <c r="I72" s="1">
        <v>3000</v>
      </c>
      <c r="J72">
        <v>0</v>
      </c>
      <c r="K72">
        <v>0</v>
      </c>
      <c r="L72">
        <v>0</v>
      </c>
      <c r="M72">
        <v>0</v>
      </c>
      <c r="N72" s="1">
        <v>8633</v>
      </c>
      <c r="O72">
        <v>0</v>
      </c>
      <c r="P72" s="1">
        <v>58850</v>
      </c>
      <c r="Q72" s="1">
        <v>70483</v>
      </c>
      <c r="R72" s="1">
        <f>Table1[[#This Row],[receipts_total]]-Table1[[#This Row],[receipts_others_income]]</f>
        <v>11633</v>
      </c>
      <c r="S72" s="1" t="str">
        <f>IF(Table1[[#This Row],[revenue]]&lt;250000,"S",IF(Table1[[#This Row],[revenue]]&lt;1000000,"M","L"))</f>
        <v>S</v>
      </c>
      <c r="T72" s="1">
        <f>IF(Table1[[#This Row],[charity_size]]="S",1, 0)</f>
        <v>1</v>
      </c>
      <c r="U72" s="2">
        <f>IF(Table1[[#This Row],[charity_size]]="S",(Table1[[#This Row],[revenue]]-_xlfn.MINIFS($R$2:$R$423,$S$2:$S$423,"S"))/(_xlfn.MAXIFS($R$2:$R$423,$S$2:$S$423,"S")-_xlfn.MINIFS($R$2:$R$423,$S$2:$S$423,"S")),0)</f>
        <v>4.6614227497305247E-2</v>
      </c>
      <c r="V72" s="1">
        <f>IF(Table1[[#This Row],[charity_size]]="M",1,0)</f>
        <v>0</v>
      </c>
      <c r="W7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2" s="1">
        <f>IF(Table1[[#This Row],[charity_size]]="L",1,0)</f>
        <v>0</v>
      </c>
      <c r="Y7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2">
        <v>0</v>
      </c>
      <c r="AA72" s="1">
        <v>135545</v>
      </c>
      <c r="AB72">
        <v>0</v>
      </c>
      <c r="AC72" s="1">
        <v>135545</v>
      </c>
      <c r="AD72">
        <v>0</v>
      </c>
      <c r="AE72" s="1">
        <v>2050</v>
      </c>
      <c r="AF72" s="1">
        <v>137595</v>
      </c>
      <c r="AG72">
        <v>0</v>
      </c>
      <c r="AH72" s="1">
        <v>472959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472959</v>
      </c>
      <c r="AO72">
        <v>0</v>
      </c>
      <c r="AP72" s="1">
        <v>472959</v>
      </c>
      <c r="AQ72">
        <v>0</v>
      </c>
      <c r="AR72" s="1">
        <v>471559</v>
      </c>
      <c r="AS72" s="1">
        <v>471559</v>
      </c>
      <c r="AT72" s="1">
        <v>1400</v>
      </c>
      <c r="AU72">
        <v>0</v>
      </c>
      <c r="AV72" s="1">
        <v>1400</v>
      </c>
      <c r="AW72">
        <v>9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9" x14ac:dyDescent="0.2">
      <c r="A73" t="s">
        <v>320</v>
      </c>
      <c r="B73" t="s">
        <v>319</v>
      </c>
      <c r="C73" t="s">
        <v>176</v>
      </c>
      <c r="D73" t="s">
        <v>313</v>
      </c>
      <c r="E73" t="s">
        <v>46</v>
      </c>
      <c r="F73" t="s">
        <v>47</v>
      </c>
      <c r="G73" s="1">
        <v>1000</v>
      </c>
      <c r="H73" s="1">
        <v>12934</v>
      </c>
      <c r="I73" s="1">
        <v>13934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26084</v>
      </c>
      <c r="Q73" s="1">
        <v>40018</v>
      </c>
      <c r="R73" s="1">
        <f>Table1[[#This Row],[receipts_total]]-Table1[[#This Row],[receipts_others_income]]</f>
        <v>13934</v>
      </c>
      <c r="S73" s="1" t="str">
        <f>IF(Table1[[#This Row],[revenue]]&lt;250000,"S",IF(Table1[[#This Row],[revenue]]&lt;1000000,"M","L"))</f>
        <v>S</v>
      </c>
      <c r="T73" s="1">
        <f>IF(Table1[[#This Row],[charity_size]]="S",1, 0)</f>
        <v>1</v>
      </c>
      <c r="U73" s="2">
        <f>IF(Table1[[#This Row],[charity_size]]="S",(Table1[[#This Row],[revenue]]-_xlfn.MINIFS($R$2:$R$423,$S$2:$S$423,"S"))/(_xlfn.MAXIFS($R$2:$R$423,$S$2:$S$423,"S")-_xlfn.MINIFS($R$2:$R$423,$S$2:$S$423,"S")),0)</f>
        <v>5.5834492043965553E-2</v>
      </c>
      <c r="V73" s="1">
        <f>IF(Table1[[#This Row],[charity_size]]="M",1,0)</f>
        <v>0</v>
      </c>
      <c r="W7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3" s="1">
        <f>IF(Table1[[#This Row],[charity_size]]="L",1,0)</f>
        <v>0</v>
      </c>
      <c r="Y7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3">
        <v>0</v>
      </c>
      <c r="AA73" s="1">
        <v>137711</v>
      </c>
      <c r="AB73">
        <v>0</v>
      </c>
      <c r="AC73" s="1">
        <v>137711</v>
      </c>
      <c r="AD73">
        <v>0</v>
      </c>
      <c r="AE73" s="1">
        <v>2072</v>
      </c>
      <c r="AF73" s="1">
        <v>139783</v>
      </c>
      <c r="AG73">
        <v>0</v>
      </c>
      <c r="AH73" s="1">
        <v>295552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295552</v>
      </c>
      <c r="AO73">
        <v>0</v>
      </c>
      <c r="AP73" s="1">
        <v>295552</v>
      </c>
      <c r="AQ73">
        <v>0</v>
      </c>
      <c r="AR73" s="1">
        <v>294452</v>
      </c>
      <c r="AS73" s="1">
        <v>294452</v>
      </c>
      <c r="AT73" s="1">
        <v>1100</v>
      </c>
      <c r="AU73">
        <v>0</v>
      </c>
      <c r="AV73" s="1">
        <v>1100</v>
      </c>
      <c r="AW73">
        <v>13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9" x14ac:dyDescent="0.2">
      <c r="A74" t="s">
        <v>719</v>
      </c>
      <c r="B74" t="s">
        <v>718</v>
      </c>
      <c r="C74" t="s">
        <v>649</v>
      </c>
      <c r="D74" t="s">
        <v>703</v>
      </c>
      <c r="E74" t="s">
        <v>717</v>
      </c>
      <c r="F74" t="s">
        <v>47</v>
      </c>
      <c r="G74" s="1">
        <v>107149</v>
      </c>
      <c r="H74" s="1">
        <v>222001</v>
      </c>
      <c r="I74" s="1">
        <v>329150</v>
      </c>
      <c r="J74">
        <v>0</v>
      </c>
      <c r="K74">
        <v>0</v>
      </c>
      <c r="L74">
        <v>0</v>
      </c>
      <c r="M74" s="1">
        <v>75875</v>
      </c>
      <c r="N74">
        <v>0</v>
      </c>
      <c r="O74">
        <v>0</v>
      </c>
      <c r="P74" s="1">
        <v>114588</v>
      </c>
      <c r="Q74" s="1">
        <v>519613</v>
      </c>
      <c r="R74" s="1">
        <f>Table1[[#This Row],[receipts_total]]-Table1[[#This Row],[receipts_others_income]]</f>
        <v>405025</v>
      </c>
      <c r="S74" s="1" t="str">
        <f>IF(Table1[[#This Row],[revenue]]&lt;250000,"S",IF(Table1[[#This Row],[revenue]]&lt;1000000,"M","L"))</f>
        <v>M</v>
      </c>
      <c r="T74" s="1">
        <f>IF(Table1[[#This Row],[charity_size]]="S",1, 0)</f>
        <v>0</v>
      </c>
      <c r="U74" s="2">
        <f>IF(Table1[[#This Row],[charity_size]]="S",(Table1[[#This Row],[revenue]]-_xlfn.MINIFS($R$2:$R$423,$S$2:$S$423,"S"))/(_xlfn.MAXIFS($R$2:$R$423,$S$2:$S$423,"S")-_xlfn.MINIFS($R$2:$R$423,$S$2:$S$423,"S")),0)</f>
        <v>0</v>
      </c>
      <c r="V74" s="1">
        <f>IF(Table1[[#This Row],[charity_size]]="M",1,0)</f>
        <v>1</v>
      </c>
      <c r="W74" s="2">
        <f>IF(Table1[[#This Row],[charity_size]]="M",(LOG10(Table1[[#This Row],[revenue]])-LOG10(_xlfn.MINIFS($R$2:$R$423,$S$2:$S$423,"M")))/(LOG10(_xlfn.MAXIFS($R$2:$R$423,$S$2:$S$423,"M"))-LOG10(_xlfn.MINIFS($R$2:$R$423,$S$2:$S$423,"M"))),0)</f>
        <v>0.3371469094494714</v>
      </c>
      <c r="X74" s="1">
        <f>IF(Table1[[#This Row],[charity_size]]="L",1,0)</f>
        <v>0</v>
      </c>
      <c r="Y7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4" s="1">
        <v>75875</v>
      </c>
      <c r="AA74" s="1">
        <v>133898</v>
      </c>
      <c r="AB74">
        <v>0</v>
      </c>
      <c r="AC74" s="1">
        <v>133898</v>
      </c>
      <c r="AD74" s="1">
        <v>36622</v>
      </c>
      <c r="AE74" s="1">
        <v>236022</v>
      </c>
      <c r="AF74" s="1">
        <v>406542</v>
      </c>
      <c r="AG74" s="1">
        <v>24444</v>
      </c>
      <c r="AH74" s="1">
        <v>415085</v>
      </c>
      <c r="AI74" s="1">
        <v>9568</v>
      </c>
      <c r="AJ74">
        <v>0</v>
      </c>
      <c r="AK74">
        <v>0</v>
      </c>
      <c r="AL74">
        <v>0</v>
      </c>
      <c r="AM74" s="1">
        <v>10133</v>
      </c>
      <c r="AN74" s="1">
        <v>459230</v>
      </c>
      <c r="AO74">
        <v>0</v>
      </c>
      <c r="AP74" s="1">
        <v>459230</v>
      </c>
      <c r="AQ74">
        <v>0</v>
      </c>
      <c r="AR74" s="1">
        <v>293715</v>
      </c>
      <c r="AS74" s="1">
        <v>293715</v>
      </c>
      <c r="AT74" s="1">
        <v>164559</v>
      </c>
      <c r="AU74">
        <v>956</v>
      </c>
      <c r="AV74" s="1">
        <v>165515</v>
      </c>
      <c r="AW74">
        <v>43</v>
      </c>
      <c r="AX74">
        <v>0</v>
      </c>
      <c r="AY74">
        <v>25.21</v>
      </c>
      <c r="AZ74">
        <v>8</v>
      </c>
      <c r="BA74" s="1">
        <v>169734</v>
      </c>
      <c r="BB74">
        <v>0</v>
      </c>
    </row>
    <row r="75" spans="1:59" x14ac:dyDescent="0.2">
      <c r="A75" t="s">
        <v>858</v>
      </c>
      <c r="B75" t="s">
        <v>857</v>
      </c>
      <c r="C75" t="s">
        <v>649</v>
      </c>
      <c r="D75" t="s">
        <v>176</v>
      </c>
      <c r="E75" t="s">
        <v>46</v>
      </c>
      <c r="F75" t="s">
        <v>47</v>
      </c>
      <c r="G75" s="1">
        <v>6772</v>
      </c>
      <c r="H75" s="1">
        <v>341770</v>
      </c>
      <c r="I75" s="1">
        <v>348542</v>
      </c>
      <c r="J75">
        <v>0</v>
      </c>
      <c r="K75">
        <v>0</v>
      </c>
      <c r="L75">
        <v>0</v>
      </c>
      <c r="M75" s="1">
        <v>380241</v>
      </c>
      <c r="N75" s="1">
        <v>34054</v>
      </c>
      <c r="O75" s="1">
        <v>645374</v>
      </c>
      <c r="P75">
        <v>0</v>
      </c>
      <c r="Q75" s="1">
        <v>1408211</v>
      </c>
      <c r="R75" s="1">
        <f>Table1[[#This Row],[receipts_total]]-Table1[[#This Row],[receipts_others_income]]</f>
        <v>1408211</v>
      </c>
      <c r="S75" s="1" t="str">
        <f>IF(Table1[[#This Row],[revenue]]&lt;250000,"S",IF(Table1[[#This Row],[revenue]]&lt;1000000,"M","L"))</f>
        <v>L</v>
      </c>
      <c r="T75" s="1">
        <f>IF(Table1[[#This Row],[charity_size]]="S",1, 0)</f>
        <v>0</v>
      </c>
      <c r="U75" s="2">
        <f>IF(Table1[[#This Row],[charity_size]]="S",(Table1[[#This Row],[revenue]]-_xlfn.MINIFS($R$2:$R$423,$S$2:$S$423,"S"))/(_xlfn.MAXIFS($R$2:$R$423,$S$2:$S$423,"S")-_xlfn.MINIFS($R$2:$R$423,$S$2:$S$423,"S")),0)</f>
        <v>0</v>
      </c>
      <c r="V75" s="1">
        <f>IF(Table1[[#This Row],[charity_size]]="M",1,0)</f>
        <v>0</v>
      </c>
      <c r="W7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5" s="1">
        <f>IF(Table1[[#This Row],[charity_size]]="L",1,0)</f>
        <v>1</v>
      </c>
      <c r="Y75" s="2">
        <f>IF(Table1[[#This Row],[charity_size]]="L",(LOG10(Table1[[#This Row],[revenue]])-LOG10(_xlfn.MINIFS($R$2:$R$423,$S$2:$S$423,"L")))/(LOG10(_xlfn.MAXIFS($R$2:$R$423,$S$2:$S$423,"L"))-LOG10(_xlfn.MINIFS($R$2:$R$423,$S$2:$S$423,"L"))),0)</f>
        <v>4.2747305806540292E-2</v>
      </c>
      <c r="Z75" s="1">
        <v>133913</v>
      </c>
      <c r="AA75" s="1">
        <v>1374010</v>
      </c>
      <c r="AB75">
        <v>0</v>
      </c>
      <c r="AC75" s="1">
        <v>1374010</v>
      </c>
      <c r="AD75">
        <v>0</v>
      </c>
      <c r="AE75">
        <v>0</v>
      </c>
      <c r="AF75" s="1">
        <v>1374010</v>
      </c>
      <c r="AG75">
        <v>0</v>
      </c>
      <c r="AH75" s="1">
        <v>2425431</v>
      </c>
      <c r="AI75">
        <v>0</v>
      </c>
      <c r="AJ75">
        <v>0</v>
      </c>
      <c r="AK75">
        <v>0</v>
      </c>
      <c r="AL75" s="1">
        <v>25257</v>
      </c>
      <c r="AM75" s="1">
        <v>38875</v>
      </c>
      <c r="AN75" s="1">
        <v>2489563</v>
      </c>
      <c r="AO75">
        <v>0</v>
      </c>
      <c r="AP75" s="1">
        <v>2489563</v>
      </c>
      <c r="AQ75" s="1">
        <v>-387960</v>
      </c>
      <c r="AR75" s="1">
        <v>2022386</v>
      </c>
      <c r="AS75" s="1">
        <v>2410346</v>
      </c>
      <c r="AT75" s="1">
        <v>467177</v>
      </c>
      <c r="AU75">
        <v>0</v>
      </c>
      <c r="AV75" s="1">
        <v>467177</v>
      </c>
      <c r="AW75">
        <v>48</v>
      </c>
      <c r="AX75">
        <v>0</v>
      </c>
      <c r="AY75">
        <v>0</v>
      </c>
      <c r="AZ75">
        <v>29</v>
      </c>
      <c r="BA75" s="1">
        <v>928837</v>
      </c>
      <c r="BB75" s="1">
        <v>187640</v>
      </c>
    </row>
    <row r="76" spans="1:59" x14ac:dyDescent="0.2">
      <c r="A76" t="s">
        <v>180</v>
      </c>
      <c r="B76" t="s">
        <v>179</v>
      </c>
      <c r="C76" t="s">
        <v>176</v>
      </c>
      <c r="D76" t="s">
        <v>177</v>
      </c>
      <c r="E76" t="s">
        <v>46</v>
      </c>
      <c r="F76" t="s">
        <v>47</v>
      </c>
      <c r="G76" s="1">
        <v>8508</v>
      </c>
      <c r="H76" s="1">
        <v>7588</v>
      </c>
      <c r="I76" s="1">
        <v>16096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16096</v>
      </c>
      <c r="R76" s="1">
        <f>Table1[[#This Row],[receipts_total]]-Table1[[#This Row],[receipts_others_income]]</f>
        <v>16096</v>
      </c>
      <c r="S76" s="1" t="str">
        <f>IF(Table1[[#This Row],[revenue]]&lt;250000,"S",IF(Table1[[#This Row],[revenue]]&lt;1000000,"M","L"))</f>
        <v>S</v>
      </c>
      <c r="T76" s="1">
        <f>IF(Table1[[#This Row],[charity_size]]="S",1, 0)</f>
        <v>1</v>
      </c>
      <c r="U76" s="2">
        <f>IF(Table1[[#This Row],[charity_size]]="S",(Table1[[#This Row],[revenue]]-_xlfn.MINIFS($R$2:$R$423,$S$2:$S$423,"S"))/(_xlfn.MAXIFS($R$2:$R$423,$S$2:$S$423,"S")-_xlfn.MINIFS($R$2:$R$423,$S$2:$S$423,"S")),0)</f>
        <v>6.4497774073465589E-2</v>
      </c>
      <c r="V76" s="1">
        <f>IF(Table1[[#This Row],[charity_size]]="M",1,0)</f>
        <v>0</v>
      </c>
      <c r="W7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6" s="1">
        <f>IF(Table1[[#This Row],[charity_size]]="L",1,0)</f>
        <v>0</v>
      </c>
      <c r="Y7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6">
        <v>0</v>
      </c>
      <c r="AA76" s="1">
        <v>169969</v>
      </c>
      <c r="AB76">
        <v>0</v>
      </c>
      <c r="AC76" s="1">
        <v>169969</v>
      </c>
      <c r="AD76">
        <v>0</v>
      </c>
      <c r="AE76" s="1">
        <v>5384</v>
      </c>
      <c r="AF76" s="1">
        <v>175353</v>
      </c>
      <c r="AG76">
        <v>0</v>
      </c>
      <c r="AH76" s="1">
        <v>1299681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1299681</v>
      </c>
      <c r="AO76">
        <v>0</v>
      </c>
      <c r="AP76" s="1">
        <v>1299681</v>
      </c>
      <c r="AQ76">
        <v>0</v>
      </c>
      <c r="AR76" s="1">
        <v>1297481</v>
      </c>
      <c r="AS76" s="1">
        <v>1297481</v>
      </c>
      <c r="AT76" s="1">
        <v>2200</v>
      </c>
      <c r="AU76">
        <v>0</v>
      </c>
      <c r="AV76" s="1">
        <v>2200</v>
      </c>
      <c r="AW76">
        <v>9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9" x14ac:dyDescent="0.2">
      <c r="A77" t="s">
        <v>167</v>
      </c>
      <c r="B77" t="s">
        <v>166</v>
      </c>
      <c r="C77" t="s">
        <v>49</v>
      </c>
      <c r="D77" t="s">
        <v>158</v>
      </c>
      <c r="E77" t="s">
        <v>59</v>
      </c>
      <c r="F77" t="s">
        <v>56</v>
      </c>
      <c r="G77">
        <v>0</v>
      </c>
      <c r="H77" s="1">
        <v>231100</v>
      </c>
      <c r="I77" s="1">
        <v>231100</v>
      </c>
      <c r="J77">
        <v>0</v>
      </c>
      <c r="K77">
        <v>0</v>
      </c>
      <c r="L77">
        <v>0</v>
      </c>
      <c r="M77" s="1">
        <v>184325</v>
      </c>
      <c r="N77">
        <v>0</v>
      </c>
      <c r="O77">
        <v>0</v>
      </c>
      <c r="P77">
        <v>0</v>
      </c>
      <c r="Q77" s="1">
        <v>415425</v>
      </c>
      <c r="R77" s="1">
        <f>Table1[[#This Row],[receipts_total]]-Table1[[#This Row],[receipts_others_income]]</f>
        <v>415425</v>
      </c>
      <c r="S77" s="1" t="str">
        <f>IF(Table1[[#This Row],[revenue]]&lt;250000,"S",IF(Table1[[#This Row],[revenue]]&lt;1000000,"M","L"))</f>
        <v>M</v>
      </c>
      <c r="T77" s="1">
        <f>IF(Table1[[#This Row],[charity_size]]="S",1, 0)</f>
        <v>0</v>
      </c>
      <c r="U77" s="2">
        <f>IF(Table1[[#This Row],[charity_size]]="S",(Table1[[#This Row],[revenue]]-_xlfn.MINIFS($R$2:$R$423,$S$2:$S$423,"S"))/(_xlfn.MAXIFS($R$2:$R$423,$S$2:$S$423,"S")-_xlfn.MINIFS($R$2:$R$423,$S$2:$S$423,"S")),0)</f>
        <v>0</v>
      </c>
      <c r="V77" s="1">
        <f>IF(Table1[[#This Row],[charity_size]]="M",1,0)</f>
        <v>1</v>
      </c>
      <c r="W77" s="2">
        <f>IF(Table1[[#This Row],[charity_size]]="M",(LOG10(Table1[[#This Row],[revenue]])-LOG10(_xlfn.MINIFS($R$2:$R$423,$S$2:$S$423,"M")))/(LOG10(_xlfn.MAXIFS($R$2:$R$423,$S$2:$S$423,"M"))-LOG10(_xlfn.MINIFS($R$2:$R$423,$S$2:$S$423,"M"))),0)</f>
        <v>0.35577263376005608</v>
      </c>
      <c r="X77" s="1">
        <f>IF(Table1[[#This Row],[charity_size]]="L",1,0)</f>
        <v>0</v>
      </c>
      <c r="Y7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7">
        <v>0</v>
      </c>
      <c r="AA77" s="1">
        <v>6369</v>
      </c>
      <c r="AB77">
        <v>0</v>
      </c>
      <c r="AC77" s="1">
        <v>6369</v>
      </c>
      <c r="AD77">
        <v>0</v>
      </c>
      <c r="AE77" s="1">
        <v>420632</v>
      </c>
      <c r="AF77" s="1">
        <v>427001</v>
      </c>
      <c r="AG77" s="1">
        <v>84065</v>
      </c>
      <c r="AH77" s="1">
        <v>2642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86707</v>
      </c>
      <c r="AO77">
        <v>0</v>
      </c>
      <c r="AP77" s="1">
        <v>86707</v>
      </c>
      <c r="AQ77">
        <v>0</v>
      </c>
      <c r="AR77" s="1">
        <v>63595</v>
      </c>
      <c r="AS77" s="1">
        <v>63595</v>
      </c>
      <c r="AT77" s="1">
        <v>23112</v>
      </c>
      <c r="AU77">
        <v>0</v>
      </c>
      <c r="AV77" s="1">
        <v>23112</v>
      </c>
      <c r="AW77">
        <v>7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9" x14ac:dyDescent="0.2">
      <c r="A78" t="s">
        <v>266</v>
      </c>
      <c r="B78" t="s">
        <v>265</v>
      </c>
      <c r="C78" t="s">
        <v>176</v>
      </c>
      <c r="D78" t="s">
        <v>235</v>
      </c>
      <c r="E78" t="s">
        <v>46</v>
      </c>
      <c r="F78" t="s">
        <v>47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>
        <v>16606</v>
      </c>
      <c r="O78">
        <v>0</v>
      </c>
      <c r="P78">
        <v>0</v>
      </c>
      <c r="Q78" s="1">
        <v>16606</v>
      </c>
      <c r="R78" s="1">
        <f>Table1[[#This Row],[receipts_total]]-Table1[[#This Row],[receipts_others_income]]</f>
        <v>16606</v>
      </c>
      <c r="S78" s="1" t="str">
        <f>IF(Table1[[#This Row],[revenue]]&lt;250000,"S",IF(Table1[[#This Row],[revenue]]&lt;1000000,"M","L"))</f>
        <v>S</v>
      </c>
      <c r="T78" s="1">
        <f>IF(Table1[[#This Row],[charity_size]]="S",1, 0)</f>
        <v>1</v>
      </c>
      <c r="U78" s="2">
        <f>IF(Table1[[#This Row],[charity_size]]="S",(Table1[[#This Row],[revenue]]-_xlfn.MINIFS($R$2:$R$423,$S$2:$S$423,"S"))/(_xlfn.MAXIFS($R$2:$R$423,$S$2:$S$423,"S")-_xlfn.MINIFS($R$2:$R$423,$S$2:$S$423,"S")),0)</f>
        <v>6.6541378992542852E-2</v>
      </c>
      <c r="V78" s="1">
        <f>IF(Table1[[#This Row],[charity_size]]="M",1,0)</f>
        <v>0</v>
      </c>
      <c r="W7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78" s="1">
        <f>IF(Table1[[#This Row],[charity_size]]="L",1,0)</f>
        <v>0</v>
      </c>
      <c r="Y7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8">
        <v>0</v>
      </c>
      <c r="AA78" s="1">
        <v>450000</v>
      </c>
      <c r="AB78">
        <v>0</v>
      </c>
      <c r="AC78" s="1">
        <v>450000</v>
      </c>
      <c r="AD78">
        <v>0</v>
      </c>
      <c r="AE78" s="1">
        <v>4010</v>
      </c>
      <c r="AF78" s="1">
        <v>454010</v>
      </c>
      <c r="AG78">
        <v>0</v>
      </c>
      <c r="AH78" s="1">
        <v>1985776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1985776</v>
      </c>
      <c r="AO78">
        <v>0</v>
      </c>
      <c r="AP78" s="1">
        <v>1985776</v>
      </c>
      <c r="AQ78">
        <v>0</v>
      </c>
      <c r="AR78" s="1">
        <v>1982576</v>
      </c>
      <c r="AS78" s="1">
        <v>1982576</v>
      </c>
      <c r="AT78" s="1">
        <v>3200</v>
      </c>
      <c r="AU78">
        <v>0</v>
      </c>
      <c r="AV78" s="1">
        <v>3200</v>
      </c>
      <c r="AW78">
        <v>11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9" x14ac:dyDescent="0.2">
      <c r="A79" t="s">
        <v>196</v>
      </c>
      <c r="B79" t="s">
        <v>195</v>
      </c>
      <c r="C79" t="s">
        <v>176</v>
      </c>
      <c r="D79" t="s">
        <v>177</v>
      </c>
      <c r="E79" t="s">
        <v>46</v>
      </c>
      <c r="F79" t="s">
        <v>47</v>
      </c>
      <c r="G79" s="1">
        <v>113400</v>
      </c>
      <c r="H79" s="1">
        <v>302248</v>
      </c>
      <c r="I79" s="1">
        <v>415648</v>
      </c>
      <c r="J79">
        <v>0</v>
      </c>
      <c r="K79">
        <v>0</v>
      </c>
      <c r="L79">
        <v>0</v>
      </c>
      <c r="M79">
        <v>0</v>
      </c>
      <c r="N79">
        <v>10</v>
      </c>
      <c r="O79" s="1">
        <v>8008</v>
      </c>
      <c r="P79" s="1">
        <v>13254</v>
      </c>
      <c r="Q79" s="1">
        <v>436920</v>
      </c>
      <c r="R79" s="1">
        <f>Table1[[#This Row],[receipts_total]]-Table1[[#This Row],[receipts_others_income]]</f>
        <v>423666</v>
      </c>
      <c r="S79" s="1" t="str">
        <f>IF(Table1[[#This Row],[revenue]]&lt;250000,"S",IF(Table1[[#This Row],[revenue]]&lt;1000000,"M","L"))</f>
        <v>M</v>
      </c>
      <c r="T79" s="1">
        <f>IF(Table1[[#This Row],[charity_size]]="S",1, 0)</f>
        <v>0</v>
      </c>
      <c r="U79" s="2">
        <f>IF(Table1[[#This Row],[charity_size]]="S",(Table1[[#This Row],[revenue]]-_xlfn.MINIFS($R$2:$R$423,$S$2:$S$423,"S"))/(_xlfn.MAXIFS($R$2:$R$423,$S$2:$S$423,"S")-_xlfn.MINIFS($R$2:$R$423,$S$2:$S$423,"S")),0)</f>
        <v>0</v>
      </c>
      <c r="V79" s="1">
        <f>IF(Table1[[#This Row],[charity_size]]="M",1,0)</f>
        <v>1</v>
      </c>
      <c r="W79" s="2">
        <f>IF(Table1[[#This Row],[charity_size]]="M",(LOG10(Table1[[#This Row],[revenue]])-LOG10(_xlfn.MINIFS($R$2:$R$423,$S$2:$S$423,"M")))/(LOG10(_xlfn.MAXIFS($R$2:$R$423,$S$2:$S$423,"M"))-LOG10(_xlfn.MINIFS($R$2:$R$423,$S$2:$S$423,"M"))),0)</f>
        <v>0.37020353663237854</v>
      </c>
      <c r="X79" s="1">
        <f>IF(Table1[[#This Row],[charity_size]]="L",1,0)</f>
        <v>0</v>
      </c>
      <c r="Y7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79" s="1">
        <v>75000</v>
      </c>
      <c r="AA79" s="1">
        <v>329736</v>
      </c>
      <c r="AB79">
        <v>0</v>
      </c>
      <c r="AC79" s="1">
        <v>329736</v>
      </c>
      <c r="AD79" s="1">
        <v>14124</v>
      </c>
      <c r="AE79">
        <v>892</v>
      </c>
      <c r="AF79" s="1">
        <v>344752</v>
      </c>
      <c r="AG79">
        <v>0</v>
      </c>
      <c r="AH79" s="1">
        <v>401532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401532</v>
      </c>
      <c r="AO79">
        <v>0</v>
      </c>
      <c r="AP79" s="1">
        <v>401532</v>
      </c>
      <c r="AQ79" s="1">
        <v>112520</v>
      </c>
      <c r="AR79" s="1">
        <v>401172</v>
      </c>
      <c r="AS79" s="1">
        <v>288652</v>
      </c>
      <c r="AT79">
        <v>360</v>
      </c>
      <c r="AU79">
        <v>0</v>
      </c>
      <c r="AV79">
        <v>360</v>
      </c>
      <c r="AW79">
        <v>9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9" x14ac:dyDescent="0.2">
      <c r="A80" t="s">
        <v>687</v>
      </c>
      <c r="B80" t="s">
        <v>686</v>
      </c>
      <c r="C80" t="s">
        <v>649</v>
      </c>
      <c r="D80" t="s">
        <v>579</v>
      </c>
      <c r="E80" t="s">
        <v>59</v>
      </c>
      <c r="F80" t="s">
        <v>56</v>
      </c>
      <c r="G80" s="1">
        <v>76393</v>
      </c>
      <c r="H80" s="1">
        <v>157657</v>
      </c>
      <c r="I80" s="1">
        <v>234050</v>
      </c>
      <c r="J80">
        <v>0</v>
      </c>
      <c r="K80">
        <v>0</v>
      </c>
      <c r="L80">
        <v>0</v>
      </c>
      <c r="M80" s="1">
        <v>843965</v>
      </c>
      <c r="N80">
        <v>0</v>
      </c>
      <c r="O80" s="1">
        <v>333787</v>
      </c>
      <c r="P80" s="1">
        <v>52716</v>
      </c>
      <c r="Q80" s="1">
        <v>1464518</v>
      </c>
      <c r="R80" s="1">
        <f>Table1[[#This Row],[receipts_total]]-Table1[[#This Row],[receipts_others_income]]</f>
        <v>1411802</v>
      </c>
      <c r="S80" s="1" t="str">
        <f>IF(Table1[[#This Row],[revenue]]&lt;250000,"S",IF(Table1[[#This Row],[revenue]]&lt;1000000,"M","L"))</f>
        <v>L</v>
      </c>
      <c r="T80" s="1">
        <f>IF(Table1[[#This Row],[charity_size]]="S",1, 0)</f>
        <v>0</v>
      </c>
      <c r="U80" s="2">
        <f>IF(Table1[[#This Row],[charity_size]]="S",(Table1[[#This Row],[revenue]]-_xlfn.MINIFS($R$2:$R$423,$S$2:$S$423,"S"))/(_xlfn.MAXIFS($R$2:$R$423,$S$2:$S$423,"S")-_xlfn.MINIFS($R$2:$R$423,$S$2:$S$423,"S")),0)</f>
        <v>0</v>
      </c>
      <c r="V80" s="1">
        <f>IF(Table1[[#This Row],[charity_size]]="M",1,0)</f>
        <v>0</v>
      </c>
      <c r="W8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0" s="1">
        <f>IF(Table1[[#This Row],[charity_size]]="L",1,0)</f>
        <v>1</v>
      </c>
      <c r="Y80" s="2">
        <f>IF(Table1[[#This Row],[charity_size]]="L",(LOG10(Table1[[#This Row],[revenue]])-LOG10(_xlfn.MINIFS($R$2:$R$423,$S$2:$S$423,"L")))/(LOG10(_xlfn.MAXIFS($R$2:$R$423,$S$2:$S$423,"L"))-LOG10(_xlfn.MINIFS($R$2:$R$423,$S$2:$S$423,"L"))),0)</f>
        <v>4.307225736267431E-2</v>
      </c>
      <c r="Z80">
        <v>0</v>
      </c>
      <c r="AA80" s="1">
        <v>839693</v>
      </c>
      <c r="AB80">
        <v>0</v>
      </c>
      <c r="AC80" s="1">
        <v>839693</v>
      </c>
      <c r="AD80">
        <v>0</v>
      </c>
      <c r="AE80" s="1">
        <v>107427</v>
      </c>
      <c r="AF80" s="1">
        <v>947120</v>
      </c>
      <c r="AG80" s="1">
        <v>11242</v>
      </c>
      <c r="AH80" s="1">
        <v>1629813</v>
      </c>
      <c r="AI80">
        <v>0</v>
      </c>
      <c r="AJ80">
        <v>0</v>
      </c>
      <c r="AK80">
        <v>0</v>
      </c>
      <c r="AL80">
        <v>0</v>
      </c>
      <c r="AM80" s="1">
        <v>105950</v>
      </c>
      <c r="AN80" s="1">
        <v>1747005</v>
      </c>
      <c r="AO80">
        <v>0</v>
      </c>
      <c r="AP80" s="1">
        <v>1747005</v>
      </c>
      <c r="AQ80">
        <v>0</v>
      </c>
      <c r="AR80" s="1">
        <v>1708424</v>
      </c>
      <c r="AS80" s="1">
        <v>1708424</v>
      </c>
      <c r="AT80" s="1">
        <v>38581</v>
      </c>
      <c r="AU80">
        <v>0</v>
      </c>
      <c r="AV80" s="1">
        <v>38581</v>
      </c>
      <c r="AW80">
        <v>42</v>
      </c>
      <c r="AX80">
        <v>0</v>
      </c>
      <c r="AY80">
        <v>0</v>
      </c>
      <c r="AZ80">
        <v>22</v>
      </c>
      <c r="BA80" s="1">
        <v>703972</v>
      </c>
      <c r="BB80">
        <v>0</v>
      </c>
    </row>
    <row r="81" spans="1:54" x14ac:dyDescent="0.2">
      <c r="A81" t="s">
        <v>299</v>
      </c>
      <c r="B81" t="s">
        <v>298</v>
      </c>
      <c r="C81" t="s">
        <v>176</v>
      </c>
      <c r="D81" t="s">
        <v>278</v>
      </c>
      <c r="E81" t="s">
        <v>46</v>
      </c>
      <c r="F81" t="s">
        <v>47</v>
      </c>
      <c r="G81" s="1">
        <v>7258</v>
      </c>
      <c r="H81" s="1">
        <v>10000</v>
      </c>
      <c r="I81" s="1">
        <v>17258</v>
      </c>
      <c r="J81">
        <v>0</v>
      </c>
      <c r="K81">
        <v>0</v>
      </c>
      <c r="L81">
        <v>0</v>
      </c>
      <c r="M81">
        <v>326</v>
      </c>
      <c r="N81">
        <v>1</v>
      </c>
      <c r="O81">
        <v>0</v>
      </c>
      <c r="P81" s="1">
        <v>3529</v>
      </c>
      <c r="Q81" s="1">
        <v>21114</v>
      </c>
      <c r="R81" s="1">
        <f>Table1[[#This Row],[receipts_total]]-Table1[[#This Row],[receipts_others_income]]</f>
        <v>17585</v>
      </c>
      <c r="S81" s="1" t="str">
        <f>IF(Table1[[#This Row],[revenue]]&lt;250000,"S",IF(Table1[[#This Row],[revenue]]&lt;1000000,"M","L"))</f>
        <v>S</v>
      </c>
      <c r="T81" s="1">
        <f>IF(Table1[[#This Row],[charity_size]]="S",1, 0)</f>
        <v>1</v>
      </c>
      <c r="U81" s="2">
        <f>IF(Table1[[#This Row],[charity_size]]="S",(Table1[[#This Row],[revenue]]-_xlfn.MINIFS($R$2:$R$423,$S$2:$S$423,"S"))/(_xlfn.MAXIFS($R$2:$R$423,$S$2:$S$423,"S")-_xlfn.MINIFS($R$2:$R$423,$S$2:$S$423,"S")),0)</f>
        <v>7.0464299023477409E-2</v>
      </c>
      <c r="V81" s="1">
        <f>IF(Table1[[#This Row],[charity_size]]="M",1,0)</f>
        <v>0</v>
      </c>
      <c r="W8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1" s="1">
        <f>IF(Table1[[#This Row],[charity_size]]="L",1,0)</f>
        <v>0</v>
      </c>
      <c r="Y8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1">
        <v>0</v>
      </c>
      <c r="AA81" s="1">
        <v>9064</v>
      </c>
      <c r="AB81">
        <v>0</v>
      </c>
      <c r="AC81" s="1">
        <v>9064</v>
      </c>
      <c r="AD81">
        <v>0</v>
      </c>
      <c r="AE81" s="1">
        <v>3309</v>
      </c>
      <c r="AF81" s="1">
        <v>12373</v>
      </c>
      <c r="AG81">
        <v>0</v>
      </c>
      <c r="AH81" s="1">
        <v>40292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40292</v>
      </c>
      <c r="AO81">
        <v>0</v>
      </c>
      <c r="AP81" s="1">
        <v>40292</v>
      </c>
      <c r="AQ81">
        <v>0</v>
      </c>
      <c r="AR81" s="1">
        <v>38866</v>
      </c>
      <c r="AS81" s="1">
        <v>38866</v>
      </c>
      <c r="AT81" s="1">
        <v>1426</v>
      </c>
      <c r="AU81">
        <v>0</v>
      </c>
      <c r="AV81" s="1">
        <v>1426</v>
      </c>
      <c r="AW81">
        <v>12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">
      <c r="A82" t="s">
        <v>741</v>
      </c>
      <c r="B82" t="s">
        <v>740</v>
      </c>
      <c r="C82" t="s">
        <v>649</v>
      </c>
      <c r="D82" t="s">
        <v>703</v>
      </c>
      <c r="E82" t="s">
        <v>59</v>
      </c>
      <c r="F82" t="s">
        <v>47</v>
      </c>
      <c r="G82" s="1">
        <v>115603</v>
      </c>
      <c r="H82" s="1">
        <v>285798</v>
      </c>
      <c r="I82" s="1">
        <v>401401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25750</v>
      </c>
      <c r="P82" s="1">
        <v>53157</v>
      </c>
      <c r="Q82" s="1">
        <v>480308</v>
      </c>
      <c r="R82" s="1">
        <f>Table1[[#This Row],[receipts_total]]-Table1[[#This Row],[receipts_others_income]]</f>
        <v>427151</v>
      </c>
      <c r="S82" s="1" t="str">
        <f>IF(Table1[[#This Row],[revenue]]&lt;250000,"S",IF(Table1[[#This Row],[revenue]]&lt;1000000,"M","L"))</f>
        <v>M</v>
      </c>
      <c r="T82" s="1">
        <f>IF(Table1[[#This Row],[charity_size]]="S",1, 0)</f>
        <v>0</v>
      </c>
      <c r="U82" s="2">
        <f>IF(Table1[[#This Row],[charity_size]]="S",(Table1[[#This Row],[revenue]]-_xlfn.MINIFS($R$2:$R$423,$S$2:$S$423,"S"))/(_xlfn.MAXIFS($R$2:$R$423,$S$2:$S$423,"S")-_xlfn.MINIFS($R$2:$R$423,$S$2:$S$423,"S")),0)</f>
        <v>0</v>
      </c>
      <c r="V82" s="1">
        <f>IF(Table1[[#This Row],[charity_size]]="M",1,0)</f>
        <v>1</v>
      </c>
      <c r="W82" s="2">
        <f>IF(Table1[[#This Row],[charity_size]]="M",(LOG10(Table1[[#This Row],[revenue]])-LOG10(_xlfn.MINIFS($R$2:$R$423,$S$2:$S$423,"M")))/(LOG10(_xlfn.MAXIFS($R$2:$R$423,$S$2:$S$423,"M"))-LOG10(_xlfn.MINIFS($R$2:$R$423,$S$2:$S$423,"M"))),0)</f>
        <v>0.37622189078547813</v>
      </c>
      <c r="X82" s="1">
        <f>IF(Table1[[#This Row],[charity_size]]="L",1,0)</f>
        <v>0</v>
      </c>
      <c r="Y8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2">
        <v>0</v>
      </c>
      <c r="AA82" s="1">
        <v>314115</v>
      </c>
      <c r="AB82">
        <v>0</v>
      </c>
      <c r="AC82" s="1">
        <v>314115</v>
      </c>
      <c r="AD82" s="1">
        <v>26815</v>
      </c>
      <c r="AE82" s="1">
        <v>42138</v>
      </c>
      <c r="AF82" s="1">
        <v>383068</v>
      </c>
      <c r="AG82" s="1">
        <v>88565</v>
      </c>
      <c r="AH82" s="1">
        <v>1059393</v>
      </c>
      <c r="AI82">
        <v>0</v>
      </c>
      <c r="AJ82">
        <v>0</v>
      </c>
      <c r="AK82">
        <v>0</v>
      </c>
      <c r="AL82" t="s">
        <v>94</v>
      </c>
      <c r="AM82">
        <v>0</v>
      </c>
      <c r="AN82" s="1">
        <v>1147958</v>
      </c>
      <c r="AO82">
        <v>0</v>
      </c>
      <c r="AP82" s="1">
        <v>1156940</v>
      </c>
      <c r="AQ82">
        <v>0</v>
      </c>
      <c r="AR82" s="1">
        <v>452082</v>
      </c>
      <c r="AS82" s="1">
        <v>452082</v>
      </c>
      <c r="AT82" s="1">
        <v>704858</v>
      </c>
      <c r="AU82">
        <v>0</v>
      </c>
      <c r="AV82" s="1">
        <v>704858</v>
      </c>
      <c r="AW82">
        <v>43</v>
      </c>
      <c r="AX82">
        <v>0</v>
      </c>
      <c r="AY82">
        <v>7</v>
      </c>
      <c r="AZ82">
        <v>3</v>
      </c>
      <c r="BA82" s="1">
        <v>254622</v>
      </c>
      <c r="BB82">
        <v>0</v>
      </c>
    </row>
    <row r="83" spans="1:54" x14ac:dyDescent="0.2">
      <c r="A83" t="s">
        <v>309</v>
      </c>
      <c r="B83" t="s">
        <v>308</v>
      </c>
      <c r="C83" t="s">
        <v>176</v>
      </c>
      <c r="D83" t="s">
        <v>278</v>
      </c>
      <c r="E83" t="s">
        <v>46</v>
      </c>
      <c r="F83" t="s">
        <v>47</v>
      </c>
      <c r="G83" s="1">
        <v>6543</v>
      </c>
      <c r="H83" s="1">
        <v>5000</v>
      </c>
      <c r="I83" s="1">
        <v>11543</v>
      </c>
      <c r="J83" s="1">
        <v>9600</v>
      </c>
      <c r="K83">
        <v>0</v>
      </c>
      <c r="L83" s="1">
        <v>9600</v>
      </c>
      <c r="M83">
        <v>0</v>
      </c>
      <c r="N83">
        <v>0</v>
      </c>
      <c r="O83">
        <v>0</v>
      </c>
      <c r="P83">
        <v>0</v>
      </c>
      <c r="Q83" s="1">
        <v>21143</v>
      </c>
      <c r="R83" s="1">
        <f>Table1[[#This Row],[receipts_total]]-Table1[[#This Row],[receipts_others_income]]</f>
        <v>21143</v>
      </c>
      <c r="S83" s="1" t="str">
        <f>IF(Table1[[#This Row],[revenue]]&lt;250000,"S",IF(Table1[[#This Row],[revenue]]&lt;1000000,"M","L"))</f>
        <v>S</v>
      </c>
      <c r="T83" s="1">
        <f>IF(Table1[[#This Row],[charity_size]]="S",1, 0)</f>
        <v>1</v>
      </c>
      <c r="U83" s="2">
        <f>IF(Table1[[#This Row],[charity_size]]="S",(Table1[[#This Row],[revenue]]-_xlfn.MINIFS($R$2:$R$423,$S$2:$S$423,"S"))/(_xlfn.MAXIFS($R$2:$R$423,$S$2:$S$423,"S")-_xlfn.MINIFS($R$2:$R$423,$S$2:$S$423,"S")),0)</f>
        <v>8.4721448635392826E-2</v>
      </c>
      <c r="V83" s="1">
        <f>IF(Table1[[#This Row],[charity_size]]="M",1,0)</f>
        <v>0</v>
      </c>
      <c r="W8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3" s="1">
        <f>IF(Table1[[#This Row],[charity_size]]="L",1,0)</f>
        <v>0</v>
      </c>
      <c r="Y8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3">
        <v>0</v>
      </c>
      <c r="AA83" s="1">
        <v>13661</v>
      </c>
      <c r="AB83">
        <v>0</v>
      </c>
      <c r="AC83" s="1">
        <v>13661</v>
      </c>
      <c r="AD83">
        <v>0</v>
      </c>
      <c r="AE83" s="1">
        <v>4910</v>
      </c>
      <c r="AF83" s="1">
        <v>18571</v>
      </c>
      <c r="AG83">
        <v>0</v>
      </c>
      <c r="AH83" s="1">
        <v>73805</v>
      </c>
      <c r="AI83">
        <v>0</v>
      </c>
      <c r="AJ83">
        <v>0</v>
      </c>
      <c r="AK83">
        <v>0</v>
      </c>
      <c r="AL83" s="1">
        <v>12570</v>
      </c>
      <c r="AM83">
        <v>0</v>
      </c>
      <c r="AN83" s="1">
        <v>86375</v>
      </c>
      <c r="AO83">
        <v>0</v>
      </c>
      <c r="AP83" s="1">
        <v>86375</v>
      </c>
      <c r="AQ83">
        <v>0</v>
      </c>
      <c r="AR83" s="1">
        <v>84675</v>
      </c>
      <c r="AS83" s="1">
        <v>84675</v>
      </c>
      <c r="AT83" s="1">
        <v>1700</v>
      </c>
      <c r="AU83">
        <v>0</v>
      </c>
      <c r="AV83" s="1">
        <v>1700</v>
      </c>
      <c r="AW83">
        <v>12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">
      <c r="A84" t="s">
        <v>332</v>
      </c>
      <c r="B84" t="s">
        <v>329</v>
      </c>
      <c r="C84" t="s">
        <v>330</v>
      </c>
      <c r="D84" t="s">
        <v>331</v>
      </c>
      <c r="E84" t="s">
        <v>59</v>
      </c>
      <c r="F84" t="s">
        <v>47</v>
      </c>
      <c r="G84" s="1">
        <v>189662</v>
      </c>
      <c r="H84" s="1">
        <v>210500</v>
      </c>
      <c r="I84" s="1">
        <v>400162</v>
      </c>
      <c r="J84" s="1">
        <v>28208</v>
      </c>
      <c r="K84">
        <v>0</v>
      </c>
      <c r="L84" s="1">
        <v>28208</v>
      </c>
      <c r="M84">
        <v>0</v>
      </c>
      <c r="N84">
        <v>0</v>
      </c>
      <c r="O84">
        <v>0</v>
      </c>
      <c r="P84">
        <v>0</v>
      </c>
      <c r="Q84" s="1">
        <v>428370</v>
      </c>
      <c r="R84" s="1">
        <f>Table1[[#This Row],[receipts_total]]-Table1[[#This Row],[receipts_others_income]]</f>
        <v>428370</v>
      </c>
      <c r="S84" s="1" t="str">
        <f>IF(Table1[[#This Row],[revenue]]&lt;250000,"S",IF(Table1[[#This Row],[revenue]]&lt;1000000,"M","L"))</f>
        <v>M</v>
      </c>
      <c r="T84" s="1">
        <f>IF(Table1[[#This Row],[charity_size]]="S",1, 0)</f>
        <v>0</v>
      </c>
      <c r="U84" s="2">
        <f>IF(Table1[[#This Row],[charity_size]]="S",(Table1[[#This Row],[revenue]]-_xlfn.MINIFS($R$2:$R$423,$S$2:$S$423,"S"))/(_xlfn.MAXIFS($R$2:$R$423,$S$2:$S$423,"S")-_xlfn.MINIFS($R$2:$R$423,$S$2:$S$423,"S")),0)</f>
        <v>0</v>
      </c>
      <c r="V84" s="1">
        <f>IF(Table1[[#This Row],[charity_size]]="M",1,0)</f>
        <v>1</v>
      </c>
      <c r="W84" s="2">
        <f>IF(Table1[[#This Row],[charity_size]]="M",(LOG10(Table1[[#This Row],[revenue]])-LOG10(_xlfn.MINIFS($R$2:$R$423,$S$2:$S$423,"M")))/(LOG10(_xlfn.MAXIFS($R$2:$R$423,$S$2:$S$423,"M"))-LOG10(_xlfn.MINIFS($R$2:$R$423,$S$2:$S$423,"M"))),0)</f>
        <v>0.37831543440112475</v>
      </c>
      <c r="X84" s="1">
        <f>IF(Table1[[#This Row],[charity_size]]="L",1,0)</f>
        <v>0</v>
      </c>
      <c r="Y8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4" s="1">
        <v>428370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s="1">
        <v>557763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557763</v>
      </c>
      <c r="AO84">
        <v>0</v>
      </c>
      <c r="AP84" s="1">
        <v>557763</v>
      </c>
      <c r="AQ84" s="1">
        <v>557763</v>
      </c>
      <c r="AR84" s="1">
        <v>557763</v>
      </c>
      <c r="AS84">
        <v>0</v>
      </c>
      <c r="AT84">
        <v>0</v>
      </c>
      <c r="AU84">
        <v>0</v>
      </c>
      <c r="AV84">
        <v>0</v>
      </c>
      <c r="AW84">
        <v>14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">
      <c r="A85" t="s">
        <v>324</v>
      </c>
      <c r="B85" t="s">
        <v>323</v>
      </c>
      <c r="C85" t="s">
        <v>176</v>
      </c>
      <c r="D85" t="s">
        <v>313</v>
      </c>
      <c r="E85" t="s">
        <v>46</v>
      </c>
      <c r="F85" t="s">
        <v>47</v>
      </c>
      <c r="G85">
        <v>0</v>
      </c>
      <c r="H85" s="1">
        <v>3000</v>
      </c>
      <c r="I85" s="1">
        <v>3000</v>
      </c>
      <c r="J85">
        <v>0</v>
      </c>
      <c r="K85">
        <v>0</v>
      </c>
      <c r="L85">
        <v>0</v>
      </c>
      <c r="M85" s="1">
        <v>21910</v>
      </c>
      <c r="N85">
        <v>0</v>
      </c>
      <c r="O85">
        <v>0</v>
      </c>
      <c r="P85">
        <v>0</v>
      </c>
      <c r="Q85" s="1">
        <v>24910</v>
      </c>
      <c r="R85" s="1">
        <f>Table1[[#This Row],[receipts_total]]-Table1[[#This Row],[receipts_others_income]]</f>
        <v>24910</v>
      </c>
      <c r="S85" s="1" t="str">
        <f>IF(Table1[[#This Row],[revenue]]&lt;250000,"S",IF(Table1[[#This Row],[revenue]]&lt;1000000,"M","L"))</f>
        <v>S</v>
      </c>
      <c r="T85" s="1">
        <f>IF(Table1[[#This Row],[charity_size]]="S",1, 0)</f>
        <v>1</v>
      </c>
      <c r="U85" s="2">
        <f>IF(Table1[[#This Row],[charity_size]]="S",(Table1[[#This Row],[revenue]]-_xlfn.MINIFS($R$2:$R$423,$S$2:$S$423,"S"))/(_xlfn.MAXIFS($R$2:$R$423,$S$2:$S$423,"S")-_xlfn.MINIFS($R$2:$R$423,$S$2:$S$423,"S")),0)</f>
        <v>9.9816075557283043E-2</v>
      </c>
      <c r="V85" s="1">
        <f>IF(Table1[[#This Row],[charity_size]]="M",1,0)</f>
        <v>0</v>
      </c>
      <c r="W8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5" s="1">
        <f>IF(Table1[[#This Row],[charity_size]]="L",1,0)</f>
        <v>0</v>
      </c>
      <c r="Y8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5">
        <v>0</v>
      </c>
      <c r="AA85" s="1">
        <v>17849</v>
      </c>
      <c r="AB85">
        <v>0</v>
      </c>
      <c r="AC85" s="1">
        <v>17849</v>
      </c>
      <c r="AD85">
        <v>0</v>
      </c>
      <c r="AE85" s="1">
        <v>2789</v>
      </c>
      <c r="AF85" s="1">
        <v>20638</v>
      </c>
      <c r="AG85">
        <v>0</v>
      </c>
      <c r="AH85" s="1">
        <v>8434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8434</v>
      </c>
      <c r="AO85">
        <v>0</v>
      </c>
      <c r="AP85" s="1">
        <v>8434</v>
      </c>
      <c r="AQ85">
        <v>0</v>
      </c>
      <c r="AR85" s="1">
        <v>7184</v>
      </c>
      <c r="AS85" s="1">
        <v>7184</v>
      </c>
      <c r="AT85" s="1">
        <v>1250</v>
      </c>
      <c r="AU85">
        <v>0</v>
      </c>
      <c r="AV85" s="1">
        <v>1250</v>
      </c>
      <c r="AW85">
        <v>13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2">
      <c r="A86" t="s">
        <v>322</v>
      </c>
      <c r="B86" t="s">
        <v>321</v>
      </c>
      <c r="C86" t="s">
        <v>176</v>
      </c>
      <c r="D86" t="s">
        <v>313</v>
      </c>
      <c r="E86" t="s">
        <v>46</v>
      </c>
      <c r="F86" t="s">
        <v>47</v>
      </c>
      <c r="G86" s="1">
        <v>10000</v>
      </c>
      <c r="H86" s="1">
        <v>16000</v>
      </c>
      <c r="I86" s="1">
        <v>26000</v>
      </c>
      <c r="J86">
        <v>0</v>
      </c>
      <c r="K86">
        <v>0</v>
      </c>
      <c r="L86">
        <v>0</v>
      </c>
      <c r="M86">
        <v>0</v>
      </c>
      <c r="N86">
        <v>27</v>
      </c>
      <c r="O86">
        <v>0</v>
      </c>
      <c r="P86" s="1">
        <v>3000</v>
      </c>
      <c r="Q86" s="1">
        <v>29027</v>
      </c>
      <c r="R86" s="1">
        <f>Table1[[#This Row],[receipts_total]]-Table1[[#This Row],[receipts_others_income]]</f>
        <v>26027</v>
      </c>
      <c r="S86" s="1" t="str">
        <f>IF(Table1[[#This Row],[revenue]]&lt;250000,"S",IF(Table1[[#This Row],[revenue]]&lt;1000000,"M","L"))</f>
        <v>S</v>
      </c>
      <c r="T86" s="1">
        <f>IF(Table1[[#This Row],[charity_size]]="S",1, 0)</f>
        <v>1</v>
      </c>
      <c r="U86" s="2">
        <f>IF(Table1[[#This Row],[charity_size]]="S",(Table1[[#This Row],[revenue]]-_xlfn.MINIFS($R$2:$R$423,$S$2:$S$423,"S"))/(_xlfn.MAXIFS($R$2:$R$423,$S$2:$S$423,"S")-_xlfn.MINIFS($R$2:$R$423,$S$2:$S$423,"S")),0)</f>
        <v>0.10429197103690911</v>
      </c>
      <c r="V86" s="1">
        <f>IF(Table1[[#This Row],[charity_size]]="M",1,0)</f>
        <v>0</v>
      </c>
      <c r="W8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6" s="1">
        <f>IF(Table1[[#This Row],[charity_size]]="L",1,0)</f>
        <v>0</v>
      </c>
      <c r="Y8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6">
        <v>0</v>
      </c>
      <c r="AA86" s="1">
        <v>27800</v>
      </c>
      <c r="AB86">
        <v>0</v>
      </c>
      <c r="AC86" s="1">
        <v>27800</v>
      </c>
      <c r="AD86">
        <v>0</v>
      </c>
      <c r="AE86" s="1">
        <v>2819</v>
      </c>
      <c r="AF86" s="1">
        <v>30619</v>
      </c>
      <c r="AG86">
        <v>0</v>
      </c>
      <c r="AH86" s="1">
        <v>75472</v>
      </c>
      <c r="AI86">
        <v>0</v>
      </c>
      <c r="AJ86">
        <v>0</v>
      </c>
      <c r="AK86">
        <v>0</v>
      </c>
      <c r="AL86">
        <v>88</v>
      </c>
      <c r="AM86">
        <v>0</v>
      </c>
      <c r="AN86" s="1">
        <v>75560</v>
      </c>
      <c r="AO86">
        <v>0</v>
      </c>
      <c r="AP86" s="1">
        <v>75560</v>
      </c>
      <c r="AQ86">
        <v>0</v>
      </c>
      <c r="AR86" s="1">
        <v>69731</v>
      </c>
      <c r="AS86" s="1">
        <v>69731</v>
      </c>
      <c r="AT86" s="1">
        <v>5829</v>
      </c>
      <c r="AU86">
        <v>0</v>
      </c>
      <c r="AV86" s="1">
        <v>5829</v>
      </c>
      <c r="AW86">
        <v>13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">
      <c r="A87" t="s">
        <v>279</v>
      </c>
      <c r="B87" t="s">
        <v>277</v>
      </c>
      <c r="C87" t="s">
        <v>176</v>
      </c>
      <c r="D87" t="s">
        <v>278</v>
      </c>
      <c r="E87" t="s">
        <v>46</v>
      </c>
      <c r="F87" t="s">
        <v>47</v>
      </c>
      <c r="G87" s="1">
        <v>1030</v>
      </c>
      <c r="H87" s="1">
        <v>24978</v>
      </c>
      <c r="I87" s="1">
        <v>26008</v>
      </c>
      <c r="J87">
        <v>0</v>
      </c>
      <c r="K87">
        <v>0</v>
      </c>
      <c r="L87">
        <v>0</v>
      </c>
      <c r="M87">
        <v>0</v>
      </c>
      <c r="N87">
        <v>77</v>
      </c>
      <c r="O87">
        <v>0</v>
      </c>
      <c r="P87" s="1">
        <v>36264</v>
      </c>
      <c r="Q87" s="1">
        <v>62349</v>
      </c>
      <c r="R87" s="1">
        <f>Table1[[#This Row],[receipts_total]]-Table1[[#This Row],[receipts_others_income]]</f>
        <v>26085</v>
      </c>
      <c r="S87" s="1" t="str">
        <f>IF(Table1[[#This Row],[revenue]]&lt;250000,"S",IF(Table1[[#This Row],[revenue]]&lt;1000000,"M","L"))</f>
        <v>S</v>
      </c>
      <c r="T87" s="1">
        <f>IF(Table1[[#This Row],[charity_size]]="S",1, 0)</f>
        <v>1</v>
      </c>
      <c r="U87" s="2">
        <f>IF(Table1[[#This Row],[charity_size]]="S",(Table1[[#This Row],[revenue]]-_xlfn.MINIFS($R$2:$R$423,$S$2:$S$423,"S"))/(_xlfn.MAXIFS($R$2:$R$423,$S$2:$S$423,"S")-_xlfn.MINIFS($R$2:$R$423,$S$2:$S$423,"S")),0)</f>
        <v>0.10452438100809829</v>
      </c>
      <c r="V87" s="1">
        <f>IF(Table1[[#This Row],[charity_size]]="M",1,0)</f>
        <v>0</v>
      </c>
      <c r="W8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7" s="1">
        <f>IF(Table1[[#This Row],[charity_size]]="L",1,0)</f>
        <v>0</v>
      </c>
      <c r="Y8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7">
        <v>0</v>
      </c>
      <c r="AA87" s="1">
        <v>36418</v>
      </c>
      <c r="AB87">
        <v>0</v>
      </c>
      <c r="AC87" s="1">
        <v>36418</v>
      </c>
      <c r="AD87">
        <v>0</v>
      </c>
      <c r="AE87" s="1">
        <v>1663</v>
      </c>
      <c r="AF87" s="1">
        <v>38081</v>
      </c>
      <c r="AG87">
        <v>0</v>
      </c>
      <c r="AH87" s="1">
        <v>125974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125974</v>
      </c>
      <c r="AO87">
        <v>0</v>
      </c>
      <c r="AP87" s="1">
        <v>125974</v>
      </c>
      <c r="AQ87">
        <v>0</v>
      </c>
      <c r="AR87" s="1">
        <v>124624</v>
      </c>
      <c r="AS87" s="1">
        <v>124624</v>
      </c>
      <c r="AT87" s="1">
        <v>1350</v>
      </c>
      <c r="AU87">
        <v>0</v>
      </c>
      <c r="AV87" s="1">
        <v>1350</v>
      </c>
      <c r="AW87">
        <v>12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">
      <c r="A88" t="s">
        <v>303</v>
      </c>
      <c r="B88" t="s">
        <v>302</v>
      </c>
      <c r="C88" t="s">
        <v>176</v>
      </c>
      <c r="D88" t="s">
        <v>278</v>
      </c>
      <c r="E88" t="s">
        <v>46</v>
      </c>
      <c r="F88" t="s">
        <v>47</v>
      </c>
      <c r="G88">
        <v>0</v>
      </c>
      <c r="H88" s="1">
        <v>27950</v>
      </c>
      <c r="I88" s="1">
        <v>27950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3949</v>
      </c>
      <c r="Q88" s="1">
        <v>31899</v>
      </c>
      <c r="R88" s="1">
        <f>Table1[[#This Row],[receipts_total]]-Table1[[#This Row],[receipts_others_income]]</f>
        <v>27950</v>
      </c>
      <c r="S88" s="1" t="str">
        <f>IF(Table1[[#This Row],[revenue]]&lt;250000,"S",IF(Table1[[#This Row],[revenue]]&lt;1000000,"M","L"))</f>
        <v>S</v>
      </c>
      <c r="T88" s="1">
        <f>IF(Table1[[#This Row],[charity_size]]="S",1, 0)</f>
        <v>1</v>
      </c>
      <c r="U88" s="2">
        <f>IF(Table1[[#This Row],[charity_size]]="S",(Table1[[#This Row],[revenue]]-_xlfn.MINIFS($R$2:$R$423,$S$2:$S$423,"S"))/(_xlfn.MAXIFS($R$2:$R$423,$S$2:$S$423,"S")-_xlfn.MINIFS($R$2:$R$423,$S$2:$S$423,"S")),0)</f>
        <v>0.11199756370237099</v>
      </c>
      <c r="V88" s="1">
        <f>IF(Table1[[#This Row],[charity_size]]="M",1,0)</f>
        <v>0</v>
      </c>
      <c r="W8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8" s="1">
        <f>IF(Table1[[#This Row],[charity_size]]="L",1,0)</f>
        <v>0</v>
      </c>
      <c r="Y8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8" s="1">
        <v>62563</v>
      </c>
      <c r="AA88" s="1">
        <v>17756</v>
      </c>
      <c r="AB88">
        <v>0</v>
      </c>
      <c r="AC88" s="1">
        <v>17756</v>
      </c>
      <c r="AD88">
        <v>0</v>
      </c>
      <c r="AE88" s="1">
        <v>2504</v>
      </c>
      <c r="AF88" s="1">
        <v>20260</v>
      </c>
      <c r="AG88">
        <v>0</v>
      </c>
      <c r="AH88" s="1">
        <v>74382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74382</v>
      </c>
      <c r="AO88">
        <v>0</v>
      </c>
      <c r="AP88" s="1">
        <v>74382</v>
      </c>
      <c r="AQ88">
        <v>0</v>
      </c>
      <c r="AR88" s="1">
        <v>72702</v>
      </c>
      <c r="AS88" s="1">
        <v>72702</v>
      </c>
      <c r="AT88" s="1">
        <v>1680</v>
      </c>
      <c r="AU88">
        <v>0</v>
      </c>
      <c r="AV88" s="1">
        <v>1680</v>
      </c>
      <c r="AW88">
        <v>12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">
      <c r="A89" t="s">
        <v>287</v>
      </c>
      <c r="B89" t="s">
        <v>286</v>
      </c>
      <c r="C89" t="s">
        <v>176</v>
      </c>
      <c r="D89" t="s">
        <v>278</v>
      </c>
      <c r="E89" t="s">
        <v>46</v>
      </c>
      <c r="F89" t="s">
        <v>47</v>
      </c>
      <c r="G89" s="1">
        <v>29247</v>
      </c>
      <c r="H89" t="s">
        <v>94</v>
      </c>
      <c r="I89" s="1">
        <v>29247</v>
      </c>
      <c r="J89">
        <v>0</v>
      </c>
      <c r="K89" t="s">
        <v>94</v>
      </c>
      <c r="L89">
        <v>0</v>
      </c>
      <c r="M89">
        <v>0</v>
      </c>
      <c r="N89">
        <v>5</v>
      </c>
      <c r="O89">
        <v>0</v>
      </c>
      <c r="P89" s="1">
        <v>4853</v>
      </c>
      <c r="Q89" s="1">
        <v>34105</v>
      </c>
      <c r="R89" s="1">
        <f>Table1[[#This Row],[receipts_total]]-Table1[[#This Row],[receipts_others_income]]</f>
        <v>29252</v>
      </c>
      <c r="S89" s="1" t="str">
        <f>IF(Table1[[#This Row],[revenue]]&lt;250000,"S",IF(Table1[[#This Row],[revenue]]&lt;1000000,"M","L"))</f>
        <v>S</v>
      </c>
      <c r="T89" s="1">
        <f>IF(Table1[[#This Row],[charity_size]]="S",1, 0)</f>
        <v>1</v>
      </c>
      <c r="U89" s="2">
        <f>IF(Table1[[#This Row],[charity_size]]="S",(Table1[[#This Row],[revenue]]-_xlfn.MINIFS($R$2:$R$423,$S$2:$S$423,"S"))/(_xlfn.MAXIFS($R$2:$R$423,$S$2:$S$423,"S")-_xlfn.MINIFS($R$2:$R$423,$S$2:$S$423,"S")),0)</f>
        <v>0.11721476684872115</v>
      </c>
      <c r="V89" s="1">
        <f>IF(Table1[[#This Row],[charity_size]]="M",1,0)</f>
        <v>0</v>
      </c>
      <c r="W8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89" s="1">
        <f>IF(Table1[[#This Row],[charity_size]]="L",1,0)</f>
        <v>0</v>
      </c>
      <c r="Y8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89">
        <v>0</v>
      </c>
      <c r="AA89" s="1">
        <v>21997</v>
      </c>
      <c r="AB89">
        <v>0</v>
      </c>
      <c r="AC89" s="1">
        <v>21997</v>
      </c>
      <c r="AD89">
        <v>0</v>
      </c>
      <c r="AE89">
        <v>20</v>
      </c>
      <c r="AF89" s="1">
        <v>22017</v>
      </c>
      <c r="AG89">
        <v>0</v>
      </c>
      <c r="AH89" s="1">
        <v>202088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202088</v>
      </c>
      <c r="AO89">
        <v>0</v>
      </c>
      <c r="AP89" s="1">
        <v>202088</v>
      </c>
      <c r="AQ89">
        <v>0</v>
      </c>
      <c r="AR89" s="1">
        <v>202088</v>
      </c>
      <c r="AS89" s="1">
        <v>202088</v>
      </c>
      <c r="AT89">
        <v>0</v>
      </c>
      <c r="AU89">
        <v>0</v>
      </c>
      <c r="AV89">
        <v>0</v>
      </c>
      <c r="AW89">
        <v>12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2">
      <c r="A90" t="s">
        <v>215</v>
      </c>
      <c r="B90" t="s">
        <v>214</v>
      </c>
      <c r="C90" t="s">
        <v>176</v>
      </c>
      <c r="D90" t="s">
        <v>212</v>
      </c>
      <c r="E90" t="s">
        <v>46</v>
      </c>
      <c r="F90" t="s">
        <v>47</v>
      </c>
      <c r="G90" s="1">
        <v>8500</v>
      </c>
      <c r="H90" s="1">
        <v>21000</v>
      </c>
      <c r="I90" s="1">
        <v>29500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29500</v>
      </c>
      <c r="R90" s="1">
        <f>Table1[[#This Row],[receipts_total]]-Table1[[#This Row],[receipts_others_income]]</f>
        <v>29500</v>
      </c>
      <c r="S90" s="1" t="str">
        <f>IF(Table1[[#This Row],[revenue]]&lt;250000,"S",IF(Table1[[#This Row],[revenue]]&lt;1000000,"M","L"))</f>
        <v>S</v>
      </c>
      <c r="T90" s="1">
        <f>IF(Table1[[#This Row],[charity_size]]="S",1, 0)</f>
        <v>1</v>
      </c>
      <c r="U90" s="2">
        <f>IF(Table1[[#This Row],[charity_size]]="S",(Table1[[#This Row],[revenue]]-_xlfn.MINIFS($R$2:$R$423,$S$2:$S$423,"S"))/(_xlfn.MAXIFS($R$2:$R$423,$S$2:$S$423,"S")-_xlfn.MINIFS($R$2:$R$423,$S$2:$S$423,"S")),0)</f>
        <v>0.11820851982897831</v>
      </c>
      <c r="V90" s="1">
        <f>IF(Table1[[#This Row],[charity_size]]="M",1,0)</f>
        <v>0</v>
      </c>
      <c r="W9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0" s="1">
        <f>IF(Table1[[#This Row],[charity_size]]="L",1,0)</f>
        <v>0</v>
      </c>
      <c r="Y9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0">
        <v>0</v>
      </c>
      <c r="AA90" s="1">
        <v>4150</v>
      </c>
      <c r="AB90">
        <v>0</v>
      </c>
      <c r="AC90" s="1">
        <v>4150</v>
      </c>
      <c r="AD90">
        <v>0</v>
      </c>
      <c r="AE90" s="1">
        <v>1568</v>
      </c>
      <c r="AF90" s="1">
        <v>5718</v>
      </c>
      <c r="AG90">
        <v>0</v>
      </c>
      <c r="AH90">
        <v>0</v>
      </c>
      <c r="AI90">
        <v>0</v>
      </c>
      <c r="AJ90">
        <v>0</v>
      </c>
      <c r="AK90">
        <v>0</v>
      </c>
      <c r="AL90" s="1">
        <v>49504</v>
      </c>
      <c r="AM90">
        <v>0</v>
      </c>
      <c r="AN90" s="1">
        <v>49504</v>
      </c>
      <c r="AO90">
        <v>0</v>
      </c>
      <c r="AP90" s="1">
        <v>49504</v>
      </c>
      <c r="AQ90">
        <v>0</v>
      </c>
      <c r="AR90" s="1">
        <v>48204</v>
      </c>
      <c r="AS90" s="1">
        <v>48204</v>
      </c>
      <c r="AT90" s="1">
        <v>1300</v>
      </c>
      <c r="AU90">
        <v>0</v>
      </c>
      <c r="AV90" s="1">
        <v>1300</v>
      </c>
      <c r="AW90">
        <v>10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2">
      <c r="A91" t="s">
        <v>873</v>
      </c>
      <c r="B91" t="s">
        <v>872</v>
      </c>
      <c r="C91" t="s">
        <v>649</v>
      </c>
      <c r="D91" t="s">
        <v>176</v>
      </c>
      <c r="E91" t="s">
        <v>59</v>
      </c>
      <c r="F91" t="s">
        <v>56</v>
      </c>
      <c r="G91" s="1">
        <v>291554</v>
      </c>
      <c r="H91" s="1">
        <v>4675</v>
      </c>
      <c r="I91" s="1">
        <v>296229</v>
      </c>
      <c r="J91">
        <v>0</v>
      </c>
      <c r="K91">
        <v>0</v>
      </c>
      <c r="L91">
        <v>0</v>
      </c>
      <c r="M91" s="1">
        <v>138000</v>
      </c>
      <c r="N91">
        <v>0</v>
      </c>
      <c r="O91">
        <v>0</v>
      </c>
      <c r="P91" s="1">
        <v>21196</v>
      </c>
      <c r="Q91" s="1">
        <v>455425</v>
      </c>
      <c r="R91" s="1">
        <f>Table1[[#This Row],[receipts_total]]-Table1[[#This Row],[receipts_others_income]]</f>
        <v>434229</v>
      </c>
      <c r="S91" s="1" t="str">
        <f>IF(Table1[[#This Row],[revenue]]&lt;250000,"S",IF(Table1[[#This Row],[revenue]]&lt;1000000,"M","L"))</f>
        <v>M</v>
      </c>
      <c r="T91" s="1">
        <f>IF(Table1[[#This Row],[charity_size]]="S",1, 0)</f>
        <v>0</v>
      </c>
      <c r="U91" s="2">
        <f>IF(Table1[[#This Row],[charity_size]]="S",(Table1[[#This Row],[revenue]]-_xlfn.MINIFS($R$2:$R$423,$S$2:$S$423,"S"))/(_xlfn.MAXIFS($R$2:$R$423,$S$2:$S$423,"S")-_xlfn.MINIFS($R$2:$R$423,$S$2:$S$423,"S")),0)</f>
        <v>0</v>
      </c>
      <c r="V91" s="1">
        <f>IF(Table1[[#This Row],[charity_size]]="M",1,0)</f>
        <v>1</v>
      </c>
      <c r="W91" s="2">
        <f>IF(Table1[[#This Row],[charity_size]]="M",(LOG10(Table1[[#This Row],[revenue]])-LOG10(_xlfn.MINIFS($R$2:$R$423,$S$2:$S$423,"M")))/(LOG10(_xlfn.MAXIFS($R$2:$R$423,$S$2:$S$423,"M"))-LOG10(_xlfn.MINIFS($R$2:$R$423,$S$2:$S$423,"M"))),0)</f>
        <v>0.38829541999838635</v>
      </c>
      <c r="X91" s="1">
        <f>IF(Table1[[#This Row],[charity_size]]="L",1,0)</f>
        <v>0</v>
      </c>
      <c r="Y9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1">
        <v>0</v>
      </c>
      <c r="AA91" s="1">
        <v>384960</v>
      </c>
      <c r="AB91">
        <v>0</v>
      </c>
      <c r="AC91" s="1">
        <v>384960</v>
      </c>
      <c r="AD91">
        <v>0</v>
      </c>
      <c r="AE91" s="1">
        <v>96576</v>
      </c>
      <c r="AF91" s="1">
        <v>481536</v>
      </c>
      <c r="AG91" s="1">
        <v>16354</v>
      </c>
      <c r="AH91" s="1">
        <v>916873</v>
      </c>
      <c r="AI91">
        <v>0</v>
      </c>
      <c r="AJ91">
        <v>0</v>
      </c>
      <c r="AK91" s="1">
        <v>167608</v>
      </c>
      <c r="AL91">
        <v>0</v>
      </c>
      <c r="AM91">
        <v>0</v>
      </c>
      <c r="AN91" s="1">
        <v>1100835</v>
      </c>
      <c r="AO91">
        <v>0</v>
      </c>
      <c r="AP91" s="1">
        <v>1100835</v>
      </c>
      <c r="AQ91" s="1">
        <v>129100</v>
      </c>
      <c r="AR91" s="1">
        <v>1084572</v>
      </c>
      <c r="AS91" s="1">
        <v>955472</v>
      </c>
      <c r="AT91" s="1">
        <v>16263</v>
      </c>
      <c r="AU91">
        <v>0</v>
      </c>
      <c r="AV91" s="1">
        <v>16263</v>
      </c>
      <c r="AW91">
        <v>48</v>
      </c>
      <c r="AX91">
        <v>0</v>
      </c>
      <c r="AY91">
        <v>0</v>
      </c>
      <c r="AZ91">
        <v>4</v>
      </c>
      <c r="BA91" s="1">
        <v>256045</v>
      </c>
      <c r="BB91">
        <v>0</v>
      </c>
    </row>
    <row r="92" spans="1:54" x14ac:dyDescent="0.2">
      <c r="A92" t="s">
        <v>594</v>
      </c>
      <c r="B92" t="s">
        <v>593</v>
      </c>
      <c r="C92" t="s">
        <v>171</v>
      </c>
      <c r="D92" t="s">
        <v>579</v>
      </c>
      <c r="E92" t="s">
        <v>46</v>
      </c>
      <c r="F92" t="s">
        <v>47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>
        <v>30360</v>
      </c>
      <c r="O92">
        <v>0</v>
      </c>
      <c r="P92" s="1">
        <v>8316</v>
      </c>
      <c r="Q92" s="1">
        <v>38676</v>
      </c>
      <c r="R92" s="1">
        <f>Table1[[#This Row],[receipts_total]]-Table1[[#This Row],[receipts_others_income]]</f>
        <v>30360</v>
      </c>
      <c r="S92" s="1" t="str">
        <f>IF(Table1[[#This Row],[revenue]]&lt;250000,"S",IF(Table1[[#This Row],[revenue]]&lt;1000000,"M","L"))</f>
        <v>S</v>
      </c>
      <c r="T92" s="1">
        <f>IF(Table1[[#This Row],[charity_size]]="S",1, 0)</f>
        <v>1</v>
      </c>
      <c r="U92" s="2">
        <f>IF(Table1[[#This Row],[charity_size]]="S",(Table1[[#This Row],[revenue]]-_xlfn.MINIFS($R$2:$R$423,$S$2:$S$423,"S"))/(_xlfn.MAXIFS($R$2:$R$423,$S$2:$S$423,"S")-_xlfn.MINIFS($R$2:$R$423,$S$2:$S$423,"S")),0)</f>
        <v>0.12165459871212819</v>
      </c>
      <c r="V92" s="1">
        <f>IF(Table1[[#This Row],[charity_size]]="M",1,0)</f>
        <v>0</v>
      </c>
      <c r="W9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2" s="1">
        <f>IF(Table1[[#This Row],[charity_size]]="L",1,0)</f>
        <v>0</v>
      </c>
      <c r="Y9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2">
        <v>0</v>
      </c>
      <c r="AA92" s="1">
        <v>1429114</v>
      </c>
      <c r="AB92" s="1">
        <v>8230</v>
      </c>
      <c r="AC92" s="1">
        <v>1437344</v>
      </c>
      <c r="AD92">
        <v>0</v>
      </c>
      <c r="AE92" s="1">
        <v>396513</v>
      </c>
      <c r="AF92" s="1">
        <v>1833857</v>
      </c>
      <c r="AG92" s="1">
        <v>14169</v>
      </c>
      <c r="AH92" s="1">
        <v>2558843</v>
      </c>
      <c r="AI92">
        <v>0</v>
      </c>
      <c r="AJ92" s="1">
        <v>25186</v>
      </c>
      <c r="AK92">
        <v>0</v>
      </c>
      <c r="AL92">
        <v>0</v>
      </c>
      <c r="AM92">
        <v>0</v>
      </c>
      <c r="AN92" s="1">
        <v>2598198</v>
      </c>
      <c r="AO92" s="1">
        <v>2490349</v>
      </c>
      <c r="AP92" s="1">
        <v>2598198</v>
      </c>
      <c r="AQ92" s="1">
        <v>15586</v>
      </c>
      <c r="AR92" s="1">
        <v>2505935</v>
      </c>
      <c r="AS92">
        <v>0</v>
      </c>
      <c r="AT92" s="1">
        <v>92263</v>
      </c>
      <c r="AU92">
        <v>0</v>
      </c>
      <c r="AV92" s="1">
        <v>92263</v>
      </c>
      <c r="AW92">
        <v>58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">
      <c r="A93" t="s">
        <v>498</v>
      </c>
      <c r="B93" t="s">
        <v>497</v>
      </c>
      <c r="C93" t="s">
        <v>395</v>
      </c>
      <c r="D93" t="s">
        <v>489</v>
      </c>
      <c r="E93" t="s">
        <v>59</v>
      </c>
      <c r="F93" t="s">
        <v>47</v>
      </c>
      <c r="G93" s="1">
        <v>105428</v>
      </c>
      <c r="H93" s="1">
        <v>95166</v>
      </c>
      <c r="I93" s="1">
        <v>200594</v>
      </c>
      <c r="J93">
        <v>0</v>
      </c>
      <c r="K93">
        <v>0</v>
      </c>
      <c r="L93">
        <v>0</v>
      </c>
      <c r="M93" s="1">
        <v>100000</v>
      </c>
      <c r="N93">
        <v>0</v>
      </c>
      <c r="O93" s="1">
        <v>139056</v>
      </c>
      <c r="P93" s="1">
        <v>53480</v>
      </c>
      <c r="Q93" s="1">
        <v>493130</v>
      </c>
      <c r="R93" s="1">
        <f>Table1[[#This Row],[receipts_total]]-Table1[[#This Row],[receipts_others_income]]</f>
        <v>439650</v>
      </c>
      <c r="S93" s="1" t="str">
        <f>IF(Table1[[#This Row],[revenue]]&lt;250000,"S",IF(Table1[[#This Row],[revenue]]&lt;1000000,"M","L"))</f>
        <v>M</v>
      </c>
      <c r="T93" s="1">
        <f>IF(Table1[[#This Row],[charity_size]]="S",1, 0)</f>
        <v>0</v>
      </c>
      <c r="U93" s="2">
        <f>IF(Table1[[#This Row],[charity_size]]="S",(Table1[[#This Row],[revenue]]-_xlfn.MINIFS($R$2:$R$423,$S$2:$S$423,"S"))/(_xlfn.MAXIFS($R$2:$R$423,$S$2:$S$423,"S")-_xlfn.MINIFS($R$2:$R$423,$S$2:$S$423,"S")),0)</f>
        <v>0</v>
      </c>
      <c r="V93" s="1">
        <f>IF(Table1[[#This Row],[charity_size]]="M",1,0)</f>
        <v>1</v>
      </c>
      <c r="W93" s="2">
        <f>IF(Table1[[#This Row],[charity_size]]="M",(LOG10(Table1[[#This Row],[revenue]])-LOG10(_xlfn.MINIFS($R$2:$R$423,$S$2:$S$423,"M")))/(LOG10(_xlfn.MAXIFS($R$2:$R$423,$S$2:$S$423,"M"))-LOG10(_xlfn.MINIFS($R$2:$R$423,$S$2:$S$423,"M"))),0)</f>
        <v>0.39741011966821954</v>
      </c>
      <c r="X93" s="1">
        <f>IF(Table1[[#This Row],[charity_size]]="L",1,0)</f>
        <v>0</v>
      </c>
      <c r="Y9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3" s="1">
        <v>100000</v>
      </c>
      <c r="AA93" s="1">
        <v>807184</v>
      </c>
      <c r="AB93">
        <v>0</v>
      </c>
      <c r="AC93" s="1">
        <v>807184</v>
      </c>
      <c r="AD93">
        <v>0</v>
      </c>
      <c r="AE93">
        <v>0</v>
      </c>
      <c r="AF93" s="1">
        <v>807184</v>
      </c>
      <c r="AG93">
        <v>0</v>
      </c>
      <c r="AH93" s="1">
        <v>297881</v>
      </c>
      <c r="AI93">
        <v>0</v>
      </c>
      <c r="AJ93">
        <v>0</v>
      </c>
      <c r="AK93">
        <v>0</v>
      </c>
      <c r="AL93">
        <v>0</v>
      </c>
      <c r="AM93" s="1">
        <v>599170</v>
      </c>
      <c r="AN93" s="1">
        <v>897051</v>
      </c>
      <c r="AO93">
        <v>0</v>
      </c>
      <c r="AP93" s="1">
        <v>897051</v>
      </c>
      <c r="AQ93" s="1">
        <v>100000</v>
      </c>
      <c r="AR93" s="1">
        <v>287494</v>
      </c>
      <c r="AS93" s="1">
        <v>187494</v>
      </c>
      <c r="AT93" s="1">
        <v>400493</v>
      </c>
      <c r="AU93" s="1">
        <v>209064</v>
      </c>
      <c r="AV93" s="1">
        <v>609557</v>
      </c>
      <c r="AW93">
        <v>23</v>
      </c>
      <c r="AX93">
        <v>0</v>
      </c>
      <c r="AY93">
        <v>0</v>
      </c>
      <c r="AZ93">
        <v>8</v>
      </c>
      <c r="BA93" s="1">
        <v>204461</v>
      </c>
      <c r="BB93">
        <v>0</v>
      </c>
    </row>
    <row r="94" spans="1:54" x14ac:dyDescent="0.2">
      <c r="A94" t="s">
        <v>525</v>
      </c>
      <c r="B94" t="s">
        <v>524</v>
      </c>
      <c r="C94" t="s">
        <v>395</v>
      </c>
      <c r="D94" t="s">
        <v>506</v>
      </c>
      <c r="E94" t="s">
        <v>59</v>
      </c>
      <c r="F94" t="s">
        <v>47</v>
      </c>
      <c r="G94" s="1">
        <v>17239</v>
      </c>
      <c r="H94" s="1">
        <v>17340</v>
      </c>
      <c r="I94" s="1">
        <v>34579</v>
      </c>
      <c r="J94">
        <v>0</v>
      </c>
      <c r="K94">
        <v>0</v>
      </c>
      <c r="L94">
        <v>0</v>
      </c>
      <c r="M94">
        <v>0</v>
      </c>
      <c r="N94">
        <v>0</v>
      </c>
      <c r="O94">
        <v>55</v>
      </c>
      <c r="P94" s="1">
        <v>5470</v>
      </c>
      <c r="Q94" s="1">
        <v>40104</v>
      </c>
      <c r="R94" s="1">
        <f>Table1[[#This Row],[receipts_total]]-Table1[[#This Row],[receipts_others_income]]</f>
        <v>34634</v>
      </c>
      <c r="S94" s="1" t="str">
        <f>IF(Table1[[#This Row],[revenue]]&lt;250000,"S",IF(Table1[[#This Row],[revenue]]&lt;1000000,"M","L"))</f>
        <v>S</v>
      </c>
      <c r="T94" s="1">
        <f>IF(Table1[[#This Row],[charity_size]]="S",1, 0)</f>
        <v>1</v>
      </c>
      <c r="U94" s="2">
        <f>IF(Table1[[#This Row],[charity_size]]="S",(Table1[[#This Row],[revenue]]-_xlfn.MINIFS($R$2:$R$423,$S$2:$S$423,"S"))/(_xlfn.MAXIFS($R$2:$R$423,$S$2:$S$423,"S")-_xlfn.MINIFS($R$2:$R$423,$S$2:$S$423,"S")),0)</f>
        <v>0.13878080934768933</v>
      </c>
      <c r="V94" s="1">
        <f>IF(Table1[[#This Row],[charity_size]]="M",1,0)</f>
        <v>0</v>
      </c>
      <c r="W9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4" s="1">
        <f>IF(Table1[[#This Row],[charity_size]]="L",1,0)</f>
        <v>0</v>
      </c>
      <c r="Y9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4">
        <v>0</v>
      </c>
      <c r="AA94" s="1">
        <v>87876</v>
      </c>
      <c r="AB94">
        <v>0</v>
      </c>
      <c r="AC94" s="1">
        <v>87876</v>
      </c>
      <c r="AD94" s="1">
        <v>1837</v>
      </c>
      <c r="AE94" s="1">
        <v>27145</v>
      </c>
      <c r="AF94" s="1">
        <v>116858</v>
      </c>
      <c r="AG94">
        <v>0</v>
      </c>
      <c r="AH94" s="1">
        <v>198338</v>
      </c>
      <c r="AI94">
        <v>0</v>
      </c>
      <c r="AJ94">
        <v>0</v>
      </c>
      <c r="AK94">
        <v>0</v>
      </c>
      <c r="AL94">
        <v>0</v>
      </c>
      <c r="AM94">
        <v>695</v>
      </c>
      <c r="AN94" s="1">
        <v>199033</v>
      </c>
      <c r="AO94" s="1">
        <v>217953</v>
      </c>
      <c r="AP94" s="1">
        <v>199033</v>
      </c>
      <c r="AQ94">
        <v>0</v>
      </c>
      <c r="AR94" s="1">
        <v>190108</v>
      </c>
      <c r="AS94" s="1">
        <v>-27845</v>
      </c>
      <c r="AT94" s="1">
        <v>8925</v>
      </c>
      <c r="AU94">
        <v>0</v>
      </c>
      <c r="AV94" s="1">
        <v>8925</v>
      </c>
      <c r="AW94">
        <v>24</v>
      </c>
      <c r="AX94">
        <v>0</v>
      </c>
      <c r="AY94">
        <v>224</v>
      </c>
      <c r="AZ94">
        <v>1</v>
      </c>
      <c r="BA94" s="1">
        <v>18567</v>
      </c>
      <c r="BB94">
        <v>0</v>
      </c>
    </row>
    <row r="95" spans="1:54" x14ac:dyDescent="0.2">
      <c r="A95" t="s">
        <v>641</v>
      </c>
      <c r="B95" t="s">
        <v>640</v>
      </c>
      <c r="C95" t="s">
        <v>171</v>
      </c>
      <c r="D95" t="s">
        <v>636</v>
      </c>
      <c r="E95" t="s">
        <v>46</v>
      </c>
      <c r="F95" t="s">
        <v>47</v>
      </c>
      <c r="G95">
        <v>0</v>
      </c>
      <c r="H95" s="1">
        <v>50020</v>
      </c>
      <c r="I95" s="1">
        <v>50020</v>
      </c>
      <c r="J95">
        <v>0</v>
      </c>
      <c r="K95">
        <v>0</v>
      </c>
      <c r="L95">
        <v>0</v>
      </c>
      <c r="M95" s="1">
        <v>151319</v>
      </c>
      <c r="N95" s="1">
        <v>244446</v>
      </c>
      <c r="O95">
        <v>0</v>
      </c>
      <c r="P95" s="1">
        <v>44078</v>
      </c>
      <c r="Q95" s="1">
        <v>489863</v>
      </c>
      <c r="R95" s="1">
        <f>Table1[[#This Row],[receipts_total]]-Table1[[#This Row],[receipts_others_income]]</f>
        <v>445785</v>
      </c>
      <c r="S95" s="1" t="str">
        <f>IF(Table1[[#This Row],[revenue]]&lt;250000,"S",IF(Table1[[#This Row],[revenue]]&lt;1000000,"M","L"))</f>
        <v>M</v>
      </c>
      <c r="T95" s="1">
        <f>IF(Table1[[#This Row],[charity_size]]="S",1, 0)</f>
        <v>0</v>
      </c>
      <c r="U95" s="2">
        <f>IF(Table1[[#This Row],[charity_size]]="S",(Table1[[#This Row],[revenue]]-_xlfn.MINIFS($R$2:$R$423,$S$2:$S$423,"S"))/(_xlfn.MAXIFS($R$2:$R$423,$S$2:$S$423,"S")-_xlfn.MINIFS($R$2:$R$423,$S$2:$S$423,"S")),0)</f>
        <v>0</v>
      </c>
      <c r="V95" s="1">
        <f>IF(Table1[[#This Row],[charity_size]]="M",1,0)</f>
        <v>1</v>
      </c>
      <c r="W95" s="2">
        <f>IF(Table1[[#This Row],[charity_size]]="M",(LOG10(Table1[[#This Row],[revenue]])-LOG10(_xlfn.MINIFS($R$2:$R$423,$S$2:$S$423,"M")))/(LOG10(_xlfn.MAXIFS($R$2:$R$423,$S$2:$S$423,"M"))-LOG10(_xlfn.MINIFS($R$2:$R$423,$S$2:$S$423,"M"))),0)</f>
        <v>0.40759072308914301</v>
      </c>
      <c r="X95" s="1">
        <f>IF(Table1[[#This Row],[charity_size]]="L",1,0)</f>
        <v>0</v>
      </c>
      <c r="Y9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5" s="1">
        <v>50020</v>
      </c>
      <c r="AA95" s="1">
        <v>163219</v>
      </c>
      <c r="AB95">
        <v>0</v>
      </c>
      <c r="AC95" s="1">
        <v>163219</v>
      </c>
      <c r="AD95">
        <v>0</v>
      </c>
      <c r="AE95" s="1">
        <v>7603</v>
      </c>
      <c r="AF95" s="1">
        <v>170822</v>
      </c>
      <c r="AG95" s="1">
        <v>61385</v>
      </c>
      <c r="AH95" s="1">
        <v>2550525</v>
      </c>
      <c r="AI95">
        <v>0</v>
      </c>
      <c r="AJ95" s="1">
        <v>4928188</v>
      </c>
      <c r="AK95">
        <v>0</v>
      </c>
      <c r="AL95">
        <v>0</v>
      </c>
      <c r="AM95">
        <v>0</v>
      </c>
      <c r="AN95" s="1">
        <v>7540098</v>
      </c>
      <c r="AO95" s="1">
        <v>7538098</v>
      </c>
      <c r="AP95" s="1">
        <v>7540098</v>
      </c>
      <c r="AQ95">
        <v>0</v>
      </c>
      <c r="AR95" s="1">
        <v>7538098</v>
      </c>
      <c r="AS95">
        <v>0</v>
      </c>
      <c r="AT95" s="1">
        <v>2000</v>
      </c>
      <c r="AU95">
        <v>0</v>
      </c>
      <c r="AV95" s="1">
        <v>2000</v>
      </c>
      <c r="AW95">
        <v>63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">
      <c r="A96" t="s">
        <v>822</v>
      </c>
      <c r="B96" t="s">
        <v>820</v>
      </c>
      <c r="C96" t="s">
        <v>649</v>
      </c>
      <c r="D96" t="s">
        <v>821</v>
      </c>
      <c r="E96" t="s">
        <v>59</v>
      </c>
      <c r="F96" t="s">
        <v>47</v>
      </c>
      <c r="G96" s="1">
        <v>6689</v>
      </c>
      <c r="H96" s="1">
        <v>94481</v>
      </c>
      <c r="I96" s="1">
        <v>101170</v>
      </c>
      <c r="J96">
        <v>0</v>
      </c>
      <c r="K96">
        <v>0</v>
      </c>
      <c r="L96">
        <v>0</v>
      </c>
      <c r="M96" s="1">
        <v>354699</v>
      </c>
      <c r="N96">
        <v>0</v>
      </c>
      <c r="O96">
        <v>0</v>
      </c>
      <c r="P96" s="1">
        <v>171554</v>
      </c>
      <c r="Q96" s="1">
        <v>627423</v>
      </c>
      <c r="R96" s="1">
        <f>Table1[[#This Row],[receipts_total]]-Table1[[#This Row],[receipts_others_income]]</f>
        <v>455869</v>
      </c>
      <c r="S96" s="1" t="str">
        <f>IF(Table1[[#This Row],[revenue]]&lt;250000,"S",IF(Table1[[#This Row],[revenue]]&lt;1000000,"M","L"))</f>
        <v>M</v>
      </c>
      <c r="T96" s="1">
        <f>IF(Table1[[#This Row],[charity_size]]="S",1, 0)</f>
        <v>0</v>
      </c>
      <c r="U96" s="2">
        <f>IF(Table1[[#This Row],[charity_size]]="S",(Table1[[#This Row],[revenue]]-_xlfn.MINIFS($R$2:$R$423,$S$2:$S$423,"S"))/(_xlfn.MAXIFS($R$2:$R$423,$S$2:$S$423,"S")-_xlfn.MINIFS($R$2:$R$423,$S$2:$S$423,"S")),0)</f>
        <v>0</v>
      </c>
      <c r="V96" s="1">
        <f>IF(Table1[[#This Row],[charity_size]]="M",1,0)</f>
        <v>1</v>
      </c>
      <c r="W96" s="2">
        <f>IF(Table1[[#This Row],[charity_size]]="M",(LOG10(Table1[[#This Row],[revenue]])-LOG10(_xlfn.MINIFS($R$2:$R$423,$S$2:$S$423,"M")))/(LOG10(_xlfn.MAXIFS($R$2:$R$423,$S$2:$S$423,"M"))-LOG10(_xlfn.MINIFS($R$2:$R$423,$S$2:$S$423,"M"))),0)</f>
        <v>0.42402383146525352</v>
      </c>
      <c r="X96" s="1">
        <f>IF(Table1[[#This Row],[charity_size]]="L",1,0)</f>
        <v>0</v>
      </c>
      <c r="Y9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6" s="1">
        <v>627423</v>
      </c>
      <c r="AA96">
        <v>0</v>
      </c>
      <c r="AB96">
        <v>0</v>
      </c>
      <c r="AC96">
        <v>0</v>
      </c>
      <c r="AD96">
        <v>0</v>
      </c>
      <c r="AE96" s="1">
        <v>626239</v>
      </c>
      <c r="AF96" s="1">
        <v>626239</v>
      </c>
      <c r="AG96">
        <v>0</v>
      </c>
      <c r="AH96" s="1">
        <v>1545092</v>
      </c>
      <c r="AI96">
        <v>0</v>
      </c>
      <c r="AJ96">
        <v>0</v>
      </c>
      <c r="AK96">
        <v>0</v>
      </c>
      <c r="AL96" s="1">
        <v>39963</v>
      </c>
      <c r="AM96" s="1">
        <v>30042</v>
      </c>
      <c r="AN96" s="1">
        <v>1615097</v>
      </c>
      <c r="AO96">
        <v>0</v>
      </c>
      <c r="AP96" s="1">
        <v>1615097</v>
      </c>
      <c r="AQ96" s="1">
        <v>4821</v>
      </c>
      <c r="AR96" s="1">
        <v>1598128</v>
      </c>
      <c r="AS96" s="1">
        <v>1593307</v>
      </c>
      <c r="AT96" s="1">
        <v>16969</v>
      </c>
      <c r="AU96">
        <v>0</v>
      </c>
      <c r="AV96" s="1">
        <v>16969</v>
      </c>
      <c r="AW96">
        <v>47</v>
      </c>
      <c r="AX96">
        <v>0</v>
      </c>
      <c r="AY96">
        <v>0</v>
      </c>
      <c r="AZ96">
        <v>11</v>
      </c>
      <c r="BA96" s="1">
        <v>387608</v>
      </c>
      <c r="BB96">
        <v>0</v>
      </c>
    </row>
    <row r="97" spans="1:54" x14ac:dyDescent="0.2">
      <c r="A97" t="s">
        <v>940</v>
      </c>
      <c r="B97" t="s">
        <v>938</v>
      </c>
      <c r="C97" t="s">
        <v>875</v>
      </c>
      <c r="D97" t="s">
        <v>939</v>
      </c>
      <c r="E97" t="s">
        <v>46</v>
      </c>
      <c r="F97" t="s">
        <v>47</v>
      </c>
      <c r="G97" s="1">
        <v>20683</v>
      </c>
      <c r="H97" s="1">
        <v>14260</v>
      </c>
      <c r="I97" s="1">
        <v>34943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1800</v>
      </c>
      <c r="P97">
        <v>300</v>
      </c>
      <c r="Q97" s="1">
        <v>37043</v>
      </c>
      <c r="R97" s="1">
        <f>Table1[[#This Row],[receipts_total]]-Table1[[#This Row],[receipts_others_income]]</f>
        <v>36743</v>
      </c>
      <c r="S97" s="1" t="str">
        <f>IF(Table1[[#This Row],[revenue]]&lt;250000,"S",IF(Table1[[#This Row],[revenue]]&lt;1000000,"M","L"))</f>
        <v>S</v>
      </c>
      <c r="T97" s="1">
        <f>IF(Table1[[#This Row],[charity_size]]="S",1, 0)</f>
        <v>1</v>
      </c>
      <c r="U97" s="2">
        <f>IF(Table1[[#This Row],[charity_size]]="S",(Table1[[#This Row],[revenue]]-_xlfn.MINIFS($R$2:$R$423,$S$2:$S$423,"S"))/(_xlfn.MAXIFS($R$2:$R$423,$S$2:$S$423,"S")-_xlfn.MINIFS($R$2:$R$423,$S$2:$S$423,"S")),0)</f>
        <v>0.14723171674834407</v>
      </c>
      <c r="V97" s="1">
        <f>IF(Table1[[#This Row],[charity_size]]="M",1,0)</f>
        <v>0</v>
      </c>
      <c r="W9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7" s="1">
        <f>IF(Table1[[#This Row],[charity_size]]="L",1,0)</f>
        <v>0</v>
      </c>
      <c r="Y9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7">
        <v>0</v>
      </c>
      <c r="AA97" s="1">
        <v>43504</v>
      </c>
      <c r="AB97">
        <v>219</v>
      </c>
      <c r="AC97" s="1">
        <v>43723</v>
      </c>
      <c r="AD97">
        <v>0</v>
      </c>
      <c r="AE97" s="1">
        <v>2064</v>
      </c>
      <c r="AF97" s="1">
        <v>45787</v>
      </c>
      <c r="AG97">
        <v>0</v>
      </c>
      <c r="AH97" s="1">
        <v>5405</v>
      </c>
      <c r="AI97">
        <v>0</v>
      </c>
      <c r="AJ97">
        <v>0</v>
      </c>
      <c r="AK97">
        <v>0</v>
      </c>
      <c r="AL97">
        <v>0</v>
      </c>
      <c r="AM97">
        <v>675</v>
      </c>
      <c r="AN97" s="1">
        <v>6080</v>
      </c>
      <c r="AO97">
        <v>0</v>
      </c>
      <c r="AP97" s="1">
        <v>6080</v>
      </c>
      <c r="AQ97">
        <v>0</v>
      </c>
      <c r="AR97" s="1">
        <v>5310</v>
      </c>
      <c r="AS97" s="1">
        <v>5310</v>
      </c>
      <c r="AT97">
        <v>770</v>
      </c>
      <c r="AU97">
        <v>0</v>
      </c>
      <c r="AV97">
        <v>770</v>
      </c>
      <c r="AW97">
        <v>50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">
      <c r="A98" t="s">
        <v>791</v>
      </c>
      <c r="B98" t="s">
        <v>790</v>
      </c>
      <c r="C98" t="s">
        <v>649</v>
      </c>
      <c r="D98" t="s">
        <v>774</v>
      </c>
      <c r="E98" t="s">
        <v>46</v>
      </c>
      <c r="F98" t="s">
        <v>56</v>
      </c>
      <c r="G98">
        <v>0</v>
      </c>
      <c r="H98" s="1">
        <v>24100</v>
      </c>
      <c r="I98" s="1">
        <v>24100</v>
      </c>
      <c r="J98">
        <v>0</v>
      </c>
      <c r="K98">
        <v>0</v>
      </c>
      <c r="L98">
        <v>0</v>
      </c>
      <c r="M98" s="1">
        <v>3365</v>
      </c>
      <c r="N98" s="1">
        <v>1939</v>
      </c>
      <c r="O98" s="1">
        <v>8150</v>
      </c>
      <c r="P98" s="1">
        <v>41520</v>
      </c>
      <c r="Q98" s="1">
        <v>79074</v>
      </c>
      <c r="R98" s="1">
        <f>Table1[[#This Row],[receipts_total]]-Table1[[#This Row],[receipts_others_income]]</f>
        <v>37554</v>
      </c>
      <c r="S98" s="1" t="str">
        <f>IF(Table1[[#This Row],[revenue]]&lt;250000,"S",IF(Table1[[#This Row],[revenue]]&lt;1000000,"M","L"))</f>
        <v>S</v>
      </c>
      <c r="T98" s="1">
        <f>IF(Table1[[#This Row],[charity_size]]="S",1, 0)</f>
        <v>1</v>
      </c>
      <c r="U98" s="2">
        <f>IF(Table1[[#This Row],[charity_size]]="S",(Table1[[#This Row],[revenue]]-_xlfn.MINIFS($R$2:$R$423,$S$2:$S$423,"S"))/(_xlfn.MAXIFS($R$2:$R$423,$S$2:$S$423,"S")-_xlfn.MINIFS($R$2:$R$423,$S$2:$S$423,"S")),0)</f>
        <v>0.15048144927652379</v>
      </c>
      <c r="V98" s="1">
        <f>IF(Table1[[#This Row],[charity_size]]="M",1,0)</f>
        <v>0</v>
      </c>
      <c r="W9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8" s="1">
        <f>IF(Table1[[#This Row],[charity_size]]="L",1,0)</f>
        <v>0</v>
      </c>
      <c r="Y9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8">
        <v>0</v>
      </c>
      <c r="AA98" s="1">
        <v>98572</v>
      </c>
      <c r="AB98">
        <v>0</v>
      </c>
      <c r="AC98" s="1">
        <v>98572</v>
      </c>
      <c r="AD98">
        <v>0</v>
      </c>
      <c r="AE98" s="1">
        <v>9595</v>
      </c>
      <c r="AF98" s="1">
        <v>108167</v>
      </c>
      <c r="AG98" s="1">
        <v>5398</v>
      </c>
      <c r="AH98" s="1">
        <v>164649</v>
      </c>
      <c r="AI98">
        <v>0</v>
      </c>
      <c r="AJ98">
        <v>0</v>
      </c>
      <c r="AK98" s="1">
        <v>8519</v>
      </c>
      <c r="AL98">
        <v>0</v>
      </c>
      <c r="AM98">
        <v>0</v>
      </c>
      <c r="AN98" s="1">
        <v>178566</v>
      </c>
      <c r="AO98">
        <v>0</v>
      </c>
      <c r="AP98" s="1">
        <v>178566</v>
      </c>
      <c r="AQ98">
        <v>0</v>
      </c>
      <c r="AR98" s="1">
        <v>174874</v>
      </c>
      <c r="AS98" s="1">
        <v>174874</v>
      </c>
      <c r="AT98" s="1">
        <v>3692</v>
      </c>
      <c r="AU98">
        <v>0</v>
      </c>
      <c r="AV98" s="1">
        <v>3692</v>
      </c>
      <c r="AW98">
        <v>45</v>
      </c>
      <c r="AX98">
        <v>0</v>
      </c>
      <c r="AY98">
        <v>0</v>
      </c>
      <c r="AZ98">
        <v>5</v>
      </c>
      <c r="BA98" s="1">
        <v>32213</v>
      </c>
      <c r="BB98">
        <v>0</v>
      </c>
    </row>
    <row r="99" spans="1:54" x14ac:dyDescent="0.2">
      <c r="A99" t="s">
        <v>681</v>
      </c>
      <c r="B99" t="s">
        <v>680</v>
      </c>
      <c r="C99" t="s">
        <v>649</v>
      </c>
      <c r="D99" t="s">
        <v>579</v>
      </c>
      <c r="E99" t="s">
        <v>59</v>
      </c>
      <c r="F99" t="s">
        <v>47</v>
      </c>
      <c r="G99" s="1">
        <v>29448</v>
      </c>
      <c r="H99" s="1">
        <v>9500</v>
      </c>
      <c r="I99" s="1">
        <v>38948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">
        <v>38948</v>
      </c>
      <c r="Q99" s="1">
        <v>77896</v>
      </c>
      <c r="R99" s="1">
        <f>Table1[[#This Row],[receipts_total]]-Table1[[#This Row],[receipts_others_income]]</f>
        <v>38948</v>
      </c>
      <c r="S99" s="1" t="str">
        <f>IF(Table1[[#This Row],[revenue]]&lt;250000,"S",IF(Table1[[#This Row],[revenue]]&lt;1000000,"M","L"))</f>
        <v>S</v>
      </c>
      <c r="T99" s="1">
        <f>IF(Table1[[#This Row],[charity_size]]="S",1, 0)</f>
        <v>1</v>
      </c>
      <c r="U99" s="2">
        <f>IF(Table1[[#This Row],[charity_size]]="S",(Table1[[#This Row],[revenue]]-_xlfn.MINIFS($R$2:$R$423,$S$2:$S$423,"S"))/(_xlfn.MAXIFS($R$2:$R$423,$S$2:$S$423,"S")-_xlfn.MINIFS($R$2:$R$423,$S$2:$S$423,"S")),0)</f>
        <v>0.15606730272200162</v>
      </c>
      <c r="V99" s="1">
        <f>IF(Table1[[#This Row],[charity_size]]="M",1,0)</f>
        <v>0</v>
      </c>
      <c r="W9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99" s="1">
        <f>IF(Table1[[#This Row],[charity_size]]="L",1,0)</f>
        <v>0</v>
      </c>
      <c r="Y9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99">
        <v>0</v>
      </c>
      <c r="AA99" s="1">
        <v>156618</v>
      </c>
      <c r="AB99">
        <v>0</v>
      </c>
      <c r="AC99" s="1">
        <v>156618</v>
      </c>
      <c r="AD99">
        <v>0</v>
      </c>
      <c r="AE99" s="1">
        <v>3268</v>
      </c>
      <c r="AF99" s="1">
        <v>159886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42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2">
      <c r="A100" t="s">
        <v>588</v>
      </c>
      <c r="B100" t="s">
        <v>587</v>
      </c>
      <c r="C100" t="s">
        <v>171</v>
      </c>
      <c r="D100" t="s">
        <v>579</v>
      </c>
      <c r="E100" t="s">
        <v>59</v>
      </c>
      <c r="F100" t="s">
        <v>47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>
        <v>457976</v>
      </c>
      <c r="O100">
        <v>0</v>
      </c>
      <c r="P100">
        <v>0</v>
      </c>
      <c r="Q100" s="1">
        <v>457976</v>
      </c>
      <c r="R100" s="1">
        <f>Table1[[#This Row],[receipts_total]]-Table1[[#This Row],[receipts_others_income]]</f>
        <v>457976</v>
      </c>
      <c r="S100" s="1" t="str">
        <f>IF(Table1[[#This Row],[revenue]]&lt;250000,"S",IF(Table1[[#This Row],[revenue]]&lt;1000000,"M","L"))</f>
        <v>M</v>
      </c>
      <c r="T100" s="1">
        <f>IF(Table1[[#This Row],[charity_size]]="S",1, 0)</f>
        <v>0</v>
      </c>
      <c r="U100" s="2">
        <f>IF(Table1[[#This Row],[charity_size]]="S",(Table1[[#This Row],[revenue]]-_xlfn.MINIFS($R$2:$R$423,$S$2:$S$423,"S"))/(_xlfn.MAXIFS($R$2:$R$423,$S$2:$S$423,"S")-_xlfn.MINIFS($R$2:$R$423,$S$2:$S$423,"S")),0)</f>
        <v>0</v>
      </c>
      <c r="V100" s="1">
        <f>IF(Table1[[#This Row],[charity_size]]="M",1,0)</f>
        <v>1</v>
      </c>
      <c r="W100" s="2">
        <f>IF(Table1[[#This Row],[charity_size]]="M",(LOG10(Table1[[#This Row],[revenue]])-LOG10(_xlfn.MINIFS($R$2:$R$423,$S$2:$S$423,"M")))/(LOG10(_xlfn.MAXIFS($R$2:$R$423,$S$2:$S$423,"M"))-LOG10(_xlfn.MINIFS($R$2:$R$423,$S$2:$S$423,"M"))),0)</f>
        <v>0.42741150423461488</v>
      </c>
      <c r="X100" s="1">
        <f>IF(Table1[[#This Row],[charity_size]]="L",1,0)</f>
        <v>0</v>
      </c>
      <c r="Y10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s="1">
        <v>237276</v>
      </c>
      <c r="AF100" s="1">
        <v>237276</v>
      </c>
      <c r="AG100" s="1">
        <v>161978</v>
      </c>
      <c r="AH100" s="1">
        <v>1717327</v>
      </c>
      <c r="AI100">
        <v>0</v>
      </c>
      <c r="AJ100" s="1">
        <v>10026079</v>
      </c>
      <c r="AK100">
        <v>0</v>
      </c>
      <c r="AL100" s="1">
        <v>17048</v>
      </c>
      <c r="AM100">
        <v>0</v>
      </c>
      <c r="AN100" s="1">
        <v>11922432</v>
      </c>
      <c r="AO100">
        <v>0</v>
      </c>
      <c r="AP100" s="1">
        <v>11922432</v>
      </c>
      <c r="AQ100">
        <v>0</v>
      </c>
      <c r="AR100" s="1">
        <v>11831453</v>
      </c>
      <c r="AS100" s="1">
        <v>11831453</v>
      </c>
      <c r="AT100" s="1">
        <v>90979</v>
      </c>
      <c r="AU100">
        <v>0</v>
      </c>
      <c r="AV100" s="1">
        <v>90979</v>
      </c>
      <c r="AW100">
        <v>58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2">
      <c r="A101" t="s">
        <v>146</v>
      </c>
      <c r="B101" t="s">
        <v>145</v>
      </c>
      <c r="C101" t="s">
        <v>49</v>
      </c>
      <c r="D101" t="s">
        <v>143</v>
      </c>
      <c r="E101" t="s">
        <v>59</v>
      </c>
      <c r="F101" t="s">
        <v>47</v>
      </c>
      <c r="G101" s="1">
        <v>3331</v>
      </c>
      <c r="H101" s="1">
        <v>35710</v>
      </c>
      <c r="I101" s="1">
        <v>39041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3559</v>
      </c>
      <c r="Q101" s="1">
        <v>42600</v>
      </c>
      <c r="R101" s="1">
        <f>Table1[[#This Row],[receipts_total]]-Table1[[#This Row],[receipts_others_income]]</f>
        <v>39041</v>
      </c>
      <c r="S101" s="1" t="str">
        <f>IF(Table1[[#This Row],[revenue]]&lt;250000,"S",IF(Table1[[#This Row],[revenue]]&lt;1000000,"M","L"))</f>
        <v>S</v>
      </c>
      <c r="T101" s="1">
        <f>IF(Table1[[#This Row],[charity_size]]="S",1, 0)</f>
        <v>1</v>
      </c>
      <c r="U101" s="2">
        <f>IF(Table1[[#This Row],[charity_size]]="S",(Table1[[#This Row],[revenue]]-_xlfn.MINIFS($R$2:$R$423,$S$2:$S$423,"S"))/(_xlfn.MAXIFS($R$2:$R$423,$S$2:$S$423,"S")-_xlfn.MINIFS($R$2:$R$423,$S$2:$S$423,"S")),0)</f>
        <v>0.15643996008959804</v>
      </c>
      <c r="V101" s="1">
        <f>IF(Table1[[#This Row],[charity_size]]="M",1,0)</f>
        <v>0</v>
      </c>
      <c r="W10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1" s="1">
        <f>IF(Table1[[#This Row],[charity_size]]="L",1,0)</f>
        <v>0</v>
      </c>
      <c r="Y10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1">
        <v>0</v>
      </c>
      <c r="AA101" s="1">
        <v>25866</v>
      </c>
      <c r="AB101">
        <v>0</v>
      </c>
      <c r="AC101" s="1">
        <v>25866</v>
      </c>
      <c r="AD101">
        <v>0</v>
      </c>
      <c r="AE101" s="1">
        <v>23411</v>
      </c>
      <c r="AF101" s="1">
        <v>49277</v>
      </c>
      <c r="AG101">
        <v>0</v>
      </c>
      <c r="AH101" s="1">
        <v>59270</v>
      </c>
      <c r="AI101">
        <v>0</v>
      </c>
      <c r="AJ101">
        <v>0</v>
      </c>
      <c r="AK101" s="1">
        <v>3967</v>
      </c>
      <c r="AL101">
        <v>0</v>
      </c>
      <c r="AM101">
        <v>0</v>
      </c>
      <c r="AN101" s="1">
        <v>63237</v>
      </c>
      <c r="AO101">
        <v>0</v>
      </c>
      <c r="AP101" s="1">
        <v>63237</v>
      </c>
      <c r="AQ101" s="1">
        <v>17134</v>
      </c>
      <c r="AR101" s="1">
        <v>59737</v>
      </c>
      <c r="AS101" s="1">
        <v>42603</v>
      </c>
      <c r="AT101" s="1">
        <v>3500</v>
      </c>
      <c r="AU101">
        <v>0</v>
      </c>
      <c r="AV101" s="1">
        <v>3500</v>
      </c>
      <c r="AW101">
        <v>6</v>
      </c>
      <c r="AX101">
        <v>0</v>
      </c>
      <c r="AY101">
        <v>0</v>
      </c>
      <c r="AZ101">
        <v>1</v>
      </c>
      <c r="BA101" s="1">
        <v>14332</v>
      </c>
      <c r="BB101">
        <v>0</v>
      </c>
    </row>
    <row r="102" spans="1:54" x14ac:dyDescent="0.2">
      <c r="A102" t="s">
        <v>293</v>
      </c>
      <c r="B102" t="s">
        <v>292</v>
      </c>
      <c r="C102" t="s">
        <v>176</v>
      </c>
      <c r="D102" t="s">
        <v>278</v>
      </c>
      <c r="E102" t="s">
        <v>46</v>
      </c>
      <c r="F102" t="s">
        <v>47</v>
      </c>
      <c r="G102" s="1">
        <v>4130</v>
      </c>
      <c r="H102" s="1">
        <v>35300</v>
      </c>
      <c r="I102" s="1">
        <v>39430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1">
        <v>6673</v>
      </c>
      <c r="Q102" s="1">
        <v>46104</v>
      </c>
      <c r="R102" s="1">
        <f>Table1[[#This Row],[receipts_total]]-Table1[[#This Row],[receipts_others_income]]</f>
        <v>39431</v>
      </c>
      <c r="S102" s="1" t="str">
        <f>IF(Table1[[#This Row],[revenue]]&lt;250000,"S",IF(Table1[[#This Row],[revenue]]&lt;1000000,"M","L"))</f>
        <v>S</v>
      </c>
      <c r="T102" s="1">
        <f>IF(Table1[[#This Row],[charity_size]]="S",1, 0)</f>
        <v>1</v>
      </c>
      <c r="U102" s="2">
        <f>IF(Table1[[#This Row],[charity_size]]="S",(Table1[[#This Row],[revenue]]-_xlfn.MINIFS($R$2:$R$423,$S$2:$S$423,"S"))/(_xlfn.MAXIFS($R$2:$R$423,$S$2:$S$423,"S")-_xlfn.MINIFS($R$2:$R$423,$S$2:$S$423,"S")),0)</f>
        <v>0.15800271679242184</v>
      </c>
      <c r="V102" s="1">
        <f>IF(Table1[[#This Row],[charity_size]]="M",1,0)</f>
        <v>0</v>
      </c>
      <c r="W10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2" s="1">
        <f>IF(Table1[[#This Row],[charity_size]]="L",1,0)</f>
        <v>0</v>
      </c>
      <c r="Y10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2">
        <v>0</v>
      </c>
      <c r="AA102" s="1">
        <v>14135</v>
      </c>
      <c r="AB102">
        <v>0</v>
      </c>
      <c r="AC102" s="1">
        <v>14135</v>
      </c>
      <c r="AD102">
        <v>0</v>
      </c>
      <c r="AE102" s="1">
        <v>1438</v>
      </c>
      <c r="AF102" s="1">
        <v>15573</v>
      </c>
      <c r="AG102">
        <v>0</v>
      </c>
      <c r="AH102" s="1">
        <v>40458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40458</v>
      </c>
      <c r="AO102">
        <v>0</v>
      </c>
      <c r="AP102" s="1">
        <v>40458</v>
      </c>
      <c r="AQ102">
        <v>0</v>
      </c>
      <c r="AR102" s="1">
        <v>39158</v>
      </c>
      <c r="AS102" s="1">
        <v>39158</v>
      </c>
      <c r="AT102" s="1">
        <v>1300</v>
      </c>
      <c r="AU102">
        <v>0</v>
      </c>
      <c r="AV102" s="1">
        <v>1300</v>
      </c>
      <c r="AW102">
        <v>12</v>
      </c>
      <c r="AX102">
        <v>0</v>
      </c>
      <c r="AY102">
        <v>39</v>
      </c>
      <c r="AZ102">
        <v>0</v>
      </c>
      <c r="BA102">
        <v>0</v>
      </c>
      <c r="BB102">
        <v>0</v>
      </c>
    </row>
    <row r="103" spans="1:54" x14ac:dyDescent="0.2">
      <c r="A103" t="s">
        <v>403</v>
      </c>
      <c r="B103" t="s">
        <v>402</v>
      </c>
      <c r="C103" t="s">
        <v>395</v>
      </c>
      <c r="D103" t="s">
        <v>396</v>
      </c>
      <c r="E103" t="s">
        <v>46</v>
      </c>
      <c r="F103" t="s">
        <v>47</v>
      </c>
      <c r="G103" s="1">
        <v>3834</v>
      </c>
      <c r="H103">
        <v>100</v>
      </c>
      <c r="I103" s="1">
        <v>3934</v>
      </c>
      <c r="J103">
        <v>0</v>
      </c>
      <c r="K103">
        <v>0</v>
      </c>
      <c r="L103">
        <v>0</v>
      </c>
      <c r="M103">
        <v>0</v>
      </c>
      <c r="N103" s="1">
        <v>39798</v>
      </c>
      <c r="O103">
        <v>0</v>
      </c>
      <c r="P103">
        <v>0</v>
      </c>
      <c r="Q103" s="1">
        <v>43732</v>
      </c>
      <c r="R103" s="1">
        <f>Table1[[#This Row],[receipts_total]]-Table1[[#This Row],[receipts_others_income]]</f>
        <v>43732</v>
      </c>
      <c r="S103" s="1" t="str">
        <f>IF(Table1[[#This Row],[revenue]]&lt;250000,"S",IF(Table1[[#This Row],[revenue]]&lt;1000000,"M","L"))</f>
        <v>S</v>
      </c>
      <c r="T103" s="1">
        <f>IF(Table1[[#This Row],[charity_size]]="S",1, 0)</f>
        <v>1</v>
      </c>
      <c r="U103" s="2">
        <f>IF(Table1[[#This Row],[charity_size]]="S",(Table1[[#This Row],[revenue]]-_xlfn.MINIFS($R$2:$R$423,$S$2:$S$423,"S"))/(_xlfn.MAXIFS($R$2:$R$423,$S$2:$S$423,"S")-_xlfn.MINIFS($R$2:$R$423,$S$2:$S$423,"S")),0)</f>
        <v>0.17523711827663999</v>
      </c>
      <c r="V103" s="1">
        <f>IF(Table1[[#This Row],[charity_size]]="M",1,0)</f>
        <v>0</v>
      </c>
      <c r="W10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3" s="1">
        <f>IF(Table1[[#This Row],[charity_size]]="L",1,0)</f>
        <v>0</v>
      </c>
      <c r="Y10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3">
        <v>0</v>
      </c>
      <c r="AA103" s="1">
        <v>3089</v>
      </c>
      <c r="AB103">
        <v>0</v>
      </c>
      <c r="AC103" s="1">
        <v>3089</v>
      </c>
      <c r="AD103">
        <v>0</v>
      </c>
      <c r="AE103" s="1">
        <v>22629</v>
      </c>
      <c r="AF103" s="1">
        <v>25718</v>
      </c>
      <c r="AG103">
        <v>0</v>
      </c>
      <c r="AH103" s="1">
        <v>2120472</v>
      </c>
      <c r="AI103">
        <v>0</v>
      </c>
      <c r="AJ103" s="1">
        <v>1120000</v>
      </c>
      <c r="AK103">
        <v>0</v>
      </c>
      <c r="AL103" s="1">
        <v>13761</v>
      </c>
      <c r="AM103">
        <v>0</v>
      </c>
      <c r="AN103" s="1">
        <v>3254233</v>
      </c>
      <c r="AO103" s="1">
        <v>3245980</v>
      </c>
      <c r="AP103" s="1">
        <v>3254233</v>
      </c>
      <c r="AQ103">
        <v>0</v>
      </c>
      <c r="AR103" s="1">
        <v>3245980</v>
      </c>
      <c r="AS103">
        <v>0</v>
      </c>
      <c r="AT103" s="1">
        <v>8253</v>
      </c>
      <c r="AU103">
        <v>0</v>
      </c>
      <c r="AV103" s="1">
        <v>8253</v>
      </c>
      <c r="AW103">
        <v>21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">
      <c r="A104" t="s">
        <v>262</v>
      </c>
      <c r="B104" t="s">
        <v>261</v>
      </c>
      <c r="C104" t="s">
        <v>176</v>
      </c>
      <c r="D104" t="s">
        <v>235</v>
      </c>
      <c r="E104" t="s">
        <v>46</v>
      </c>
      <c r="F104" t="s">
        <v>47</v>
      </c>
      <c r="G104" s="1">
        <v>10808</v>
      </c>
      <c r="H104" s="1">
        <v>29392</v>
      </c>
      <c r="I104" s="1">
        <v>40200</v>
      </c>
      <c r="J104">
        <v>0</v>
      </c>
      <c r="K104">
        <v>0</v>
      </c>
      <c r="L104">
        <v>0</v>
      </c>
      <c r="M104">
        <v>0</v>
      </c>
      <c r="N104" s="1">
        <v>3930</v>
      </c>
      <c r="O104">
        <v>0</v>
      </c>
      <c r="P104" s="1">
        <v>9208</v>
      </c>
      <c r="Q104" s="1">
        <v>53338</v>
      </c>
      <c r="R104" s="1">
        <f>Table1[[#This Row],[receipts_total]]-Table1[[#This Row],[receipts_others_income]]</f>
        <v>44130</v>
      </c>
      <c r="S104" s="1" t="str">
        <f>IF(Table1[[#This Row],[revenue]]&lt;250000,"S",IF(Table1[[#This Row],[revenue]]&lt;1000000,"M","L"))</f>
        <v>S</v>
      </c>
      <c r="T104" s="1">
        <f>IF(Table1[[#This Row],[charity_size]]="S",1, 0)</f>
        <v>1</v>
      </c>
      <c r="U104" s="2">
        <f>IF(Table1[[#This Row],[charity_size]]="S",(Table1[[#This Row],[revenue]]-_xlfn.MINIFS($R$2:$R$423,$S$2:$S$423,"S"))/(_xlfn.MAXIFS($R$2:$R$423,$S$2:$S$423,"S")-_xlfn.MINIFS($R$2:$R$423,$S$2:$S$423,"S")),0)</f>
        <v>0.17683193152721399</v>
      </c>
      <c r="V104" s="1">
        <f>IF(Table1[[#This Row],[charity_size]]="M",1,0)</f>
        <v>0</v>
      </c>
      <c r="W10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4" s="1">
        <f>IF(Table1[[#This Row],[charity_size]]="L",1,0)</f>
        <v>0</v>
      </c>
      <c r="Y10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4" s="1">
        <v>9208</v>
      </c>
      <c r="AA104" s="1">
        <v>14144</v>
      </c>
      <c r="AB104">
        <v>0</v>
      </c>
      <c r="AC104" s="1">
        <v>14144</v>
      </c>
      <c r="AD104">
        <v>0</v>
      </c>
      <c r="AE104" s="1">
        <v>1391</v>
      </c>
      <c r="AF104" s="1">
        <v>15535</v>
      </c>
      <c r="AG104">
        <v>0</v>
      </c>
      <c r="AH104" s="1">
        <v>445288</v>
      </c>
      <c r="AI104">
        <v>0</v>
      </c>
      <c r="AJ104">
        <v>0</v>
      </c>
      <c r="AK104">
        <v>0</v>
      </c>
      <c r="AL104" s="1">
        <v>2434</v>
      </c>
      <c r="AM104">
        <v>0</v>
      </c>
      <c r="AN104" s="1">
        <v>447722</v>
      </c>
      <c r="AO104">
        <v>0</v>
      </c>
      <c r="AP104" s="1">
        <v>447722</v>
      </c>
      <c r="AQ104">
        <v>0</v>
      </c>
      <c r="AR104" s="1">
        <v>446522</v>
      </c>
      <c r="AS104" s="1">
        <v>446522</v>
      </c>
      <c r="AT104" s="1">
        <v>1200</v>
      </c>
      <c r="AU104">
        <v>0</v>
      </c>
      <c r="AV104" s="1">
        <v>1200</v>
      </c>
      <c r="AW104">
        <v>11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2">
      <c r="A105" t="s">
        <v>225</v>
      </c>
      <c r="B105" t="s">
        <v>224</v>
      </c>
      <c r="C105" t="s">
        <v>176</v>
      </c>
      <c r="D105" t="s">
        <v>212</v>
      </c>
      <c r="E105" t="s">
        <v>46</v>
      </c>
      <c r="F105" t="s">
        <v>47</v>
      </c>
      <c r="G105" s="1">
        <v>3750</v>
      </c>
      <c r="H105" s="1">
        <v>35000</v>
      </c>
      <c r="I105" s="1">
        <v>38750</v>
      </c>
      <c r="J105">
        <v>0</v>
      </c>
      <c r="K105">
        <v>0</v>
      </c>
      <c r="L105">
        <v>0</v>
      </c>
      <c r="M105">
        <v>0</v>
      </c>
      <c r="N105" s="1">
        <v>6318</v>
      </c>
      <c r="O105">
        <v>0</v>
      </c>
      <c r="P105">
        <v>0</v>
      </c>
      <c r="Q105" s="1">
        <v>45068</v>
      </c>
      <c r="R105" s="1">
        <f>Table1[[#This Row],[receipts_total]]-Table1[[#This Row],[receipts_others_income]]</f>
        <v>45068</v>
      </c>
      <c r="S105" s="1" t="str">
        <f>IF(Table1[[#This Row],[revenue]]&lt;250000,"S",IF(Table1[[#This Row],[revenue]]&lt;1000000,"M","L"))</f>
        <v>S</v>
      </c>
      <c r="T105" s="1">
        <f>IF(Table1[[#This Row],[charity_size]]="S",1, 0)</f>
        <v>1</v>
      </c>
      <c r="U105" s="2">
        <f>IF(Table1[[#This Row],[charity_size]]="S",(Table1[[#This Row],[revenue]]-_xlfn.MINIFS($R$2:$R$423,$S$2:$S$423,"S"))/(_xlfn.MAXIFS($R$2:$R$423,$S$2:$S$423,"S")-_xlfn.MINIFS($R$2:$R$423,$S$2:$S$423,"S")),0)</f>
        <v>0.18059056175092864</v>
      </c>
      <c r="V105" s="1">
        <f>IF(Table1[[#This Row],[charity_size]]="M",1,0)</f>
        <v>0</v>
      </c>
      <c r="W10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5" s="1">
        <f>IF(Table1[[#This Row],[charity_size]]="L",1,0)</f>
        <v>0</v>
      </c>
      <c r="Y10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5">
        <v>0</v>
      </c>
      <c r="AA105" s="1">
        <v>19580</v>
      </c>
      <c r="AB105">
        <v>0</v>
      </c>
      <c r="AC105" s="1">
        <v>19580</v>
      </c>
      <c r="AD105">
        <v>0</v>
      </c>
      <c r="AE105" s="1">
        <v>4888</v>
      </c>
      <c r="AF105" s="1">
        <v>24468</v>
      </c>
      <c r="AG105">
        <v>0</v>
      </c>
      <c r="AH105" s="1">
        <v>451317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451317</v>
      </c>
      <c r="AO105">
        <v>0</v>
      </c>
      <c r="AP105" s="1">
        <v>451317</v>
      </c>
      <c r="AQ105">
        <v>0</v>
      </c>
      <c r="AR105" s="1">
        <v>451317</v>
      </c>
      <c r="AS105" s="1">
        <v>451317</v>
      </c>
      <c r="AT105">
        <v>0</v>
      </c>
      <c r="AU105">
        <v>0</v>
      </c>
      <c r="AV105">
        <v>0</v>
      </c>
      <c r="AW105">
        <v>10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">
      <c r="A106" t="s">
        <v>834</v>
      </c>
      <c r="B106" t="s">
        <v>833</v>
      </c>
      <c r="C106" t="s">
        <v>649</v>
      </c>
      <c r="D106" t="s">
        <v>821</v>
      </c>
      <c r="E106" t="s">
        <v>59</v>
      </c>
      <c r="F106" t="s">
        <v>56</v>
      </c>
      <c r="G106">
        <v>0</v>
      </c>
      <c r="H106" s="1">
        <v>178128</v>
      </c>
      <c r="I106" s="1">
        <v>178128</v>
      </c>
      <c r="J106">
        <v>0</v>
      </c>
      <c r="K106">
        <v>0</v>
      </c>
      <c r="L106">
        <v>0</v>
      </c>
      <c r="M106" s="1">
        <v>257331</v>
      </c>
      <c r="N106" s="1">
        <v>25482</v>
      </c>
      <c r="O106">
        <v>0</v>
      </c>
      <c r="P106">
        <v>800</v>
      </c>
      <c r="Q106" s="1">
        <v>461741</v>
      </c>
      <c r="R106" s="1">
        <f>Table1[[#This Row],[receipts_total]]-Table1[[#This Row],[receipts_others_income]]</f>
        <v>460941</v>
      </c>
      <c r="S106" s="1" t="str">
        <f>IF(Table1[[#This Row],[revenue]]&lt;250000,"S",IF(Table1[[#This Row],[revenue]]&lt;1000000,"M","L"))</f>
        <v>M</v>
      </c>
      <c r="T106" s="1">
        <f>IF(Table1[[#This Row],[charity_size]]="S",1, 0)</f>
        <v>0</v>
      </c>
      <c r="U106" s="2">
        <f>IF(Table1[[#This Row],[charity_size]]="S",(Table1[[#This Row],[revenue]]-_xlfn.MINIFS($R$2:$R$423,$S$2:$S$423,"S"))/(_xlfn.MAXIFS($R$2:$R$423,$S$2:$S$423,"S")-_xlfn.MINIFS($R$2:$R$423,$S$2:$S$423,"S")),0)</f>
        <v>0</v>
      </c>
      <c r="V106" s="1">
        <f>IF(Table1[[#This Row],[charity_size]]="M",1,0)</f>
        <v>1</v>
      </c>
      <c r="W106" s="2">
        <f>IF(Table1[[#This Row],[charity_size]]="M",(LOG10(Table1[[#This Row],[revenue]])-LOG10(_xlfn.MINIFS($R$2:$R$423,$S$2:$S$423,"M")))/(LOG10(_xlfn.MAXIFS($R$2:$R$423,$S$2:$S$423,"M"))-LOG10(_xlfn.MINIFS($R$2:$R$423,$S$2:$S$423,"M"))),0)</f>
        <v>0.43215238034979547</v>
      </c>
      <c r="X106" s="1">
        <f>IF(Table1[[#This Row],[charity_size]]="L",1,0)</f>
        <v>0</v>
      </c>
      <c r="Y10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6">
        <v>0</v>
      </c>
      <c r="AA106" s="1">
        <v>318031</v>
      </c>
      <c r="AB106">
        <v>0</v>
      </c>
      <c r="AC106" s="1">
        <v>318031</v>
      </c>
      <c r="AD106">
        <v>0</v>
      </c>
      <c r="AE106" s="1">
        <v>12759</v>
      </c>
      <c r="AF106" s="1">
        <v>330790</v>
      </c>
      <c r="AG106">
        <v>31</v>
      </c>
      <c r="AH106" s="1">
        <v>1807566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1807597</v>
      </c>
      <c r="AO106">
        <v>0</v>
      </c>
      <c r="AP106" s="1">
        <v>1807597</v>
      </c>
      <c r="AQ106" s="1">
        <v>1795558</v>
      </c>
      <c r="AR106" s="1">
        <v>1795558</v>
      </c>
      <c r="AS106">
        <v>0</v>
      </c>
      <c r="AT106" s="1">
        <v>12039</v>
      </c>
      <c r="AU106">
        <v>0</v>
      </c>
      <c r="AV106" s="1">
        <v>12039</v>
      </c>
      <c r="AW106">
        <v>47</v>
      </c>
      <c r="AX106">
        <v>0</v>
      </c>
      <c r="AY106">
        <v>38</v>
      </c>
      <c r="AZ106">
        <v>0</v>
      </c>
      <c r="BA106">
        <v>0</v>
      </c>
      <c r="BB106">
        <v>0</v>
      </c>
    </row>
    <row r="107" spans="1:54" x14ac:dyDescent="0.2">
      <c r="A107" t="s">
        <v>178</v>
      </c>
      <c r="B107" t="s">
        <v>175</v>
      </c>
      <c r="C107" t="s">
        <v>176</v>
      </c>
      <c r="D107" t="s">
        <v>177</v>
      </c>
      <c r="E107" t="s">
        <v>46</v>
      </c>
      <c r="F107" t="s">
        <v>47</v>
      </c>
      <c r="G107" s="1">
        <v>3000</v>
      </c>
      <c r="H107" s="1">
        <v>31800</v>
      </c>
      <c r="I107" s="1">
        <v>34800</v>
      </c>
      <c r="J107">
        <v>0</v>
      </c>
      <c r="K107">
        <v>0</v>
      </c>
      <c r="L107">
        <v>0</v>
      </c>
      <c r="M107" s="1">
        <v>4266</v>
      </c>
      <c r="N107" s="1">
        <v>7125</v>
      </c>
      <c r="O107">
        <v>0</v>
      </c>
      <c r="P107" s="1">
        <v>8064</v>
      </c>
      <c r="Q107" s="1">
        <v>54255</v>
      </c>
      <c r="R107" s="1">
        <f>Table1[[#This Row],[receipts_total]]-Table1[[#This Row],[receipts_others_income]]</f>
        <v>46191</v>
      </c>
      <c r="S107" s="1" t="str">
        <f>IF(Table1[[#This Row],[revenue]]&lt;250000,"S",IF(Table1[[#This Row],[revenue]]&lt;1000000,"M","L"))</f>
        <v>S</v>
      </c>
      <c r="T107" s="1">
        <f>IF(Table1[[#This Row],[charity_size]]="S",1, 0)</f>
        <v>1</v>
      </c>
      <c r="U107" s="2">
        <f>IF(Table1[[#This Row],[charity_size]]="S",(Table1[[#This Row],[revenue]]-_xlfn.MINIFS($R$2:$R$423,$S$2:$S$423,"S"))/(_xlfn.MAXIFS($R$2:$R$423,$S$2:$S$423,"S")-_xlfn.MINIFS($R$2:$R$423,$S$2:$S$423,"S")),0)</f>
        <v>0.18509049964136737</v>
      </c>
      <c r="V107" s="1">
        <f>IF(Table1[[#This Row],[charity_size]]="M",1,0)</f>
        <v>0</v>
      </c>
      <c r="W10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7" s="1">
        <f>IF(Table1[[#This Row],[charity_size]]="L",1,0)</f>
        <v>0</v>
      </c>
      <c r="Y10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7">
        <v>0</v>
      </c>
      <c r="AA107" s="1">
        <v>181105</v>
      </c>
      <c r="AB107">
        <v>0</v>
      </c>
      <c r="AC107" s="1">
        <v>181105</v>
      </c>
      <c r="AD107">
        <v>0</v>
      </c>
      <c r="AE107" s="1">
        <v>2181</v>
      </c>
      <c r="AF107" s="1">
        <v>183286</v>
      </c>
      <c r="AG107">
        <v>0</v>
      </c>
      <c r="AH107" s="1">
        <v>407954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407954</v>
      </c>
      <c r="AO107">
        <v>0</v>
      </c>
      <c r="AP107" s="1">
        <v>407954</v>
      </c>
      <c r="AQ107">
        <v>0</v>
      </c>
      <c r="AR107" s="1">
        <v>406354</v>
      </c>
      <c r="AS107" s="1">
        <v>406354</v>
      </c>
      <c r="AT107" s="1">
        <v>1600</v>
      </c>
      <c r="AU107">
        <v>0</v>
      </c>
      <c r="AV107" s="1">
        <v>1600</v>
      </c>
      <c r="AW107">
        <v>9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2">
      <c r="A108" t="s">
        <v>840</v>
      </c>
      <c r="B108" t="s">
        <v>839</v>
      </c>
      <c r="C108" t="s">
        <v>649</v>
      </c>
      <c r="D108" t="s">
        <v>821</v>
      </c>
      <c r="E108" t="s">
        <v>59</v>
      </c>
      <c r="F108" t="s">
        <v>56</v>
      </c>
      <c r="G108" s="1">
        <v>33262</v>
      </c>
      <c r="H108" s="1">
        <v>13388</v>
      </c>
      <c r="I108" s="1">
        <v>13391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46650</v>
      </c>
      <c r="R108" s="1">
        <f>Table1[[#This Row],[receipts_total]]-Table1[[#This Row],[receipts_others_income]]</f>
        <v>46650</v>
      </c>
      <c r="S108" s="1" t="str">
        <f>IF(Table1[[#This Row],[revenue]]&lt;250000,"S",IF(Table1[[#This Row],[revenue]]&lt;1000000,"M","L"))</f>
        <v>S</v>
      </c>
      <c r="T108" s="1">
        <f>IF(Table1[[#This Row],[charity_size]]="S",1, 0)</f>
        <v>1</v>
      </c>
      <c r="U108" s="2">
        <f>IF(Table1[[#This Row],[charity_size]]="S",(Table1[[#This Row],[revenue]]-_xlfn.MINIFS($R$2:$R$423,$S$2:$S$423,"S"))/(_xlfn.MAXIFS($R$2:$R$423,$S$2:$S$423,"S")-_xlfn.MINIFS($R$2:$R$423,$S$2:$S$423,"S")),0)</f>
        <v>0.18692974406853691</v>
      </c>
      <c r="V108" s="1">
        <f>IF(Table1[[#This Row],[charity_size]]="M",1,0)</f>
        <v>0</v>
      </c>
      <c r="W10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8" s="1">
        <f>IF(Table1[[#This Row],[charity_size]]="L",1,0)</f>
        <v>0</v>
      </c>
      <c r="Y10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8">
        <v>0</v>
      </c>
      <c r="AA108" s="1">
        <v>123708</v>
      </c>
      <c r="AB108">
        <v>0</v>
      </c>
      <c r="AC108" s="1">
        <v>123708</v>
      </c>
      <c r="AD108">
        <v>0</v>
      </c>
      <c r="AE108" s="1">
        <v>9847</v>
      </c>
      <c r="AF108" s="1">
        <v>133555</v>
      </c>
      <c r="AG108" s="1">
        <v>8435</v>
      </c>
      <c r="AH108" s="1">
        <v>30492</v>
      </c>
      <c r="AI108">
        <v>0</v>
      </c>
      <c r="AJ108">
        <v>0</v>
      </c>
      <c r="AK108" s="1">
        <v>11681</v>
      </c>
      <c r="AL108">
        <v>0</v>
      </c>
      <c r="AM108">
        <v>0</v>
      </c>
      <c r="AN108" s="1">
        <v>50608</v>
      </c>
      <c r="AO108">
        <v>0</v>
      </c>
      <c r="AP108" s="1">
        <v>50608</v>
      </c>
      <c r="AQ108">
        <v>0</v>
      </c>
      <c r="AR108" s="1">
        <v>25956</v>
      </c>
      <c r="AS108" s="1">
        <v>25956</v>
      </c>
      <c r="AT108" s="1">
        <v>24652</v>
      </c>
      <c r="AU108">
        <v>0</v>
      </c>
      <c r="AV108" s="1">
        <v>24652</v>
      </c>
      <c r="AW108">
        <v>47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2">
      <c r="A109" t="s">
        <v>84</v>
      </c>
      <c r="B109" t="s">
        <v>83</v>
      </c>
      <c r="C109" t="s">
        <v>49</v>
      </c>
      <c r="D109" t="s">
        <v>80</v>
      </c>
      <c r="E109" t="s">
        <v>82</v>
      </c>
      <c r="F109" t="s">
        <v>56</v>
      </c>
      <c r="G109">
        <v>0</v>
      </c>
      <c r="H109" s="1">
        <v>1839</v>
      </c>
      <c r="I109" s="1">
        <v>1839</v>
      </c>
      <c r="J109">
        <v>0</v>
      </c>
      <c r="K109">
        <v>0</v>
      </c>
      <c r="L109">
        <v>0</v>
      </c>
      <c r="M109" s="1">
        <v>25905</v>
      </c>
      <c r="N109">
        <v>0</v>
      </c>
      <c r="O109" s="1">
        <v>20279</v>
      </c>
      <c r="P109">
        <v>0</v>
      </c>
      <c r="Q109" s="1">
        <v>48023</v>
      </c>
      <c r="R109" s="1">
        <f>Table1[[#This Row],[receipts_total]]-Table1[[#This Row],[receipts_others_income]]</f>
        <v>48023</v>
      </c>
      <c r="S109" s="1" t="str">
        <f>IF(Table1[[#This Row],[revenue]]&lt;250000,"S",IF(Table1[[#This Row],[revenue]]&lt;1000000,"M","L"))</f>
        <v>S</v>
      </c>
      <c r="T109" s="1">
        <f>IF(Table1[[#This Row],[charity_size]]="S",1, 0)</f>
        <v>1</v>
      </c>
      <c r="U109" s="2">
        <f>IF(Table1[[#This Row],[charity_size]]="S",(Table1[[#This Row],[revenue]]-_xlfn.MINIFS($R$2:$R$423,$S$2:$S$423,"S"))/(_xlfn.MAXIFS($R$2:$R$423,$S$2:$S$423,"S")-_xlfn.MINIFS($R$2:$R$423,$S$2:$S$423,"S")),0)</f>
        <v>0.19243144907617035</v>
      </c>
      <c r="V109" s="1">
        <f>IF(Table1[[#This Row],[charity_size]]="M",1,0)</f>
        <v>0</v>
      </c>
      <c r="W10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09" s="1">
        <f>IF(Table1[[#This Row],[charity_size]]="L",1,0)</f>
        <v>0</v>
      </c>
      <c r="Y10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09">
        <v>0</v>
      </c>
      <c r="AA109" s="1">
        <v>36603</v>
      </c>
      <c r="AB109">
        <v>0</v>
      </c>
      <c r="AC109" s="1">
        <v>36603</v>
      </c>
      <c r="AD109">
        <v>0</v>
      </c>
      <c r="AE109" s="1">
        <v>30818</v>
      </c>
      <c r="AF109" s="1">
        <v>67421</v>
      </c>
      <c r="AG109">
        <v>500</v>
      </c>
      <c r="AH109" s="1">
        <v>2167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2667</v>
      </c>
      <c r="AO109">
        <v>0</v>
      </c>
      <c r="AP109" s="1">
        <v>2667</v>
      </c>
      <c r="AQ109">
        <v>0</v>
      </c>
      <c r="AR109" s="1">
        <v>-97386</v>
      </c>
      <c r="AS109" s="1">
        <v>-97386</v>
      </c>
      <c r="AT109" s="1">
        <v>100053</v>
      </c>
      <c r="AU109">
        <v>0</v>
      </c>
      <c r="AV109" s="1">
        <v>100053</v>
      </c>
      <c r="AW109">
        <v>3</v>
      </c>
      <c r="AX109">
        <v>0</v>
      </c>
      <c r="AY109">
        <v>100</v>
      </c>
      <c r="AZ109">
        <v>9</v>
      </c>
      <c r="BA109" s="1">
        <v>31507</v>
      </c>
      <c r="BB109" s="1">
        <v>21976</v>
      </c>
    </row>
    <row r="110" spans="1:54" x14ac:dyDescent="0.2">
      <c r="A110" t="s">
        <v>470</v>
      </c>
      <c r="B110" t="s">
        <v>469</v>
      </c>
      <c r="C110" t="s">
        <v>395</v>
      </c>
      <c r="D110" t="s">
        <v>171</v>
      </c>
      <c r="E110" t="s">
        <v>46</v>
      </c>
      <c r="F110" t="s">
        <v>56</v>
      </c>
      <c r="G110" s="1">
        <v>51274</v>
      </c>
      <c r="H110" s="1">
        <v>138462</v>
      </c>
      <c r="I110" s="1">
        <v>189736</v>
      </c>
      <c r="J110">
        <v>0</v>
      </c>
      <c r="K110">
        <v>0</v>
      </c>
      <c r="L110">
        <v>0</v>
      </c>
      <c r="M110" s="1">
        <v>124564</v>
      </c>
      <c r="N110">
        <v>0</v>
      </c>
      <c r="O110" s="1">
        <v>148070</v>
      </c>
      <c r="P110" s="1">
        <v>283476</v>
      </c>
      <c r="Q110" s="1">
        <v>745846</v>
      </c>
      <c r="R110" s="1">
        <f>Table1[[#This Row],[receipts_total]]-Table1[[#This Row],[receipts_others_income]]</f>
        <v>462370</v>
      </c>
      <c r="S110" s="1" t="str">
        <f>IF(Table1[[#This Row],[revenue]]&lt;250000,"S",IF(Table1[[#This Row],[revenue]]&lt;1000000,"M","L"))</f>
        <v>M</v>
      </c>
      <c r="T110" s="1">
        <f>IF(Table1[[#This Row],[charity_size]]="S",1, 0)</f>
        <v>0</v>
      </c>
      <c r="U110" s="2">
        <f>IF(Table1[[#This Row],[charity_size]]="S",(Table1[[#This Row],[revenue]]-_xlfn.MINIFS($R$2:$R$423,$S$2:$S$423,"S"))/(_xlfn.MAXIFS($R$2:$R$423,$S$2:$S$423,"S")-_xlfn.MINIFS($R$2:$R$423,$S$2:$S$423,"S")),0)</f>
        <v>0</v>
      </c>
      <c r="V110" s="1">
        <f>IF(Table1[[#This Row],[charity_size]]="M",1,0)</f>
        <v>1</v>
      </c>
      <c r="W110" s="2">
        <f>IF(Table1[[#This Row],[charity_size]]="M",(LOG10(Table1[[#This Row],[revenue]])-LOG10(_xlfn.MINIFS($R$2:$R$423,$S$2:$S$423,"M")))/(LOG10(_xlfn.MAXIFS($R$2:$R$423,$S$2:$S$423,"M"))-LOG10(_xlfn.MINIFS($R$2:$R$423,$S$2:$S$423,"M"))),0)</f>
        <v>0.43442639497737134</v>
      </c>
      <c r="X110" s="1">
        <f>IF(Table1[[#This Row],[charity_size]]="L",1,0)</f>
        <v>0</v>
      </c>
      <c r="Y11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0">
        <v>0</v>
      </c>
      <c r="AA110" s="1">
        <v>819936</v>
      </c>
      <c r="AB110">
        <v>0</v>
      </c>
      <c r="AC110" s="1">
        <v>819936</v>
      </c>
      <c r="AD110">
        <v>0</v>
      </c>
      <c r="AE110" s="1">
        <v>133552</v>
      </c>
      <c r="AF110" s="1">
        <v>953488</v>
      </c>
      <c r="AG110" s="1">
        <v>92766</v>
      </c>
      <c r="AH110" s="1">
        <v>201763</v>
      </c>
      <c r="AI110">
        <v>0</v>
      </c>
      <c r="AJ110">
        <v>0</v>
      </c>
      <c r="AK110" s="1">
        <v>3317539</v>
      </c>
      <c r="AL110" s="1">
        <v>8548</v>
      </c>
      <c r="AM110">
        <v>0</v>
      </c>
      <c r="AN110" s="1">
        <v>3620616</v>
      </c>
      <c r="AO110">
        <v>0</v>
      </c>
      <c r="AP110" s="1">
        <v>3620616</v>
      </c>
      <c r="AQ110" s="1">
        <v>3520247</v>
      </c>
      <c r="AR110" s="1">
        <v>3586909</v>
      </c>
      <c r="AS110" s="1">
        <v>66662</v>
      </c>
      <c r="AT110" s="1">
        <v>33707</v>
      </c>
      <c r="AU110">
        <v>0</v>
      </c>
      <c r="AV110" s="1">
        <v>33707</v>
      </c>
      <c r="AW110">
        <v>35</v>
      </c>
      <c r="AX110">
        <v>0</v>
      </c>
      <c r="AY110">
        <v>0</v>
      </c>
      <c r="AZ110">
        <v>13</v>
      </c>
      <c r="BA110" s="1">
        <v>341392</v>
      </c>
      <c r="BB110">
        <v>0</v>
      </c>
    </row>
    <row r="111" spans="1:54" x14ac:dyDescent="0.2">
      <c r="A111" t="s">
        <v>190</v>
      </c>
      <c r="B111" t="s">
        <v>189</v>
      </c>
      <c r="C111" t="s">
        <v>176</v>
      </c>
      <c r="D111" t="s">
        <v>177</v>
      </c>
      <c r="E111" t="s">
        <v>46</v>
      </c>
      <c r="F111" t="s">
        <v>47</v>
      </c>
      <c r="G111">
        <v>0</v>
      </c>
      <c r="H111" s="1">
        <v>51000</v>
      </c>
      <c r="I111" s="1">
        <v>51000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51000</v>
      </c>
      <c r="R111" s="1">
        <f>Table1[[#This Row],[receipts_total]]-Table1[[#This Row],[receipts_others_income]]</f>
        <v>51000</v>
      </c>
      <c r="S111" s="1" t="str">
        <f>IF(Table1[[#This Row],[revenue]]&lt;250000,"S",IF(Table1[[#This Row],[revenue]]&lt;1000000,"M","L"))</f>
        <v>S</v>
      </c>
      <c r="T111" s="1">
        <f>IF(Table1[[#This Row],[charity_size]]="S",1, 0)</f>
        <v>1</v>
      </c>
      <c r="U111" s="2">
        <f>IF(Table1[[#This Row],[charity_size]]="S",(Table1[[#This Row],[revenue]]-_xlfn.MINIFS($R$2:$R$423,$S$2:$S$423,"S"))/(_xlfn.MAXIFS($R$2:$R$423,$S$2:$S$423,"S")-_xlfn.MINIFS($R$2:$R$423,$S$2:$S$423,"S")),0)</f>
        <v>0.20436049190772523</v>
      </c>
      <c r="V111" s="1">
        <f>IF(Table1[[#This Row],[charity_size]]="M",1,0)</f>
        <v>0</v>
      </c>
      <c r="W11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1" s="1">
        <f>IF(Table1[[#This Row],[charity_size]]="L",1,0)</f>
        <v>0</v>
      </c>
      <c r="Y11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1">
        <v>0</v>
      </c>
      <c r="AA111" s="1">
        <v>41615</v>
      </c>
      <c r="AB111">
        <v>0</v>
      </c>
      <c r="AC111">
        <v>0</v>
      </c>
      <c r="AD111">
        <v>0</v>
      </c>
      <c r="AE111" s="1">
        <v>1410</v>
      </c>
      <c r="AF111" s="1">
        <v>43025</v>
      </c>
      <c r="AG111">
        <v>0</v>
      </c>
      <c r="AH111" s="1">
        <v>120000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120000</v>
      </c>
      <c r="AO111">
        <v>0</v>
      </c>
      <c r="AP111" s="1">
        <v>120000</v>
      </c>
      <c r="AQ111">
        <v>0</v>
      </c>
      <c r="AR111" s="1">
        <v>118750</v>
      </c>
      <c r="AS111" s="1">
        <v>118750</v>
      </c>
      <c r="AT111" s="1">
        <v>1250</v>
      </c>
      <c r="AU111">
        <v>0</v>
      </c>
      <c r="AV111" s="1">
        <v>1250</v>
      </c>
      <c r="AW111">
        <v>9</v>
      </c>
      <c r="AX111">
        <v>0</v>
      </c>
      <c r="AY111">
        <v>122</v>
      </c>
      <c r="AZ111">
        <v>0</v>
      </c>
      <c r="BA111">
        <v>0</v>
      </c>
      <c r="BB111">
        <v>0</v>
      </c>
    </row>
    <row r="112" spans="1:54" x14ac:dyDescent="0.2">
      <c r="A112" t="s">
        <v>305</v>
      </c>
      <c r="B112" t="s">
        <v>304</v>
      </c>
      <c r="C112" t="s">
        <v>176</v>
      </c>
      <c r="D112" t="s">
        <v>278</v>
      </c>
      <c r="E112" t="s">
        <v>46</v>
      </c>
      <c r="F112" t="s">
        <v>47</v>
      </c>
      <c r="G112" s="1">
        <v>26500</v>
      </c>
      <c r="H112" s="1">
        <v>28088</v>
      </c>
      <c r="I112" s="1">
        <v>54588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1">
        <v>64722</v>
      </c>
      <c r="Q112" s="1">
        <v>119310</v>
      </c>
      <c r="R112" s="1">
        <f>Table1[[#This Row],[receipts_total]]-Table1[[#This Row],[receipts_others_income]]</f>
        <v>54588</v>
      </c>
      <c r="S112" s="1" t="str">
        <f>IF(Table1[[#This Row],[revenue]]&lt;250000,"S",IF(Table1[[#This Row],[revenue]]&lt;1000000,"M","L"))</f>
        <v>S</v>
      </c>
      <c r="T112" s="1">
        <f>IF(Table1[[#This Row],[charity_size]]="S",1, 0)</f>
        <v>1</v>
      </c>
      <c r="U112" s="2">
        <f>IF(Table1[[#This Row],[charity_size]]="S",(Table1[[#This Row],[revenue]]-_xlfn.MINIFS($R$2:$R$423,$S$2:$S$423,"S"))/(_xlfn.MAXIFS($R$2:$R$423,$S$2:$S$423,"S")-_xlfn.MINIFS($R$2:$R$423,$S$2:$S$423,"S")),0)</f>
        <v>0.21873785357370401</v>
      </c>
      <c r="V112" s="1">
        <f>IF(Table1[[#This Row],[charity_size]]="M",1,0)</f>
        <v>0</v>
      </c>
      <c r="W11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2" s="1">
        <f>IF(Table1[[#This Row],[charity_size]]="L",1,0)</f>
        <v>0</v>
      </c>
      <c r="Y11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2">
        <v>0</v>
      </c>
      <c r="AA112" s="1">
        <v>78469</v>
      </c>
      <c r="AB112">
        <v>0</v>
      </c>
      <c r="AC112" s="1">
        <v>78469</v>
      </c>
      <c r="AD112">
        <v>0</v>
      </c>
      <c r="AE112" s="1">
        <v>4439</v>
      </c>
      <c r="AF112" s="1">
        <v>82908</v>
      </c>
      <c r="AG112">
        <v>0</v>
      </c>
      <c r="AH112" s="1">
        <v>81242</v>
      </c>
      <c r="AI112">
        <v>0</v>
      </c>
      <c r="AJ112">
        <v>0</v>
      </c>
      <c r="AK112">
        <v>0</v>
      </c>
      <c r="AL112" s="1">
        <v>2760</v>
      </c>
      <c r="AM112">
        <v>0</v>
      </c>
      <c r="AN112" s="1">
        <v>84002</v>
      </c>
      <c r="AO112">
        <v>0</v>
      </c>
      <c r="AP112" s="1">
        <v>84002</v>
      </c>
      <c r="AQ112">
        <v>0</v>
      </c>
      <c r="AR112" s="1">
        <v>79722</v>
      </c>
      <c r="AS112" s="1">
        <v>79722</v>
      </c>
      <c r="AT112" s="1">
        <v>4280</v>
      </c>
      <c r="AU112">
        <v>0</v>
      </c>
      <c r="AV112" s="1">
        <v>4280</v>
      </c>
      <c r="AW112">
        <v>12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2">
      <c r="A113" t="s">
        <v>314</v>
      </c>
      <c r="B113" t="s">
        <v>312</v>
      </c>
      <c r="C113" t="s">
        <v>176</v>
      </c>
      <c r="D113" t="s">
        <v>313</v>
      </c>
      <c r="E113" t="s">
        <v>46</v>
      </c>
      <c r="F113" t="s">
        <v>47</v>
      </c>
      <c r="G113" s="1">
        <v>3000</v>
      </c>
      <c r="H113" s="1">
        <v>10000</v>
      </c>
      <c r="I113" s="1">
        <v>13000</v>
      </c>
      <c r="J113">
        <v>0</v>
      </c>
      <c r="K113">
        <v>0</v>
      </c>
      <c r="L113">
        <v>0</v>
      </c>
      <c r="M113" s="1">
        <v>39800</v>
      </c>
      <c r="N113" s="1">
        <v>2288</v>
      </c>
      <c r="O113">
        <v>0</v>
      </c>
      <c r="P113" s="1">
        <v>12944</v>
      </c>
      <c r="Q113" s="1">
        <v>68032</v>
      </c>
      <c r="R113" s="1">
        <f>Table1[[#This Row],[receipts_total]]-Table1[[#This Row],[receipts_others_income]]</f>
        <v>55088</v>
      </c>
      <c r="S113" s="1" t="str">
        <f>IF(Table1[[#This Row],[revenue]]&lt;250000,"S",IF(Table1[[#This Row],[revenue]]&lt;1000000,"M","L"))</f>
        <v>S</v>
      </c>
      <c r="T113" s="1">
        <f>IF(Table1[[#This Row],[charity_size]]="S",1, 0)</f>
        <v>1</v>
      </c>
      <c r="U113" s="2">
        <f>IF(Table1[[#This Row],[charity_size]]="S",(Table1[[#This Row],[revenue]]-_xlfn.MINIFS($R$2:$R$423,$S$2:$S$423,"S"))/(_xlfn.MAXIFS($R$2:$R$423,$S$2:$S$423,"S")-_xlfn.MINIFS($R$2:$R$423,$S$2:$S$423,"S")),0)</f>
        <v>0.22074138780809346</v>
      </c>
      <c r="V113" s="1">
        <f>IF(Table1[[#This Row],[charity_size]]="M",1,0)</f>
        <v>0</v>
      </c>
      <c r="W11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3" s="1">
        <f>IF(Table1[[#This Row],[charity_size]]="L",1,0)</f>
        <v>0</v>
      </c>
      <c r="Y11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3">
        <v>0</v>
      </c>
      <c r="AA113" s="1">
        <v>100133</v>
      </c>
      <c r="AB113">
        <v>0</v>
      </c>
      <c r="AC113" s="1">
        <v>100133</v>
      </c>
      <c r="AD113">
        <v>0</v>
      </c>
      <c r="AE113" s="1">
        <v>6432</v>
      </c>
      <c r="AF113" s="1">
        <v>106565</v>
      </c>
      <c r="AG113">
        <v>0</v>
      </c>
      <c r="AH113" s="1">
        <v>476517</v>
      </c>
      <c r="AI113">
        <v>0</v>
      </c>
      <c r="AJ113">
        <v>0</v>
      </c>
      <c r="AK113">
        <v>0</v>
      </c>
      <c r="AL113" s="1">
        <v>2640</v>
      </c>
      <c r="AM113">
        <v>0</v>
      </c>
      <c r="AN113" s="1">
        <v>479157</v>
      </c>
      <c r="AO113">
        <v>0</v>
      </c>
      <c r="AP113" s="1">
        <v>479157</v>
      </c>
      <c r="AQ113">
        <v>0</v>
      </c>
      <c r="AR113" s="1">
        <v>476157</v>
      </c>
      <c r="AS113" s="1">
        <v>476157</v>
      </c>
      <c r="AT113" s="1">
        <v>3000</v>
      </c>
      <c r="AU113">
        <v>0</v>
      </c>
      <c r="AV113" s="1">
        <v>3000</v>
      </c>
      <c r="AW113">
        <v>13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2">
      <c r="A114" t="s">
        <v>326</v>
      </c>
      <c r="B114" t="s">
        <v>325</v>
      </c>
      <c r="C114" t="s">
        <v>176</v>
      </c>
      <c r="D114" t="s">
        <v>313</v>
      </c>
      <c r="E114" t="s">
        <v>46</v>
      </c>
      <c r="F114" t="s">
        <v>47</v>
      </c>
      <c r="G114" s="1">
        <v>32497</v>
      </c>
      <c r="H114" s="1">
        <v>14000</v>
      </c>
      <c r="I114" s="1">
        <v>46497</v>
      </c>
      <c r="J114">
        <v>0</v>
      </c>
      <c r="K114">
        <v>0</v>
      </c>
      <c r="L114">
        <v>0</v>
      </c>
      <c r="M114">
        <v>0</v>
      </c>
      <c r="N114" s="1">
        <v>8610</v>
      </c>
      <c r="O114">
        <v>0</v>
      </c>
      <c r="P114" s="1">
        <v>46887</v>
      </c>
      <c r="Q114" s="1">
        <v>101994</v>
      </c>
      <c r="R114" s="1">
        <f>Table1[[#This Row],[receipts_total]]-Table1[[#This Row],[receipts_others_income]]</f>
        <v>55107</v>
      </c>
      <c r="S114" s="1" t="str">
        <f>IF(Table1[[#This Row],[revenue]]&lt;250000,"S",IF(Table1[[#This Row],[revenue]]&lt;1000000,"M","L"))</f>
        <v>S</v>
      </c>
      <c r="T114" s="1">
        <f>IF(Table1[[#This Row],[charity_size]]="S",1, 0)</f>
        <v>1</v>
      </c>
      <c r="U114" s="2">
        <f>IF(Table1[[#This Row],[charity_size]]="S",(Table1[[#This Row],[revenue]]-_xlfn.MINIFS($R$2:$R$423,$S$2:$S$423,"S"))/(_xlfn.MAXIFS($R$2:$R$423,$S$2:$S$423,"S")-_xlfn.MINIFS($R$2:$R$423,$S$2:$S$423,"S")),0)</f>
        <v>0.22081752210900027</v>
      </c>
      <c r="V114" s="1">
        <f>IF(Table1[[#This Row],[charity_size]]="M",1,0)</f>
        <v>0</v>
      </c>
      <c r="W11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4" s="1">
        <f>IF(Table1[[#This Row],[charity_size]]="L",1,0)</f>
        <v>0</v>
      </c>
      <c r="Y11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4">
        <v>0</v>
      </c>
      <c r="AA114" s="1">
        <v>179582</v>
      </c>
      <c r="AB114">
        <v>0</v>
      </c>
      <c r="AC114" s="1">
        <v>179582</v>
      </c>
      <c r="AD114">
        <v>0</v>
      </c>
      <c r="AE114" s="1">
        <v>4751</v>
      </c>
      <c r="AF114" s="1">
        <v>184333</v>
      </c>
      <c r="AG114">
        <v>0</v>
      </c>
      <c r="AH114" s="1">
        <v>671668</v>
      </c>
      <c r="AI114">
        <v>0</v>
      </c>
      <c r="AJ114">
        <v>0</v>
      </c>
      <c r="AK114">
        <v>0</v>
      </c>
      <c r="AL114" s="1">
        <v>32150</v>
      </c>
      <c r="AM114">
        <v>0</v>
      </c>
      <c r="AN114" s="1">
        <v>703818</v>
      </c>
      <c r="AO114">
        <v>0</v>
      </c>
      <c r="AP114" s="1">
        <v>703818</v>
      </c>
      <c r="AQ114">
        <v>0</v>
      </c>
      <c r="AR114" s="1">
        <v>700013</v>
      </c>
      <c r="AS114" s="1">
        <v>700013</v>
      </c>
      <c r="AT114" s="1">
        <v>3805</v>
      </c>
      <c r="AU114">
        <v>0</v>
      </c>
      <c r="AV114" s="1">
        <v>3805</v>
      </c>
      <c r="AW114">
        <v>13</v>
      </c>
      <c r="AX114">
        <v>0</v>
      </c>
      <c r="AY114">
        <v>0</v>
      </c>
      <c r="AZ114">
        <v>0</v>
      </c>
      <c r="BA114">
        <v>0</v>
      </c>
      <c r="BB114" s="1">
        <v>75098</v>
      </c>
    </row>
    <row r="115" spans="1:54" x14ac:dyDescent="0.2">
      <c r="A115" t="s">
        <v>371</v>
      </c>
      <c r="B115" t="s">
        <v>369</v>
      </c>
      <c r="C115" t="s">
        <v>330</v>
      </c>
      <c r="D115" t="s">
        <v>370</v>
      </c>
      <c r="E115" t="s">
        <v>59</v>
      </c>
      <c r="F115" t="s">
        <v>47</v>
      </c>
      <c r="G115">
        <v>0</v>
      </c>
      <c r="H115" s="1">
        <v>56723</v>
      </c>
      <c r="I115" s="1">
        <v>56723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125</v>
      </c>
      <c r="Q115" s="1">
        <v>56848</v>
      </c>
      <c r="R115" s="1">
        <f>Table1[[#This Row],[receipts_total]]-Table1[[#This Row],[receipts_others_income]]</f>
        <v>56723</v>
      </c>
      <c r="S115" s="1" t="str">
        <f>IF(Table1[[#This Row],[revenue]]&lt;250000,"S",IF(Table1[[#This Row],[revenue]]&lt;1000000,"M","L"))</f>
        <v>S</v>
      </c>
      <c r="T115" s="1">
        <f>IF(Table1[[#This Row],[charity_size]]="S",1, 0)</f>
        <v>1</v>
      </c>
      <c r="U115" s="2">
        <f>IF(Table1[[#This Row],[charity_size]]="S",(Table1[[#This Row],[revenue]]-_xlfn.MINIFS($R$2:$R$423,$S$2:$S$423,"S"))/(_xlfn.MAXIFS($R$2:$R$423,$S$2:$S$423,"S")-_xlfn.MINIFS($R$2:$R$423,$S$2:$S$423,"S")),0)</f>
        <v>0.22729294475454703</v>
      </c>
      <c r="V115" s="1">
        <f>IF(Table1[[#This Row],[charity_size]]="M",1,0)</f>
        <v>0</v>
      </c>
      <c r="W11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5" s="1">
        <f>IF(Table1[[#This Row],[charity_size]]="L",1,0)</f>
        <v>0</v>
      </c>
      <c r="Y11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5">
        <v>0</v>
      </c>
      <c r="AA115">
        <v>0</v>
      </c>
      <c r="AB115" s="1">
        <v>87535</v>
      </c>
      <c r="AC115" s="1">
        <v>87535</v>
      </c>
      <c r="AD115">
        <v>0</v>
      </c>
      <c r="AE115" s="1">
        <v>10275</v>
      </c>
      <c r="AF115" s="1">
        <v>97810</v>
      </c>
      <c r="AG115">
        <v>0</v>
      </c>
      <c r="AH115" s="1">
        <v>379729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379729</v>
      </c>
      <c r="AO115">
        <v>0</v>
      </c>
      <c r="AP115" s="1">
        <v>379729</v>
      </c>
      <c r="AQ115" s="1">
        <v>20000</v>
      </c>
      <c r="AR115" s="1">
        <v>303394</v>
      </c>
      <c r="AS115" s="1">
        <v>283394</v>
      </c>
      <c r="AT115" s="1">
        <v>76335</v>
      </c>
      <c r="AU115">
        <v>0</v>
      </c>
      <c r="AV115" s="1">
        <v>76335</v>
      </c>
      <c r="AW115">
        <v>15</v>
      </c>
      <c r="AX115">
        <v>0</v>
      </c>
      <c r="AY115">
        <v>172.06</v>
      </c>
      <c r="AZ115">
        <v>0</v>
      </c>
      <c r="BA115">
        <v>0</v>
      </c>
      <c r="BB115" s="1">
        <v>101258</v>
      </c>
    </row>
    <row r="116" spans="1:54" x14ac:dyDescent="0.2">
      <c r="A116" t="s">
        <v>137</v>
      </c>
      <c r="B116" t="s">
        <v>136</v>
      </c>
      <c r="C116" t="s">
        <v>49</v>
      </c>
      <c r="D116" t="s">
        <v>132</v>
      </c>
      <c r="E116" t="s">
        <v>59</v>
      </c>
      <c r="F116" t="s">
        <v>56</v>
      </c>
      <c r="G116" s="1">
        <v>4845</v>
      </c>
      <c r="H116" s="1">
        <v>16190</v>
      </c>
      <c r="I116" s="1">
        <v>21035</v>
      </c>
      <c r="J116">
        <v>0</v>
      </c>
      <c r="K116">
        <v>0</v>
      </c>
      <c r="L116">
        <v>0</v>
      </c>
      <c r="M116" s="1">
        <v>38300</v>
      </c>
      <c r="N116">
        <v>0</v>
      </c>
      <c r="O116" s="1">
        <v>5960</v>
      </c>
      <c r="P116">
        <v>818</v>
      </c>
      <c r="Q116" s="1">
        <v>66113</v>
      </c>
      <c r="R116" s="1">
        <f>Table1[[#This Row],[receipts_total]]-Table1[[#This Row],[receipts_others_income]]</f>
        <v>65295</v>
      </c>
      <c r="S116" s="1" t="str">
        <f>IF(Table1[[#This Row],[revenue]]&lt;250000,"S",IF(Table1[[#This Row],[revenue]]&lt;1000000,"M","L"))</f>
        <v>S</v>
      </c>
      <c r="T116" s="1">
        <f>IF(Table1[[#This Row],[charity_size]]="S",1, 0)</f>
        <v>1</v>
      </c>
      <c r="U116" s="2">
        <f>IF(Table1[[#This Row],[charity_size]]="S",(Table1[[#This Row],[revenue]]-_xlfn.MINIFS($R$2:$R$423,$S$2:$S$423,"S"))/(_xlfn.MAXIFS($R$2:$R$423,$S$2:$S$423,"S")-_xlfn.MINIFS($R$2:$R$423,$S$2:$S$423,"S")),0)</f>
        <v>0.26164153566891996</v>
      </c>
      <c r="V116" s="1">
        <f>IF(Table1[[#This Row],[charity_size]]="M",1,0)</f>
        <v>0</v>
      </c>
      <c r="W11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6" s="1">
        <f>IF(Table1[[#This Row],[charity_size]]="L",1,0)</f>
        <v>0</v>
      </c>
      <c r="Y11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6">
        <v>0</v>
      </c>
      <c r="AA116" s="1">
        <v>50192</v>
      </c>
      <c r="AB116">
        <v>0</v>
      </c>
      <c r="AC116" s="1">
        <v>50192</v>
      </c>
      <c r="AD116">
        <v>0</v>
      </c>
      <c r="AE116">
        <v>0</v>
      </c>
      <c r="AF116" s="1">
        <v>50192</v>
      </c>
      <c r="AG116">
        <v>0</v>
      </c>
      <c r="AH116" s="1">
        <v>46893</v>
      </c>
      <c r="AI116">
        <v>0</v>
      </c>
      <c r="AJ116">
        <v>0</v>
      </c>
      <c r="AK116">
        <v>0</v>
      </c>
      <c r="AL116">
        <v>0</v>
      </c>
      <c r="AM116">
        <v>467</v>
      </c>
      <c r="AN116" s="1">
        <v>47360</v>
      </c>
      <c r="AO116">
        <v>0</v>
      </c>
      <c r="AP116" s="1">
        <v>47360</v>
      </c>
      <c r="AQ116">
        <v>0</v>
      </c>
      <c r="AR116" s="1">
        <v>46850</v>
      </c>
      <c r="AS116" s="1">
        <v>46850</v>
      </c>
      <c r="AT116">
        <v>510</v>
      </c>
      <c r="AU116">
        <v>0</v>
      </c>
      <c r="AV116">
        <v>510</v>
      </c>
      <c r="AW116">
        <v>5</v>
      </c>
      <c r="AX116">
        <v>0</v>
      </c>
      <c r="AY116">
        <v>0</v>
      </c>
      <c r="AZ116">
        <v>2</v>
      </c>
      <c r="BA116" s="1">
        <v>3000</v>
      </c>
      <c r="BB116" s="1">
        <v>27535</v>
      </c>
    </row>
    <row r="117" spans="1:54" x14ac:dyDescent="0.2">
      <c r="A117" t="s">
        <v>260</v>
      </c>
      <c r="B117" t="s">
        <v>259</v>
      </c>
      <c r="C117" t="s">
        <v>176</v>
      </c>
      <c r="D117" t="s">
        <v>235</v>
      </c>
      <c r="E117" t="s">
        <v>46</v>
      </c>
      <c r="F117" t="s">
        <v>47</v>
      </c>
      <c r="G117" s="1">
        <v>7100</v>
      </c>
      <c r="H117" s="1">
        <v>59600</v>
      </c>
      <c r="I117" s="1">
        <v>66700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5326</v>
      </c>
      <c r="P117" s="1">
        <v>162774</v>
      </c>
      <c r="Q117" s="1">
        <v>234800</v>
      </c>
      <c r="R117" s="1">
        <f>Table1[[#This Row],[receipts_total]]-Table1[[#This Row],[receipts_others_income]]</f>
        <v>72026</v>
      </c>
      <c r="S117" s="1" t="str">
        <f>IF(Table1[[#This Row],[revenue]]&lt;250000,"S",IF(Table1[[#This Row],[revenue]]&lt;1000000,"M","L"))</f>
        <v>S</v>
      </c>
      <c r="T117" s="1">
        <f>IF(Table1[[#This Row],[charity_size]]="S",1, 0)</f>
        <v>1</v>
      </c>
      <c r="U117" s="2">
        <f>IF(Table1[[#This Row],[charity_size]]="S",(Table1[[#This Row],[revenue]]-_xlfn.MINIFS($R$2:$R$423,$S$2:$S$423,"S"))/(_xlfn.MAXIFS($R$2:$R$423,$S$2:$S$423,"S")-_xlfn.MINIFS($R$2:$R$423,$S$2:$S$423,"S")),0)</f>
        <v>0.28861311353227093</v>
      </c>
      <c r="V117" s="1">
        <f>IF(Table1[[#This Row],[charity_size]]="M",1,0)</f>
        <v>0</v>
      </c>
      <c r="W11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7" s="1">
        <f>IF(Table1[[#This Row],[charity_size]]="L",1,0)</f>
        <v>0</v>
      </c>
      <c r="Y11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7" s="1">
        <v>234800</v>
      </c>
      <c r="AA117" s="1">
        <v>276570</v>
      </c>
      <c r="AB117">
        <v>0</v>
      </c>
      <c r="AC117" s="1">
        <v>276570</v>
      </c>
      <c r="AD117">
        <v>0</v>
      </c>
      <c r="AE117" s="1">
        <v>6653</v>
      </c>
      <c r="AF117" s="1">
        <v>283223</v>
      </c>
      <c r="AG117">
        <v>0</v>
      </c>
      <c r="AH117" s="1">
        <v>845444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845444</v>
      </c>
      <c r="AO117">
        <v>0</v>
      </c>
      <c r="AP117" s="1">
        <v>845444</v>
      </c>
      <c r="AQ117">
        <v>0</v>
      </c>
      <c r="AR117" s="1">
        <v>843444</v>
      </c>
      <c r="AS117" s="1">
        <v>843444</v>
      </c>
      <c r="AT117" s="1">
        <v>2000</v>
      </c>
      <c r="AU117">
        <v>0</v>
      </c>
      <c r="AV117" s="1">
        <v>2000</v>
      </c>
      <c r="AW117">
        <v>11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2">
      <c r="A118" t="s">
        <v>879</v>
      </c>
      <c r="B118" t="s">
        <v>878</v>
      </c>
      <c r="C118" t="s">
        <v>875</v>
      </c>
      <c r="D118" t="s">
        <v>876</v>
      </c>
      <c r="E118" t="s">
        <v>59</v>
      </c>
      <c r="F118" t="s">
        <v>47</v>
      </c>
      <c r="G118">
        <v>200</v>
      </c>
      <c r="H118" s="1">
        <v>73475</v>
      </c>
      <c r="I118" s="1">
        <v>73675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1">
        <v>8083</v>
      </c>
      <c r="Q118" s="1">
        <v>81758</v>
      </c>
      <c r="R118" s="1">
        <f>Table1[[#This Row],[receipts_total]]-Table1[[#This Row],[receipts_others_income]]</f>
        <v>73675</v>
      </c>
      <c r="S118" s="1" t="str">
        <f>IF(Table1[[#This Row],[revenue]]&lt;250000,"S",IF(Table1[[#This Row],[revenue]]&lt;1000000,"M","L"))</f>
        <v>S</v>
      </c>
      <c r="T118" s="1">
        <f>IF(Table1[[#This Row],[charity_size]]="S",1, 0)</f>
        <v>1</v>
      </c>
      <c r="U118" s="2">
        <f>IF(Table1[[#This Row],[charity_size]]="S",(Table1[[#This Row],[revenue]]-_xlfn.MINIFS($R$2:$R$423,$S$2:$S$423,"S"))/(_xlfn.MAXIFS($R$2:$R$423,$S$2:$S$423,"S")-_xlfn.MINIFS($R$2:$R$423,$S$2:$S$423,"S")),0)</f>
        <v>0.29522076943728737</v>
      </c>
      <c r="V118" s="1">
        <f>IF(Table1[[#This Row],[charity_size]]="M",1,0)</f>
        <v>0</v>
      </c>
      <c r="W11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8" s="1">
        <f>IF(Table1[[#This Row],[charity_size]]="L",1,0)</f>
        <v>0</v>
      </c>
      <c r="Y11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8">
        <v>0</v>
      </c>
      <c r="AA118">
        <v>0</v>
      </c>
      <c r="AB118">
        <v>0</v>
      </c>
      <c r="AC118">
        <v>0</v>
      </c>
      <c r="AD118" s="1">
        <v>17782</v>
      </c>
      <c r="AE118" s="1">
        <v>66751</v>
      </c>
      <c r="AF118" s="1">
        <v>84533</v>
      </c>
      <c r="AG118">
        <v>0</v>
      </c>
      <c r="AH118" s="1">
        <v>87557</v>
      </c>
      <c r="AI118" s="1">
        <v>2699</v>
      </c>
      <c r="AJ118">
        <v>0</v>
      </c>
      <c r="AK118">
        <v>0</v>
      </c>
      <c r="AL118" s="1">
        <v>2040</v>
      </c>
      <c r="AM118">
        <v>247</v>
      </c>
      <c r="AN118" s="1">
        <v>92543</v>
      </c>
      <c r="AO118">
        <v>0</v>
      </c>
      <c r="AP118" s="1">
        <v>92543</v>
      </c>
      <c r="AQ118">
        <v>0</v>
      </c>
      <c r="AR118" s="1">
        <v>87073</v>
      </c>
      <c r="AS118" s="1">
        <v>87073</v>
      </c>
      <c r="AT118" s="1">
        <v>5470</v>
      </c>
      <c r="AU118">
        <v>0</v>
      </c>
      <c r="AV118" s="1">
        <v>5470</v>
      </c>
      <c r="AW118">
        <v>49</v>
      </c>
      <c r="AX118">
        <v>0</v>
      </c>
      <c r="AY118">
        <v>0.24</v>
      </c>
      <c r="AZ118">
        <v>1</v>
      </c>
      <c r="BA118" s="1">
        <v>35330</v>
      </c>
      <c r="BB118">
        <v>0</v>
      </c>
    </row>
    <row r="119" spans="1:54" x14ac:dyDescent="0.2">
      <c r="A119" t="s">
        <v>219</v>
      </c>
      <c r="B119" t="s">
        <v>218</v>
      </c>
      <c r="C119" t="s">
        <v>176</v>
      </c>
      <c r="D119" t="s">
        <v>212</v>
      </c>
      <c r="E119" t="s">
        <v>46</v>
      </c>
      <c r="F119" t="s">
        <v>47</v>
      </c>
      <c r="G119" s="1">
        <v>12300</v>
      </c>
      <c r="H119" s="1">
        <v>54700</v>
      </c>
      <c r="I119" s="1">
        <v>67000</v>
      </c>
      <c r="J119">
        <v>0</v>
      </c>
      <c r="K119">
        <v>0</v>
      </c>
      <c r="L119">
        <v>0</v>
      </c>
      <c r="M119">
        <v>0</v>
      </c>
      <c r="N119" s="1">
        <v>7638</v>
      </c>
      <c r="O119">
        <v>0</v>
      </c>
      <c r="P119" s="1">
        <v>13481</v>
      </c>
      <c r="Q119" s="1">
        <v>88119</v>
      </c>
      <c r="R119" s="1">
        <f>Table1[[#This Row],[receipts_total]]-Table1[[#This Row],[receipts_others_income]]</f>
        <v>74638</v>
      </c>
      <c r="S119" s="1" t="str">
        <f>IF(Table1[[#This Row],[revenue]]&lt;250000,"S",IF(Table1[[#This Row],[revenue]]&lt;1000000,"M","L"))</f>
        <v>S</v>
      </c>
      <c r="T119" s="1">
        <f>IF(Table1[[#This Row],[charity_size]]="S",1, 0)</f>
        <v>1</v>
      </c>
      <c r="U119" s="2">
        <f>IF(Table1[[#This Row],[charity_size]]="S",(Table1[[#This Row],[revenue]]-_xlfn.MINIFS($R$2:$R$423,$S$2:$S$423,"S"))/(_xlfn.MAXIFS($R$2:$R$423,$S$2:$S$423,"S")-_xlfn.MINIFS($R$2:$R$423,$S$2:$S$423,"S")),0)</f>
        <v>0.29907957637272148</v>
      </c>
      <c r="V119" s="1">
        <f>IF(Table1[[#This Row],[charity_size]]="M",1,0)</f>
        <v>0</v>
      </c>
      <c r="W11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19" s="1">
        <f>IF(Table1[[#This Row],[charity_size]]="L",1,0)</f>
        <v>0</v>
      </c>
      <c r="Y11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19">
        <v>0</v>
      </c>
      <c r="AA119" s="1">
        <v>121005</v>
      </c>
      <c r="AB119">
        <v>0</v>
      </c>
      <c r="AC119" s="1">
        <v>121005</v>
      </c>
      <c r="AD119">
        <v>0</v>
      </c>
      <c r="AE119" s="1">
        <v>5253</v>
      </c>
      <c r="AF119" s="1">
        <v>126258</v>
      </c>
      <c r="AG119">
        <v>0</v>
      </c>
      <c r="AH119" s="1">
        <v>651900</v>
      </c>
      <c r="AI119">
        <v>0</v>
      </c>
      <c r="AJ119">
        <v>0</v>
      </c>
      <c r="AK119">
        <v>0</v>
      </c>
      <c r="AL119" s="1">
        <v>6080</v>
      </c>
      <c r="AM119">
        <v>0</v>
      </c>
      <c r="AN119" s="1">
        <v>657980</v>
      </c>
      <c r="AO119">
        <v>0</v>
      </c>
      <c r="AP119" s="1">
        <v>657980</v>
      </c>
      <c r="AQ119">
        <v>0</v>
      </c>
      <c r="AR119" s="1">
        <v>656730</v>
      </c>
      <c r="AS119" s="1">
        <v>656730</v>
      </c>
      <c r="AT119" s="1">
        <v>1250</v>
      </c>
      <c r="AU119">
        <v>0</v>
      </c>
      <c r="AV119" s="1">
        <v>1250</v>
      </c>
      <c r="AW119">
        <v>10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x14ac:dyDescent="0.2">
      <c r="A120" t="s">
        <v>192</v>
      </c>
      <c r="B120" t="s">
        <v>191</v>
      </c>
      <c r="C120" t="s">
        <v>176</v>
      </c>
      <c r="D120" t="s">
        <v>177</v>
      </c>
      <c r="E120" t="s">
        <v>46</v>
      </c>
      <c r="F120" t="s">
        <v>47</v>
      </c>
      <c r="G120">
        <v>0</v>
      </c>
      <c r="H120" s="1">
        <v>75000</v>
      </c>
      <c r="I120" s="1">
        <v>75000</v>
      </c>
      <c r="J120">
        <v>0</v>
      </c>
      <c r="K120">
        <v>0</v>
      </c>
      <c r="L120">
        <v>0</v>
      </c>
      <c r="M120">
        <v>0</v>
      </c>
      <c r="N120" s="1">
        <v>1188</v>
      </c>
      <c r="O120">
        <v>0</v>
      </c>
      <c r="P120" s="1">
        <v>169480</v>
      </c>
      <c r="Q120" s="1">
        <v>245668</v>
      </c>
      <c r="R120" s="1">
        <f>Table1[[#This Row],[receipts_total]]-Table1[[#This Row],[receipts_others_income]]</f>
        <v>76188</v>
      </c>
      <c r="S120" s="1" t="str">
        <f>IF(Table1[[#This Row],[revenue]]&lt;250000,"S",IF(Table1[[#This Row],[revenue]]&lt;1000000,"M","L"))</f>
        <v>S</v>
      </c>
      <c r="T120" s="1">
        <f>IF(Table1[[#This Row],[charity_size]]="S",1, 0)</f>
        <v>1</v>
      </c>
      <c r="U120" s="2">
        <f>IF(Table1[[#This Row],[charity_size]]="S",(Table1[[#This Row],[revenue]]-_xlfn.MINIFS($R$2:$R$423,$S$2:$S$423,"S"))/(_xlfn.MAXIFS($R$2:$R$423,$S$2:$S$423,"S")-_xlfn.MINIFS($R$2:$R$423,$S$2:$S$423,"S")),0)</f>
        <v>0.3052905324993288</v>
      </c>
      <c r="V120" s="1">
        <f>IF(Table1[[#This Row],[charity_size]]="M",1,0)</f>
        <v>0</v>
      </c>
      <c r="W12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0" s="1">
        <f>IF(Table1[[#This Row],[charity_size]]="L",1,0)</f>
        <v>0</v>
      </c>
      <c r="Y12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0">
        <v>0</v>
      </c>
      <c r="AA120" s="1">
        <v>222340</v>
      </c>
      <c r="AB120">
        <v>0</v>
      </c>
      <c r="AC120" s="1">
        <v>222340</v>
      </c>
      <c r="AD120">
        <v>0</v>
      </c>
      <c r="AE120" s="1">
        <v>3398</v>
      </c>
      <c r="AF120" s="1">
        <v>225738</v>
      </c>
      <c r="AG120">
        <v>0</v>
      </c>
      <c r="AH120" s="1">
        <v>156136</v>
      </c>
      <c r="AI120">
        <v>0</v>
      </c>
      <c r="AJ120">
        <v>0</v>
      </c>
      <c r="AK120">
        <v>0</v>
      </c>
      <c r="AL120">
        <v>0</v>
      </c>
      <c r="AM120">
        <v>0</v>
      </c>
      <c r="AN120" s="1">
        <v>156136</v>
      </c>
      <c r="AO120">
        <v>0</v>
      </c>
      <c r="AP120" s="1">
        <v>156136</v>
      </c>
      <c r="AQ120">
        <v>0</v>
      </c>
      <c r="AR120" s="1">
        <v>151314</v>
      </c>
      <c r="AS120" s="1">
        <v>151314</v>
      </c>
      <c r="AT120" s="1">
        <v>4822</v>
      </c>
      <c r="AU120">
        <v>0</v>
      </c>
      <c r="AV120" s="1">
        <v>4822</v>
      </c>
      <c r="AW120">
        <v>9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2">
      <c r="A121" t="s">
        <v>248</v>
      </c>
      <c r="B121" t="s">
        <v>247</v>
      </c>
      <c r="C121" t="s">
        <v>176</v>
      </c>
      <c r="D121" t="s">
        <v>235</v>
      </c>
      <c r="E121" t="s">
        <v>46</v>
      </c>
      <c r="F121" t="s">
        <v>47</v>
      </c>
      <c r="G121">
        <v>116</v>
      </c>
      <c r="H121" s="1">
        <v>77000</v>
      </c>
      <c r="I121" s="1">
        <v>77116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1">
        <v>23600</v>
      </c>
      <c r="Q121" s="1">
        <v>100716</v>
      </c>
      <c r="R121" s="1">
        <f>Table1[[#This Row],[receipts_total]]-Table1[[#This Row],[receipts_others_income]]</f>
        <v>77116</v>
      </c>
      <c r="S121" s="1" t="str">
        <f>IF(Table1[[#This Row],[revenue]]&lt;250000,"S",IF(Table1[[#This Row],[revenue]]&lt;1000000,"M","L"))</f>
        <v>S</v>
      </c>
      <c r="T121" s="1">
        <f>IF(Table1[[#This Row],[charity_size]]="S",1, 0)</f>
        <v>1</v>
      </c>
      <c r="U121" s="2">
        <f>IF(Table1[[#This Row],[charity_size]]="S",(Table1[[#This Row],[revenue]]-_xlfn.MINIFS($R$2:$R$423,$S$2:$S$423,"S"))/(_xlfn.MAXIFS($R$2:$R$423,$S$2:$S$423,"S")-_xlfn.MINIFS($R$2:$R$423,$S$2:$S$423,"S")),0)</f>
        <v>0.30900909203835564</v>
      </c>
      <c r="V121" s="1">
        <f>IF(Table1[[#This Row],[charity_size]]="M",1,0)</f>
        <v>0</v>
      </c>
      <c r="W12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1" s="1">
        <f>IF(Table1[[#This Row],[charity_size]]="L",1,0)</f>
        <v>0</v>
      </c>
      <c r="Y12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1">
        <v>0</v>
      </c>
      <c r="AA121" s="1">
        <v>106288</v>
      </c>
      <c r="AB121">
        <v>0</v>
      </c>
      <c r="AC121" s="1">
        <v>106288</v>
      </c>
      <c r="AD121">
        <v>0</v>
      </c>
      <c r="AE121" s="1">
        <v>6404</v>
      </c>
      <c r="AF121" s="1">
        <v>112692</v>
      </c>
      <c r="AG121">
        <v>0</v>
      </c>
      <c r="AH121" s="1">
        <v>741428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>
        <v>741428</v>
      </c>
      <c r="AO121">
        <v>0</v>
      </c>
      <c r="AP121" s="1">
        <v>741428</v>
      </c>
      <c r="AQ121">
        <v>0</v>
      </c>
      <c r="AR121" s="1">
        <v>739328</v>
      </c>
      <c r="AS121" s="1">
        <v>739328</v>
      </c>
      <c r="AT121" s="1">
        <v>2100</v>
      </c>
      <c r="AU121">
        <v>0</v>
      </c>
      <c r="AV121" s="1">
        <v>2100</v>
      </c>
      <c r="AW121">
        <v>11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2">
      <c r="A122" t="s">
        <v>318</v>
      </c>
      <c r="B122" t="s">
        <v>317</v>
      </c>
      <c r="C122" t="s">
        <v>176</v>
      </c>
      <c r="D122" t="s">
        <v>313</v>
      </c>
      <c r="E122" t="s">
        <v>46</v>
      </c>
      <c r="F122" t="s">
        <v>47</v>
      </c>
      <c r="G122" s="1">
        <v>2460</v>
      </c>
      <c r="H122" s="1">
        <v>76100</v>
      </c>
      <c r="I122" s="1">
        <v>78560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28381</v>
      </c>
      <c r="Q122" s="1">
        <v>106941</v>
      </c>
      <c r="R122" s="1">
        <f>Table1[[#This Row],[receipts_total]]-Table1[[#This Row],[receipts_others_income]]</f>
        <v>78560</v>
      </c>
      <c r="S122" s="1" t="str">
        <f>IF(Table1[[#This Row],[revenue]]&lt;250000,"S",IF(Table1[[#This Row],[revenue]]&lt;1000000,"M","L"))</f>
        <v>S</v>
      </c>
      <c r="T122" s="1">
        <f>IF(Table1[[#This Row],[charity_size]]="S",1, 0)</f>
        <v>1</v>
      </c>
      <c r="U122" s="2">
        <f>IF(Table1[[#This Row],[charity_size]]="S",(Table1[[#This Row],[revenue]]-_xlfn.MINIFS($R$2:$R$423,$S$2:$S$423,"S"))/(_xlfn.MAXIFS($R$2:$R$423,$S$2:$S$423,"S")-_xlfn.MINIFS($R$2:$R$423,$S$2:$S$423,"S")),0)</f>
        <v>0.31479529890727243</v>
      </c>
      <c r="V122" s="1">
        <f>IF(Table1[[#This Row],[charity_size]]="M",1,0)</f>
        <v>0</v>
      </c>
      <c r="W12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2" s="1">
        <f>IF(Table1[[#This Row],[charity_size]]="L",1,0)</f>
        <v>0</v>
      </c>
      <c r="Y12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2">
        <v>0</v>
      </c>
      <c r="AA122" s="1">
        <v>73732</v>
      </c>
      <c r="AB122">
        <v>0</v>
      </c>
      <c r="AC122" s="1">
        <v>73732</v>
      </c>
      <c r="AD122">
        <v>0</v>
      </c>
      <c r="AE122" s="1">
        <v>1684</v>
      </c>
      <c r="AF122" s="1">
        <v>75416</v>
      </c>
      <c r="AG122">
        <v>0</v>
      </c>
      <c r="AH122" s="1">
        <v>265575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265575</v>
      </c>
      <c r="AO122">
        <v>0</v>
      </c>
      <c r="AP122" s="1">
        <v>265575</v>
      </c>
      <c r="AQ122" s="1">
        <v>264175</v>
      </c>
      <c r="AR122" s="1">
        <v>264175</v>
      </c>
      <c r="AS122">
        <v>0</v>
      </c>
      <c r="AT122" s="1">
        <v>1400</v>
      </c>
      <c r="AU122">
        <v>0</v>
      </c>
      <c r="AV122" s="1">
        <v>1400</v>
      </c>
      <c r="AW122">
        <v>13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2">
      <c r="A123" t="s">
        <v>307</v>
      </c>
      <c r="B123" t="s">
        <v>306</v>
      </c>
      <c r="C123" t="s">
        <v>176</v>
      </c>
      <c r="D123" t="s">
        <v>278</v>
      </c>
      <c r="E123" t="s">
        <v>46</v>
      </c>
      <c r="F123" t="s">
        <v>47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1">
        <v>80000</v>
      </c>
      <c r="N123">
        <v>131</v>
      </c>
      <c r="O123">
        <v>0</v>
      </c>
      <c r="P123">
        <v>0</v>
      </c>
      <c r="Q123" s="1">
        <v>80131</v>
      </c>
      <c r="R123" s="1">
        <f>Table1[[#This Row],[receipts_total]]-Table1[[#This Row],[receipts_others_income]]</f>
        <v>80131</v>
      </c>
      <c r="S123" s="1" t="str">
        <f>IF(Table1[[#This Row],[revenue]]&lt;250000,"S",IF(Table1[[#This Row],[revenue]]&lt;1000000,"M","L"))</f>
        <v>S</v>
      </c>
      <c r="T123" s="1">
        <f>IF(Table1[[#This Row],[charity_size]]="S",1, 0)</f>
        <v>1</v>
      </c>
      <c r="U123" s="2">
        <f>IF(Table1[[#This Row],[charity_size]]="S",(Table1[[#This Row],[revenue]]-_xlfn.MINIFS($R$2:$R$423,$S$2:$S$423,"S"))/(_xlfn.MAXIFS($R$2:$R$423,$S$2:$S$423,"S")-_xlfn.MINIFS($R$2:$R$423,$S$2:$S$423,"S")),0)</f>
        <v>0.32109040347172413</v>
      </c>
      <c r="V123" s="1">
        <f>IF(Table1[[#This Row],[charity_size]]="M",1,0)</f>
        <v>0</v>
      </c>
      <c r="W12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3" s="1">
        <f>IF(Table1[[#This Row],[charity_size]]="L",1,0)</f>
        <v>0</v>
      </c>
      <c r="Y12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3">
        <v>0</v>
      </c>
      <c r="AA123" s="1">
        <v>60591</v>
      </c>
      <c r="AB123">
        <v>0</v>
      </c>
      <c r="AC123" s="1">
        <v>60591</v>
      </c>
      <c r="AD123">
        <v>0</v>
      </c>
      <c r="AE123" s="1">
        <v>1584</v>
      </c>
      <c r="AF123" s="1">
        <v>62175</v>
      </c>
      <c r="AG123">
        <v>0</v>
      </c>
      <c r="AH123" s="1">
        <v>46688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46688</v>
      </c>
      <c r="AO123">
        <v>0</v>
      </c>
      <c r="AP123" s="1">
        <v>46688</v>
      </c>
      <c r="AQ123">
        <v>0</v>
      </c>
      <c r="AR123" s="1">
        <v>45408</v>
      </c>
      <c r="AS123" s="1">
        <v>45408</v>
      </c>
      <c r="AT123" s="1">
        <v>1280</v>
      </c>
      <c r="AU123">
        <v>0</v>
      </c>
      <c r="AV123" s="1">
        <v>1280</v>
      </c>
      <c r="AW123">
        <v>12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 x14ac:dyDescent="0.2">
      <c r="A124" t="s">
        <v>202</v>
      </c>
      <c r="B124" t="s">
        <v>201</v>
      </c>
      <c r="C124" t="s">
        <v>176</v>
      </c>
      <c r="D124" t="s">
        <v>177</v>
      </c>
      <c r="E124" t="s">
        <v>46</v>
      </c>
      <c r="F124" t="s">
        <v>47</v>
      </c>
      <c r="G124">
        <v>0</v>
      </c>
      <c r="H124" s="1">
        <v>71600</v>
      </c>
      <c r="I124" s="1">
        <v>71600</v>
      </c>
      <c r="J124">
        <v>0</v>
      </c>
      <c r="K124">
        <v>0</v>
      </c>
      <c r="L124">
        <v>0</v>
      </c>
      <c r="M124">
        <v>0</v>
      </c>
      <c r="N124" s="1">
        <v>9017</v>
      </c>
      <c r="O124">
        <v>0</v>
      </c>
      <c r="P124">
        <v>0</v>
      </c>
      <c r="Q124" s="1">
        <v>80617</v>
      </c>
      <c r="R124" s="1">
        <f>Table1[[#This Row],[receipts_total]]-Table1[[#This Row],[receipts_others_income]]</f>
        <v>80617</v>
      </c>
      <c r="S124" s="1" t="str">
        <f>IF(Table1[[#This Row],[revenue]]&lt;250000,"S",IF(Table1[[#This Row],[revenue]]&lt;1000000,"M","L"))</f>
        <v>S</v>
      </c>
      <c r="T124" s="1">
        <f>IF(Table1[[#This Row],[charity_size]]="S",1, 0)</f>
        <v>1</v>
      </c>
      <c r="U124" s="2">
        <f>IF(Table1[[#This Row],[charity_size]]="S",(Table1[[#This Row],[revenue]]-_xlfn.MINIFS($R$2:$R$423,$S$2:$S$423,"S"))/(_xlfn.MAXIFS($R$2:$R$423,$S$2:$S$423,"S")-_xlfn.MINIFS($R$2:$R$423,$S$2:$S$423,"S")),0)</f>
        <v>0.32303783874755065</v>
      </c>
      <c r="V124" s="1">
        <f>IF(Table1[[#This Row],[charity_size]]="M",1,0)</f>
        <v>0</v>
      </c>
      <c r="W12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4" s="1">
        <f>IF(Table1[[#This Row],[charity_size]]="L",1,0)</f>
        <v>0</v>
      </c>
      <c r="Y12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4">
        <v>0</v>
      </c>
      <c r="AA124" s="1">
        <v>58236</v>
      </c>
      <c r="AB124">
        <v>0</v>
      </c>
      <c r="AC124" s="1">
        <v>58236</v>
      </c>
      <c r="AD124">
        <v>0</v>
      </c>
      <c r="AE124" s="1">
        <v>4042</v>
      </c>
      <c r="AF124" s="1">
        <v>62278</v>
      </c>
      <c r="AG124">
        <v>0</v>
      </c>
      <c r="AH124" s="1">
        <v>1160299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1160299</v>
      </c>
      <c r="AO124">
        <v>0</v>
      </c>
      <c r="AP124" s="1">
        <v>1160299</v>
      </c>
      <c r="AQ124">
        <v>0</v>
      </c>
      <c r="AR124" s="1">
        <v>1158399</v>
      </c>
      <c r="AS124" s="1">
        <v>1158399</v>
      </c>
      <c r="AT124" s="1">
        <v>1900</v>
      </c>
      <c r="AU124">
        <v>0</v>
      </c>
      <c r="AV124" s="1">
        <v>1900</v>
      </c>
      <c r="AW124">
        <v>9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2">
      <c r="A125" t="s">
        <v>272</v>
      </c>
      <c r="B125" t="s">
        <v>271</v>
      </c>
      <c r="C125" t="s">
        <v>176</v>
      </c>
      <c r="D125" t="s">
        <v>235</v>
      </c>
      <c r="E125" t="s">
        <v>46</v>
      </c>
      <c r="F125" t="s">
        <v>47</v>
      </c>
      <c r="G125" s="1">
        <v>5000</v>
      </c>
      <c r="H125" s="1">
        <v>65000</v>
      </c>
      <c r="I125" s="1">
        <v>70000</v>
      </c>
      <c r="J125">
        <v>0</v>
      </c>
      <c r="K125">
        <v>0</v>
      </c>
      <c r="L125">
        <v>0</v>
      </c>
      <c r="M125" s="1">
        <v>12746</v>
      </c>
      <c r="N125">
        <v>0</v>
      </c>
      <c r="O125">
        <v>0</v>
      </c>
      <c r="P125">
        <v>0</v>
      </c>
      <c r="Q125" s="1">
        <v>82746</v>
      </c>
      <c r="R125" s="1">
        <f>Table1[[#This Row],[receipts_total]]-Table1[[#This Row],[receipts_others_income]]</f>
        <v>82746</v>
      </c>
      <c r="S125" s="1" t="str">
        <f>IF(Table1[[#This Row],[revenue]]&lt;250000,"S",IF(Table1[[#This Row],[revenue]]&lt;1000000,"M","L"))</f>
        <v>S</v>
      </c>
      <c r="T125" s="1">
        <f>IF(Table1[[#This Row],[charity_size]]="S",1, 0)</f>
        <v>1</v>
      </c>
      <c r="U125" s="2">
        <f>IF(Table1[[#This Row],[charity_size]]="S",(Table1[[#This Row],[revenue]]-_xlfn.MINIFS($R$2:$R$423,$S$2:$S$423,"S"))/(_xlfn.MAXIFS($R$2:$R$423,$S$2:$S$423,"S")-_xlfn.MINIFS($R$2:$R$423,$S$2:$S$423,"S")),0)</f>
        <v>0.33156888751758101</v>
      </c>
      <c r="V125" s="1">
        <f>IF(Table1[[#This Row],[charity_size]]="M",1,0)</f>
        <v>0</v>
      </c>
      <c r="W12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5" s="1">
        <f>IF(Table1[[#This Row],[charity_size]]="L",1,0)</f>
        <v>0</v>
      </c>
      <c r="Y12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5">
        <v>0</v>
      </c>
      <c r="AA125" s="1">
        <v>40649</v>
      </c>
      <c r="AB125">
        <v>0</v>
      </c>
      <c r="AC125" s="1">
        <v>40649</v>
      </c>
      <c r="AD125">
        <v>0</v>
      </c>
      <c r="AE125" s="1">
        <v>3072</v>
      </c>
      <c r="AF125" s="1">
        <v>43721</v>
      </c>
      <c r="AG125">
        <v>0</v>
      </c>
      <c r="AH125" s="1">
        <v>84852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84852</v>
      </c>
      <c r="AO125">
        <v>0</v>
      </c>
      <c r="AP125" s="1">
        <v>84852</v>
      </c>
      <c r="AQ125">
        <v>0</v>
      </c>
      <c r="AR125" s="1">
        <v>82352</v>
      </c>
      <c r="AS125" s="1">
        <v>82352</v>
      </c>
      <c r="AT125" s="1">
        <v>2500</v>
      </c>
      <c r="AU125">
        <v>0</v>
      </c>
      <c r="AV125" s="1">
        <v>2500</v>
      </c>
      <c r="AW125">
        <v>11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2">
      <c r="A126" t="s">
        <v>200</v>
      </c>
      <c r="B126" t="s">
        <v>199</v>
      </c>
      <c r="C126" t="s">
        <v>176</v>
      </c>
      <c r="D126" t="s">
        <v>177</v>
      </c>
      <c r="E126" t="s">
        <v>46</v>
      </c>
      <c r="F126" t="s">
        <v>47</v>
      </c>
      <c r="G126" s="1">
        <v>20850</v>
      </c>
      <c r="H126" s="1">
        <v>57800</v>
      </c>
      <c r="I126" s="1">
        <v>78650</v>
      </c>
      <c r="J126">
        <v>0</v>
      </c>
      <c r="K126">
        <v>0</v>
      </c>
      <c r="L126">
        <v>0</v>
      </c>
      <c r="M126">
        <v>0</v>
      </c>
      <c r="N126" s="1">
        <v>4905</v>
      </c>
      <c r="O126">
        <v>0</v>
      </c>
      <c r="P126">
        <v>0</v>
      </c>
      <c r="Q126" s="1">
        <v>83555</v>
      </c>
      <c r="R126" s="1">
        <f>Table1[[#This Row],[receipts_total]]-Table1[[#This Row],[receipts_others_income]]</f>
        <v>83555</v>
      </c>
      <c r="S126" s="1" t="str">
        <f>IF(Table1[[#This Row],[revenue]]&lt;250000,"S",IF(Table1[[#This Row],[revenue]]&lt;1000000,"M","L"))</f>
        <v>S</v>
      </c>
      <c r="T126" s="1">
        <f>IF(Table1[[#This Row],[charity_size]]="S",1, 0)</f>
        <v>1</v>
      </c>
      <c r="U126" s="2">
        <f>IF(Table1[[#This Row],[charity_size]]="S",(Table1[[#This Row],[revenue]]-_xlfn.MINIFS($R$2:$R$423,$S$2:$S$423,"S"))/(_xlfn.MAXIFS($R$2:$R$423,$S$2:$S$423,"S")-_xlfn.MINIFS($R$2:$R$423,$S$2:$S$423,"S")),0)</f>
        <v>0.33481060590882317</v>
      </c>
      <c r="V126" s="1">
        <f>IF(Table1[[#This Row],[charity_size]]="M",1,0)</f>
        <v>0</v>
      </c>
      <c r="W12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6" s="1">
        <f>IF(Table1[[#This Row],[charity_size]]="L",1,0)</f>
        <v>0</v>
      </c>
      <c r="Y12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6">
        <v>0</v>
      </c>
      <c r="AA126" s="1">
        <v>104031</v>
      </c>
      <c r="AB126">
        <v>0</v>
      </c>
      <c r="AC126" s="1">
        <v>104031</v>
      </c>
      <c r="AD126">
        <v>0</v>
      </c>
      <c r="AE126" s="1">
        <v>1960</v>
      </c>
      <c r="AF126" s="1">
        <v>105991</v>
      </c>
      <c r="AG126">
        <v>0</v>
      </c>
      <c r="AH126" s="1">
        <v>441731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441731</v>
      </c>
      <c r="AO126">
        <v>0</v>
      </c>
      <c r="AP126" s="1">
        <v>441731</v>
      </c>
      <c r="AQ126">
        <v>0</v>
      </c>
      <c r="AR126" s="1">
        <v>440231</v>
      </c>
      <c r="AS126" s="1">
        <v>440231</v>
      </c>
      <c r="AT126" s="1">
        <v>1500</v>
      </c>
      <c r="AU126">
        <v>0</v>
      </c>
      <c r="AV126" s="1">
        <v>1500</v>
      </c>
      <c r="AW126">
        <v>9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2">
      <c r="A127" t="s">
        <v>240</v>
      </c>
      <c r="B127" t="s">
        <v>239</v>
      </c>
      <c r="C127" t="s">
        <v>176</v>
      </c>
      <c r="D127" t="s">
        <v>235</v>
      </c>
      <c r="E127" t="s">
        <v>46</v>
      </c>
      <c r="F127" t="s">
        <v>47</v>
      </c>
      <c r="G127" s="1">
        <v>6000</v>
      </c>
      <c r="H127" s="1">
        <v>78000</v>
      </c>
      <c r="I127" s="1">
        <v>84000</v>
      </c>
      <c r="J127">
        <v>0</v>
      </c>
      <c r="K127">
        <v>0</v>
      </c>
      <c r="L127">
        <v>0</v>
      </c>
      <c r="M127">
        <v>0</v>
      </c>
      <c r="N127">
        <v>124</v>
      </c>
      <c r="O127">
        <v>0</v>
      </c>
      <c r="P127">
        <v>0</v>
      </c>
      <c r="Q127" s="1">
        <v>84124</v>
      </c>
      <c r="R127" s="1">
        <f>Table1[[#This Row],[receipts_total]]-Table1[[#This Row],[receipts_others_income]]</f>
        <v>84124</v>
      </c>
      <c r="S127" s="1" t="str">
        <f>IF(Table1[[#This Row],[revenue]]&lt;250000,"S",IF(Table1[[#This Row],[revenue]]&lt;1000000,"M","L"))</f>
        <v>S</v>
      </c>
      <c r="T127" s="1">
        <f>IF(Table1[[#This Row],[charity_size]]="S",1, 0)</f>
        <v>1</v>
      </c>
      <c r="U127" s="2">
        <f>IF(Table1[[#This Row],[charity_size]]="S",(Table1[[#This Row],[revenue]]-_xlfn.MINIFS($R$2:$R$423,$S$2:$S$423,"S"))/(_xlfn.MAXIFS($R$2:$R$423,$S$2:$S$423,"S")-_xlfn.MINIFS($R$2:$R$423,$S$2:$S$423,"S")),0)</f>
        <v>0.33709062786755839</v>
      </c>
      <c r="V127" s="1">
        <f>IF(Table1[[#This Row],[charity_size]]="M",1,0)</f>
        <v>0</v>
      </c>
      <c r="W12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7" s="1">
        <f>IF(Table1[[#This Row],[charity_size]]="L",1,0)</f>
        <v>0</v>
      </c>
      <c r="Y12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7">
        <v>0</v>
      </c>
      <c r="AA127" s="1">
        <v>36686</v>
      </c>
      <c r="AB127">
        <v>0</v>
      </c>
      <c r="AC127" s="1">
        <v>36686</v>
      </c>
      <c r="AD127">
        <v>0</v>
      </c>
      <c r="AE127" s="1">
        <v>1777</v>
      </c>
      <c r="AF127" s="1">
        <v>38463</v>
      </c>
      <c r="AG127">
        <v>0</v>
      </c>
      <c r="AH127" s="1">
        <v>623763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623763</v>
      </c>
      <c r="AO127">
        <v>0</v>
      </c>
      <c r="AP127" s="1">
        <v>623763</v>
      </c>
      <c r="AQ127">
        <v>0</v>
      </c>
      <c r="AR127" s="1">
        <v>622263</v>
      </c>
      <c r="AS127" s="1">
        <v>622263</v>
      </c>
      <c r="AT127" s="1">
        <v>1500</v>
      </c>
      <c r="AU127">
        <v>0</v>
      </c>
      <c r="AV127" s="1">
        <v>1500</v>
      </c>
      <c r="AW127">
        <v>11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">
      <c r="A128" t="s">
        <v>244</v>
      </c>
      <c r="B128" t="s">
        <v>243</v>
      </c>
      <c r="C128" t="s">
        <v>176</v>
      </c>
      <c r="D128" t="s">
        <v>235</v>
      </c>
      <c r="E128" t="s">
        <v>46</v>
      </c>
      <c r="F128" t="s">
        <v>47</v>
      </c>
      <c r="G128" s="1">
        <v>3000</v>
      </c>
      <c r="H128" s="1">
        <v>75277</v>
      </c>
      <c r="I128" s="1">
        <v>78277</v>
      </c>
      <c r="J128">
        <v>0</v>
      </c>
      <c r="K128">
        <v>0</v>
      </c>
      <c r="L128">
        <v>0</v>
      </c>
      <c r="M128">
        <v>0</v>
      </c>
      <c r="N128" s="1">
        <v>8697</v>
      </c>
      <c r="O128">
        <v>0</v>
      </c>
      <c r="P128">
        <v>0</v>
      </c>
      <c r="Q128" s="1">
        <v>86974</v>
      </c>
      <c r="R128" s="1">
        <f>Table1[[#This Row],[receipts_total]]-Table1[[#This Row],[receipts_others_income]]</f>
        <v>86974</v>
      </c>
      <c r="S128" s="1" t="str">
        <f>IF(Table1[[#This Row],[revenue]]&lt;250000,"S",IF(Table1[[#This Row],[revenue]]&lt;1000000,"M","L"))</f>
        <v>S</v>
      </c>
      <c r="T128" s="1">
        <f>IF(Table1[[#This Row],[charity_size]]="S",1, 0)</f>
        <v>1</v>
      </c>
      <c r="U128" s="2">
        <f>IF(Table1[[#This Row],[charity_size]]="S",(Table1[[#This Row],[revenue]]-_xlfn.MINIFS($R$2:$R$423,$S$2:$S$423,"S"))/(_xlfn.MAXIFS($R$2:$R$423,$S$2:$S$423,"S")-_xlfn.MINIFS($R$2:$R$423,$S$2:$S$423,"S")),0)</f>
        <v>0.3485107730035783</v>
      </c>
      <c r="V128" s="1">
        <f>IF(Table1[[#This Row],[charity_size]]="M",1,0)</f>
        <v>0</v>
      </c>
      <c r="W12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8" s="1">
        <f>IF(Table1[[#This Row],[charity_size]]="L",1,0)</f>
        <v>0</v>
      </c>
      <c r="Y12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8">
        <v>0</v>
      </c>
      <c r="AA128" s="1">
        <v>172901</v>
      </c>
      <c r="AB128">
        <v>0</v>
      </c>
      <c r="AC128" s="1">
        <v>172901</v>
      </c>
      <c r="AD128">
        <v>0</v>
      </c>
      <c r="AE128" s="1">
        <v>3753</v>
      </c>
      <c r="AF128" s="1">
        <v>176654</v>
      </c>
      <c r="AG128">
        <v>0</v>
      </c>
      <c r="AH128" s="1">
        <v>721174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721174</v>
      </c>
      <c r="AO128">
        <v>0</v>
      </c>
      <c r="AP128" s="1">
        <v>721174</v>
      </c>
      <c r="AQ128">
        <v>0</v>
      </c>
      <c r="AR128" s="1">
        <v>719274</v>
      </c>
      <c r="AS128" s="1">
        <v>719274</v>
      </c>
      <c r="AT128" s="1">
        <v>1900</v>
      </c>
      <c r="AU128">
        <v>0</v>
      </c>
      <c r="AV128" s="1">
        <v>1900</v>
      </c>
      <c r="AW128">
        <v>11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">
      <c r="A129" t="s">
        <v>411</v>
      </c>
      <c r="B129" t="s">
        <v>410</v>
      </c>
      <c r="C129" t="s">
        <v>395</v>
      </c>
      <c r="D129" t="s">
        <v>396</v>
      </c>
      <c r="E129" t="s">
        <v>46</v>
      </c>
      <c r="F129" t="s">
        <v>47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">
        <v>95911</v>
      </c>
      <c r="O129">
        <v>0</v>
      </c>
      <c r="P129">
        <v>0</v>
      </c>
      <c r="Q129" s="1">
        <v>95911</v>
      </c>
      <c r="R129" s="1">
        <f>Table1[[#This Row],[receipts_total]]-Table1[[#This Row],[receipts_others_income]]</f>
        <v>95911</v>
      </c>
      <c r="S129" s="1" t="str">
        <f>IF(Table1[[#This Row],[revenue]]&lt;250000,"S",IF(Table1[[#This Row],[revenue]]&lt;1000000,"M","L"))</f>
        <v>S</v>
      </c>
      <c r="T129" s="1">
        <f>IF(Table1[[#This Row],[charity_size]]="S",1, 0)</f>
        <v>1</v>
      </c>
      <c r="U129" s="2">
        <f>IF(Table1[[#This Row],[charity_size]]="S",(Table1[[#This Row],[revenue]]-_xlfn.MINIFS($R$2:$R$423,$S$2:$S$423,"S"))/(_xlfn.MAXIFS($R$2:$R$423,$S$2:$S$423,"S")-_xlfn.MINIFS($R$2:$R$423,$S$2:$S$423,"S")),0)</f>
        <v>0.38432194390905555</v>
      </c>
      <c r="V129" s="1">
        <f>IF(Table1[[#This Row],[charity_size]]="M",1,0)</f>
        <v>0</v>
      </c>
      <c r="W12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29" s="1">
        <f>IF(Table1[[#This Row],[charity_size]]="L",1,0)</f>
        <v>0</v>
      </c>
      <c r="Y12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29">
        <v>0</v>
      </c>
      <c r="AA129" s="1">
        <v>859086</v>
      </c>
      <c r="AB129">
        <v>0</v>
      </c>
      <c r="AC129" s="1">
        <v>859086</v>
      </c>
      <c r="AD129">
        <v>0</v>
      </c>
      <c r="AE129" s="1">
        <v>2011</v>
      </c>
      <c r="AF129" s="1">
        <v>861097</v>
      </c>
      <c r="AG129">
        <v>0</v>
      </c>
      <c r="AH129" s="1">
        <v>12175996</v>
      </c>
      <c r="AI129">
        <v>0</v>
      </c>
      <c r="AJ129">
        <v>0</v>
      </c>
      <c r="AK129">
        <v>0</v>
      </c>
      <c r="AL129" s="1">
        <v>40177</v>
      </c>
      <c r="AM129">
        <v>0</v>
      </c>
      <c r="AN129" s="1">
        <v>12216173</v>
      </c>
      <c r="AO129" s="1">
        <v>5390553</v>
      </c>
      <c r="AP129" s="1">
        <v>12216173</v>
      </c>
      <c r="AQ129" s="1">
        <v>6803711</v>
      </c>
      <c r="AR129" s="1">
        <v>12214673</v>
      </c>
      <c r="AS129" s="1">
        <v>20409</v>
      </c>
      <c r="AT129" s="1">
        <v>1500</v>
      </c>
      <c r="AU129">
        <v>0</v>
      </c>
      <c r="AV129" s="1">
        <v>1500</v>
      </c>
      <c r="AW129">
        <v>21</v>
      </c>
      <c r="AX129">
        <v>0</v>
      </c>
      <c r="AY129">
        <v>0</v>
      </c>
      <c r="AZ129">
        <v>0</v>
      </c>
      <c r="BA129">
        <v>0</v>
      </c>
      <c r="BB129" s="1">
        <v>840124</v>
      </c>
    </row>
    <row r="130" spans="1:54" x14ac:dyDescent="0.2">
      <c r="A130" t="s">
        <v>609</v>
      </c>
      <c r="B130" t="s">
        <v>608</v>
      </c>
      <c r="C130" t="s">
        <v>171</v>
      </c>
      <c r="D130" t="s">
        <v>598</v>
      </c>
      <c r="E130" t="s">
        <v>46</v>
      </c>
      <c r="F130" t="s">
        <v>47</v>
      </c>
      <c r="G130" s="1">
        <v>16773</v>
      </c>
      <c r="H130" s="1">
        <v>24511</v>
      </c>
      <c r="I130" s="1">
        <v>41284</v>
      </c>
      <c r="J130">
        <v>0</v>
      </c>
      <c r="K130">
        <v>0</v>
      </c>
      <c r="L130">
        <v>0</v>
      </c>
      <c r="M130" s="1">
        <v>55185</v>
      </c>
      <c r="N130">
        <v>0</v>
      </c>
      <c r="O130">
        <v>0</v>
      </c>
      <c r="P130" s="1">
        <v>262683</v>
      </c>
      <c r="Q130" s="1">
        <v>359152</v>
      </c>
      <c r="R130" s="1">
        <f>Table1[[#This Row],[receipts_total]]-Table1[[#This Row],[receipts_others_income]]</f>
        <v>96469</v>
      </c>
      <c r="S130" s="1" t="str">
        <f>IF(Table1[[#This Row],[revenue]]&lt;250000,"S",IF(Table1[[#This Row],[revenue]]&lt;1000000,"M","L"))</f>
        <v>S</v>
      </c>
      <c r="T130" s="1">
        <f>IF(Table1[[#This Row],[charity_size]]="S",1, 0)</f>
        <v>1</v>
      </c>
      <c r="U130" s="2">
        <f>IF(Table1[[#This Row],[charity_size]]="S",(Table1[[#This Row],[revenue]]-_xlfn.MINIFS($R$2:$R$423,$S$2:$S$423,"S"))/(_xlfn.MAXIFS($R$2:$R$423,$S$2:$S$423,"S")-_xlfn.MINIFS($R$2:$R$423,$S$2:$S$423,"S")),0)</f>
        <v>0.38655788811463421</v>
      </c>
      <c r="V130" s="1">
        <f>IF(Table1[[#This Row],[charity_size]]="M",1,0)</f>
        <v>0</v>
      </c>
      <c r="W13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0" s="1">
        <f>IF(Table1[[#This Row],[charity_size]]="L",1,0)</f>
        <v>0</v>
      </c>
      <c r="Y13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30">
        <v>0</v>
      </c>
      <c r="AA130" s="1">
        <v>283853</v>
      </c>
      <c r="AB130">
        <v>0</v>
      </c>
      <c r="AC130" s="1">
        <v>283853</v>
      </c>
      <c r="AD130">
        <v>0</v>
      </c>
      <c r="AE130" s="1">
        <v>90876</v>
      </c>
      <c r="AF130" s="1">
        <v>374729</v>
      </c>
      <c r="AG130" s="1">
        <v>22801</v>
      </c>
      <c r="AH130" s="1">
        <v>183203</v>
      </c>
      <c r="AI130">
        <v>0</v>
      </c>
      <c r="AJ130">
        <v>0</v>
      </c>
      <c r="AK130">
        <v>0</v>
      </c>
      <c r="AL130" s="1">
        <v>7371</v>
      </c>
      <c r="AM130" s="1">
        <v>131685</v>
      </c>
      <c r="AN130" s="1">
        <v>345060</v>
      </c>
      <c r="AO130">
        <v>0</v>
      </c>
      <c r="AP130" s="1">
        <v>345060</v>
      </c>
      <c r="AQ130">
        <v>0</v>
      </c>
      <c r="AR130" s="1">
        <v>339405</v>
      </c>
      <c r="AS130" s="1">
        <v>339405</v>
      </c>
      <c r="AT130" s="1">
        <v>5655</v>
      </c>
      <c r="AU130">
        <v>0</v>
      </c>
      <c r="AV130" s="1">
        <v>5655</v>
      </c>
      <c r="AW130">
        <v>59</v>
      </c>
      <c r="AX130">
        <v>0</v>
      </c>
      <c r="AY130">
        <v>0</v>
      </c>
      <c r="AZ130">
        <v>3</v>
      </c>
      <c r="BA130" s="1">
        <v>72400</v>
      </c>
      <c r="BB130">
        <v>0</v>
      </c>
    </row>
    <row r="131" spans="1:54" x14ac:dyDescent="0.2">
      <c r="A131" t="s">
        <v>887</v>
      </c>
      <c r="B131" t="s">
        <v>886</v>
      </c>
      <c r="C131" t="s">
        <v>875</v>
      </c>
      <c r="D131" t="s">
        <v>876</v>
      </c>
      <c r="E131" t="s">
        <v>46</v>
      </c>
      <c r="F131" t="s">
        <v>56</v>
      </c>
      <c r="G131">
        <v>0</v>
      </c>
      <c r="H131" s="1">
        <v>27214</v>
      </c>
      <c r="I131" s="1">
        <v>27214</v>
      </c>
      <c r="J131">
        <v>0</v>
      </c>
      <c r="K131">
        <v>0</v>
      </c>
      <c r="L131">
        <v>0</v>
      </c>
      <c r="M131" s="1">
        <v>69632</v>
      </c>
      <c r="N131">
        <v>0</v>
      </c>
      <c r="O131">
        <v>0</v>
      </c>
      <c r="P131" s="1">
        <v>40953</v>
      </c>
      <c r="Q131" s="1">
        <v>137799</v>
      </c>
      <c r="R131" s="1">
        <f>Table1[[#This Row],[receipts_total]]-Table1[[#This Row],[receipts_others_income]]</f>
        <v>96846</v>
      </c>
      <c r="S131" s="1" t="str">
        <f>IF(Table1[[#This Row],[revenue]]&lt;250000,"S",IF(Table1[[#This Row],[revenue]]&lt;1000000,"M","L"))</f>
        <v>S</v>
      </c>
      <c r="T131" s="1">
        <f>IF(Table1[[#This Row],[charity_size]]="S",1, 0)</f>
        <v>1</v>
      </c>
      <c r="U131" s="2">
        <f>IF(Table1[[#This Row],[charity_size]]="S",(Table1[[#This Row],[revenue]]-_xlfn.MINIFS($R$2:$R$423,$S$2:$S$423,"S"))/(_xlfn.MAXIFS($R$2:$R$423,$S$2:$S$423,"S")-_xlfn.MINIFS($R$2:$R$423,$S$2:$S$423,"S")),0)</f>
        <v>0.38806855292736386</v>
      </c>
      <c r="V131" s="1">
        <f>IF(Table1[[#This Row],[charity_size]]="M",1,0)</f>
        <v>0</v>
      </c>
      <c r="W13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1" s="1">
        <f>IF(Table1[[#This Row],[charity_size]]="L",1,0)</f>
        <v>0</v>
      </c>
      <c r="Y13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31">
        <v>0</v>
      </c>
      <c r="AA131" s="1">
        <v>144095</v>
      </c>
      <c r="AB131">
        <v>0</v>
      </c>
      <c r="AC131" s="1">
        <v>144095</v>
      </c>
      <c r="AD131">
        <v>0</v>
      </c>
      <c r="AE131">
        <v>0</v>
      </c>
      <c r="AF131" s="1">
        <v>144095</v>
      </c>
      <c r="AG131" s="1">
        <v>12690</v>
      </c>
      <c r="AH131" s="1">
        <v>10782</v>
      </c>
      <c r="AI131">
        <v>0</v>
      </c>
      <c r="AJ131">
        <v>0</v>
      </c>
      <c r="AK131">
        <v>0</v>
      </c>
      <c r="AL131">
        <v>350</v>
      </c>
      <c r="AM131">
        <v>0</v>
      </c>
      <c r="AN131" s="1">
        <v>23822</v>
      </c>
      <c r="AO131">
        <v>0</v>
      </c>
      <c r="AP131" s="1">
        <v>23822</v>
      </c>
      <c r="AQ131">
        <v>0</v>
      </c>
      <c r="AR131" s="1">
        <v>5154</v>
      </c>
      <c r="AS131" s="1">
        <v>5154</v>
      </c>
      <c r="AT131" s="1">
        <v>18668</v>
      </c>
      <c r="AU131">
        <v>0</v>
      </c>
      <c r="AV131" s="1">
        <v>18668</v>
      </c>
      <c r="AW131">
        <v>49</v>
      </c>
      <c r="AX131">
        <v>0</v>
      </c>
      <c r="AY131">
        <v>0</v>
      </c>
      <c r="AZ131">
        <v>1</v>
      </c>
      <c r="BA131" s="1">
        <v>58477</v>
      </c>
      <c r="BB131">
        <v>0</v>
      </c>
    </row>
    <row r="132" spans="1:54" x14ac:dyDescent="0.2">
      <c r="A132" t="s">
        <v>957</v>
      </c>
      <c r="B132" t="s">
        <v>956</v>
      </c>
      <c r="C132" t="s">
        <v>875</v>
      </c>
      <c r="D132" t="s">
        <v>171</v>
      </c>
      <c r="E132" t="s">
        <v>46</v>
      </c>
      <c r="F132" t="s">
        <v>47</v>
      </c>
      <c r="G132">
        <v>0</v>
      </c>
      <c r="H132" s="1">
        <v>465745</v>
      </c>
      <c r="I132" s="1">
        <v>465745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35243</v>
      </c>
      <c r="Q132" s="1">
        <v>500988</v>
      </c>
      <c r="R132" s="1">
        <f>Table1[[#This Row],[receipts_total]]-Table1[[#This Row],[receipts_others_income]]</f>
        <v>465745</v>
      </c>
      <c r="S132" s="1" t="str">
        <f>IF(Table1[[#This Row],[revenue]]&lt;250000,"S",IF(Table1[[#This Row],[revenue]]&lt;1000000,"M","L"))</f>
        <v>M</v>
      </c>
      <c r="T132" s="1">
        <f>IF(Table1[[#This Row],[charity_size]]="S",1, 0)</f>
        <v>0</v>
      </c>
      <c r="U132" s="2">
        <f>IF(Table1[[#This Row],[charity_size]]="S",(Table1[[#This Row],[revenue]]-_xlfn.MINIFS($R$2:$R$423,$S$2:$S$423,"S"))/(_xlfn.MAXIFS($R$2:$R$423,$S$2:$S$423,"S")-_xlfn.MINIFS($R$2:$R$423,$S$2:$S$423,"S")),0)</f>
        <v>0</v>
      </c>
      <c r="V132" s="1">
        <f>IF(Table1[[#This Row],[charity_size]]="M",1,0)</f>
        <v>1</v>
      </c>
      <c r="W132" s="2">
        <f>IF(Table1[[#This Row],[charity_size]]="M",(LOG10(Table1[[#This Row],[revenue]])-LOG10(_xlfn.MINIFS($R$2:$R$423,$S$2:$S$423,"M")))/(LOG10(_xlfn.MAXIFS($R$2:$R$423,$S$2:$S$423,"M"))-LOG10(_xlfn.MINIFS($R$2:$R$423,$S$2:$S$423,"M"))),0)</f>
        <v>0.43976936315774573</v>
      </c>
      <c r="X132" s="1">
        <f>IF(Table1[[#This Row],[charity_size]]="L",1,0)</f>
        <v>0</v>
      </c>
      <c r="Y13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32">
        <v>0</v>
      </c>
      <c r="AA132" s="1">
        <v>26805</v>
      </c>
      <c r="AB132">
        <v>0</v>
      </c>
      <c r="AC132" s="1">
        <v>26805</v>
      </c>
      <c r="AD132">
        <v>0</v>
      </c>
      <c r="AE132">
        <v>19</v>
      </c>
      <c r="AF132" s="1">
        <v>26824</v>
      </c>
      <c r="AG132" s="1">
        <v>5536</v>
      </c>
      <c r="AH132" s="1">
        <v>5364935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5370471</v>
      </c>
      <c r="AO132">
        <v>0</v>
      </c>
      <c r="AP132" s="1">
        <v>5370471</v>
      </c>
      <c r="AQ132" s="1">
        <v>2147000</v>
      </c>
      <c r="AR132" s="1">
        <v>5330461</v>
      </c>
      <c r="AS132" s="1">
        <v>3183461</v>
      </c>
      <c r="AT132" s="1">
        <v>40010</v>
      </c>
      <c r="AU132">
        <v>0</v>
      </c>
      <c r="AV132" s="1">
        <v>40010</v>
      </c>
      <c r="AW132">
        <v>56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2">
      <c r="A133" t="s">
        <v>919</v>
      </c>
      <c r="B133" t="s">
        <v>918</v>
      </c>
      <c r="C133" t="s">
        <v>875</v>
      </c>
      <c r="D133" t="s">
        <v>876</v>
      </c>
      <c r="E133" t="s">
        <v>46</v>
      </c>
      <c r="F133" t="s">
        <v>47</v>
      </c>
      <c r="G133">
        <v>0</v>
      </c>
      <c r="H133" s="1">
        <v>32600</v>
      </c>
      <c r="I133" s="1">
        <v>32600</v>
      </c>
      <c r="J133">
        <v>0</v>
      </c>
      <c r="K133">
        <v>0</v>
      </c>
      <c r="L133">
        <v>0</v>
      </c>
      <c r="M133" s="1">
        <v>1255334</v>
      </c>
      <c r="N133">
        <v>199</v>
      </c>
      <c r="O133" s="1">
        <v>152862</v>
      </c>
      <c r="P133" s="1">
        <v>123899</v>
      </c>
      <c r="Q133" s="1">
        <v>1564894</v>
      </c>
      <c r="R133" s="1">
        <f>Table1[[#This Row],[receipts_total]]-Table1[[#This Row],[receipts_others_income]]</f>
        <v>1440995</v>
      </c>
      <c r="S133" s="1" t="str">
        <f>IF(Table1[[#This Row],[revenue]]&lt;250000,"S",IF(Table1[[#This Row],[revenue]]&lt;1000000,"M","L"))</f>
        <v>L</v>
      </c>
      <c r="T133" s="1">
        <f>IF(Table1[[#This Row],[charity_size]]="S",1, 0)</f>
        <v>0</v>
      </c>
      <c r="U133" s="2">
        <f>IF(Table1[[#This Row],[charity_size]]="S",(Table1[[#This Row],[revenue]]-_xlfn.MINIFS($R$2:$R$423,$S$2:$S$423,"S"))/(_xlfn.MAXIFS($R$2:$R$423,$S$2:$S$423,"S")-_xlfn.MINIFS($R$2:$R$423,$S$2:$S$423,"S")),0)</f>
        <v>0</v>
      </c>
      <c r="V133" s="1">
        <f>IF(Table1[[#This Row],[charity_size]]="M",1,0)</f>
        <v>0</v>
      </c>
      <c r="W13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3" s="1">
        <f>IF(Table1[[#This Row],[charity_size]]="L",1,0)</f>
        <v>1</v>
      </c>
      <c r="Y133" s="2">
        <f>IF(Table1[[#This Row],[charity_size]]="L",(LOG10(Table1[[#This Row],[revenue]])-LOG10(_xlfn.MINIFS($R$2:$R$423,$S$2:$S$423,"L")))/(LOG10(_xlfn.MAXIFS($R$2:$R$423,$S$2:$S$423,"L"))-LOG10(_xlfn.MINIFS($R$2:$R$423,$S$2:$S$423,"L"))),0)</f>
        <v>4.5683679670441839E-2</v>
      </c>
      <c r="Z133">
        <v>0</v>
      </c>
      <c r="AA133" s="1">
        <v>405182</v>
      </c>
      <c r="AB133" s="1">
        <v>153067</v>
      </c>
      <c r="AC133" s="1">
        <v>558249</v>
      </c>
      <c r="AD133">
        <v>0</v>
      </c>
      <c r="AE133" s="1">
        <v>1137198</v>
      </c>
      <c r="AF133" s="1">
        <v>1695447</v>
      </c>
      <c r="AG133" s="1">
        <v>35135</v>
      </c>
      <c r="AH133" s="1">
        <v>361003</v>
      </c>
      <c r="AI133">
        <v>0</v>
      </c>
      <c r="AJ133">
        <v>0</v>
      </c>
      <c r="AK133">
        <v>0</v>
      </c>
      <c r="AL133" s="1">
        <v>1468</v>
      </c>
      <c r="AM133" s="1">
        <v>46599</v>
      </c>
      <c r="AN133" s="1">
        <v>444205</v>
      </c>
      <c r="AO133">
        <v>0</v>
      </c>
      <c r="AP133" s="1">
        <v>444205</v>
      </c>
      <c r="AQ133" s="1">
        <v>121841</v>
      </c>
      <c r="AR133" s="1">
        <v>409197</v>
      </c>
      <c r="AS133" s="1">
        <v>287356</v>
      </c>
      <c r="AT133" s="1">
        <v>35008</v>
      </c>
      <c r="AU133">
        <v>0</v>
      </c>
      <c r="AV133" s="1">
        <v>35008</v>
      </c>
      <c r="AW133">
        <v>49</v>
      </c>
      <c r="AX133">
        <v>0</v>
      </c>
      <c r="AY133">
        <v>0</v>
      </c>
      <c r="AZ133">
        <v>9</v>
      </c>
      <c r="BA133" s="1">
        <v>567535</v>
      </c>
      <c r="BB133">
        <v>0</v>
      </c>
    </row>
    <row r="134" spans="1:54" x14ac:dyDescent="0.2">
      <c r="A134" t="s">
        <v>120</v>
      </c>
      <c r="B134" t="s">
        <v>119</v>
      </c>
      <c r="C134" t="s">
        <v>49</v>
      </c>
      <c r="D134" t="s">
        <v>95</v>
      </c>
      <c r="E134" t="s">
        <v>46</v>
      </c>
      <c r="F134" t="s">
        <v>47</v>
      </c>
      <c r="G134" s="1">
        <v>58442</v>
      </c>
      <c r="H134" s="1">
        <v>74340</v>
      </c>
      <c r="I134" s="1">
        <v>132782</v>
      </c>
      <c r="J134">
        <v>0</v>
      </c>
      <c r="K134">
        <v>0</v>
      </c>
      <c r="L134">
        <v>0</v>
      </c>
      <c r="M134" s="1">
        <v>683461</v>
      </c>
      <c r="N134">
        <v>0</v>
      </c>
      <c r="O134" s="1">
        <v>629209</v>
      </c>
      <c r="P134" s="1">
        <v>4621</v>
      </c>
      <c r="Q134" s="1">
        <v>1450073</v>
      </c>
      <c r="R134" s="1">
        <f>Table1[[#This Row],[receipts_total]]-Table1[[#This Row],[receipts_others_income]]</f>
        <v>1445452</v>
      </c>
      <c r="S134" s="1" t="str">
        <f>IF(Table1[[#This Row],[revenue]]&lt;250000,"S",IF(Table1[[#This Row],[revenue]]&lt;1000000,"M","L"))</f>
        <v>L</v>
      </c>
      <c r="T134" s="1">
        <f>IF(Table1[[#This Row],[charity_size]]="S",1, 0)</f>
        <v>0</v>
      </c>
      <c r="U134" s="2">
        <f>IF(Table1[[#This Row],[charity_size]]="S",(Table1[[#This Row],[revenue]]-_xlfn.MINIFS($R$2:$R$423,$S$2:$S$423,"S"))/(_xlfn.MAXIFS($R$2:$R$423,$S$2:$S$423,"S")-_xlfn.MINIFS($R$2:$R$423,$S$2:$S$423,"S")),0)</f>
        <v>0</v>
      </c>
      <c r="V134" s="1">
        <f>IF(Table1[[#This Row],[charity_size]]="M",1,0)</f>
        <v>0</v>
      </c>
      <c r="W13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4" s="1">
        <f>IF(Table1[[#This Row],[charity_size]]="L",1,0)</f>
        <v>1</v>
      </c>
      <c r="Y134" s="2">
        <f>IF(Table1[[#This Row],[charity_size]]="L",(LOG10(Table1[[#This Row],[revenue]])-LOG10(_xlfn.MINIFS($R$2:$R$423,$S$2:$S$423,"L")))/(LOG10(_xlfn.MAXIFS($R$2:$R$423,$S$2:$S$423,"L"))-LOG10(_xlfn.MINIFS($R$2:$R$423,$S$2:$S$423,"L"))),0)</f>
        <v>4.6077713476184189E-2</v>
      </c>
      <c r="Z134">
        <v>0</v>
      </c>
      <c r="AA134" s="1">
        <v>1073847</v>
      </c>
      <c r="AB134" s="1">
        <v>54992</v>
      </c>
      <c r="AC134" s="1">
        <v>1128839</v>
      </c>
      <c r="AD134" s="1">
        <v>2688</v>
      </c>
      <c r="AE134" s="1">
        <v>379874</v>
      </c>
      <c r="AF134" s="1">
        <v>1511401</v>
      </c>
      <c r="AG134" s="1">
        <v>81731</v>
      </c>
      <c r="AH134" s="1">
        <v>11620</v>
      </c>
      <c r="AI134">
        <v>0</v>
      </c>
      <c r="AJ134">
        <v>0</v>
      </c>
      <c r="AK134">
        <v>0</v>
      </c>
      <c r="AL134">
        <v>0</v>
      </c>
      <c r="AM134">
        <v>4</v>
      </c>
      <c r="AN134" s="1">
        <v>93355</v>
      </c>
      <c r="AO134">
        <v>0</v>
      </c>
      <c r="AP134" s="1">
        <v>93355</v>
      </c>
      <c r="AQ134">
        <v>0</v>
      </c>
      <c r="AR134" s="1">
        <v>-105971</v>
      </c>
      <c r="AS134" s="1">
        <v>-105971</v>
      </c>
      <c r="AT134" s="1">
        <v>199326</v>
      </c>
      <c r="AU134">
        <v>0</v>
      </c>
      <c r="AV134" s="1">
        <v>199326</v>
      </c>
      <c r="AW134">
        <v>4</v>
      </c>
      <c r="AX134">
        <v>0</v>
      </c>
      <c r="AY134">
        <v>5.19</v>
      </c>
      <c r="AZ134">
        <v>9</v>
      </c>
      <c r="BA134" s="1">
        <v>319988</v>
      </c>
      <c r="BB134" s="1">
        <v>188028</v>
      </c>
    </row>
    <row r="135" spans="1:54" x14ac:dyDescent="0.2">
      <c r="A135" t="s">
        <v>824</v>
      </c>
      <c r="B135" t="s">
        <v>823</v>
      </c>
      <c r="C135" t="s">
        <v>649</v>
      </c>
      <c r="D135" t="s">
        <v>821</v>
      </c>
      <c r="E135" t="s">
        <v>461</v>
      </c>
      <c r="F135" t="s">
        <v>47</v>
      </c>
      <c r="G135" s="1">
        <v>79475</v>
      </c>
      <c r="H135" s="1">
        <v>828487</v>
      </c>
      <c r="I135" s="1">
        <v>907962</v>
      </c>
      <c r="J135">
        <v>0</v>
      </c>
      <c r="K135">
        <v>0</v>
      </c>
      <c r="L135">
        <v>0</v>
      </c>
      <c r="M135" s="1">
        <v>546332</v>
      </c>
      <c r="N135">
        <v>0</v>
      </c>
      <c r="O135">
        <v>0</v>
      </c>
      <c r="P135" s="1">
        <v>1124265</v>
      </c>
      <c r="Q135" s="1">
        <v>2578559</v>
      </c>
      <c r="R135" s="1">
        <f>Table1[[#This Row],[receipts_total]]-Table1[[#This Row],[receipts_others_income]]</f>
        <v>1454294</v>
      </c>
      <c r="S135" s="1" t="str">
        <f>IF(Table1[[#This Row],[revenue]]&lt;250000,"S",IF(Table1[[#This Row],[revenue]]&lt;1000000,"M","L"))</f>
        <v>L</v>
      </c>
      <c r="T135" s="1">
        <f>IF(Table1[[#This Row],[charity_size]]="S",1, 0)</f>
        <v>0</v>
      </c>
      <c r="U135" s="2">
        <f>IF(Table1[[#This Row],[charity_size]]="S",(Table1[[#This Row],[revenue]]-_xlfn.MINIFS($R$2:$R$423,$S$2:$S$423,"S"))/(_xlfn.MAXIFS($R$2:$R$423,$S$2:$S$423,"S")-_xlfn.MINIFS($R$2:$R$423,$S$2:$S$423,"S")),0)</f>
        <v>0</v>
      </c>
      <c r="V135" s="1">
        <f>IF(Table1[[#This Row],[charity_size]]="M",1,0)</f>
        <v>0</v>
      </c>
      <c r="W13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5" s="1">
        <f>IF(Table1[[#This Row],[charity_size]]="L",1,0)</f>
        <v>1</v>
      </c>
      <c r="Y135" s="2">
        <f>IF(Table1[[#This Row],[charity_size]]="L",(LOG10(Table1[[#This Row],[revenue]])-LOG10(_xlfn.MINIFS($R$2:$R$423,$S$2:$S$423,"L")))/(LOG10(_xlfn.MAXIFS($R$2:$R$423,$S$2:$S$423,"L"))-LOG10(_xlfn.MINIFS($R$2:$R$423,$S$2:$S$423,"L"))),0)</f>
        <v>4.6855832422680904E-2</v>
      </c>
      <c r="Z135" s="1">
        <v>12549</v>
      </c>
      <c r="AA135" s="1">
        <v>2667833</v>
      </c>
      <c r="AB135">
        <v>0</v>
      </c>
      <c r="AC135" s="1">
        <v>2667833</v>
      </c>
      <c r="AD135">
        <v>0</v>
      </c>
      <c r="AE135">
        <v>0</v>
      </c>
      <c r="AF135" s="1">
        <v>2667833</v>
      </c>
      <c r="AG135" s="1">
        <v>183384</v>
      </c>
      <c r="AH135" s="1">
        <v>2995231</v>
      </c>
      <c r="AI135">
        <v>0</v>
      </c>
      <c r="AJ135">
        <v>0</v>
      </c>
      <c r="AK135">
        <v>0</v>
      </c>
      <c r="AL135">
        <v>0</v>
      </c>
      <c r="AM135" s="1">
        <v>578481</v>
      </c>
      <c r="AN135" s="1">
        <v>3757096</v>
      </c>
      <c r="AO135" s="1">
        <v>643187</v>
      </c>
      <c r="AP135" s="1">
        <v>3757096</v>
      </c>
      <c r="AQ135" s="1">
        <v>2500000</v>
      </c>
      <c r="AR135" s="1">
        <v>3627231</v>
      </c>
      <c r="AS135" s="1">
        <v>484044</v>
      </c>
      <c r="AT135" s="1">
        <v>129865</v>
      </c>
      <c r="AU135">
        <v>0</v>
      </c>
      <c r="AV135" s="1">
        <v>129865</v>
      </c>
      <c r="AW135">
        <v>47</v>
      </c>
      <c r="AX135" s="1">
        <v>12500</v>
      </c>
      <c r="AY135">
        <v>0</v>
      </c>
      <c r="AZ135">
        <v>36</v>
      </c>
      <c r="BA135" s="1">
        <v>1243846</v>
      </c>
      <c r="BB135">
        <v>0</v>
      </c>
    </row>
    <row r="136" spans="1:54" x14ac:dyDescent="0.2">
      <c r="A136" t="s">
        <v>291</v>
      </c>
      <c r="B136" t="s">
        <v>290</v>
      </c>
      <c r="C136" t="s">
        <v>176</v>
      </c>
      <c r="D136" t="s">
        <v>278</v>
      </c>
      <c r="E136" t="s">
        <v>46</v>
      </c>
      <c r="F136" t="s">
        <v>47</v>
      </c>
      <c r="G136" s="1">
        <v>98857</v>
      </c>
      <c r="H136" t="s">
        <v>94</v>
      </c>
      <c r="I136" s="1">
        <v>98857</v>
      </c>
      <c r="J136">
        <v>0</v>
      </c>
      <c r="K136" t="s">
        <v>94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98857</v>
      </c>
      <c r="R136" s="1">
        <f>Table1[[#This Row],[receipts_total]]-Table1[[#This Row],[receipts_others_income]]</f>
        <v>98857</v>
      </c>
      <c r="S136" s="1" t="str">
        <f>IF(Table1[[#This Row],[revenue]]&lt;250000,"S",IF(Table1[[#This Row],[revenue]]&lt;1000000,"M","L"))</f>
        <v>S</v>
      </c>
      <c r="T136" s="1">
        <f>IF(Table1[[#This Row],[charity_size]]="S",1, 0)</f>
        <v>1</v>
      </c>
      <c r="U136" s="2">
        <f>IF(Table1[[#This Row],[charity_size]]="S",(Table1[[#This Row],[revenue]]-_xlfn.MINIFS($R$2:$R$423,$S$2:$S$423,"S"))/(_xlfn.MAXIFS($R$2:$R$423,$S$2:$S$423,"S")-_xlfn.MINIFS($R$2:$R$423,$S$2:$S$423,"S")),0)</f>
        <v>0.3961267676180783</v>
      </c>
      <c r="V136" s="1">
        <f>IF(Table1[[#This Row],[charity_size]]="M",1,0)</f>
        <v>0</v>
      </c>
      <c r="W13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6" s="1">
        <f>IF(Table1[[#This Row],[charity_size]]="L",1,0)</f>
        <v>0</v>
      </c>
      <c r="Y13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36">
        <v>0</v>
      </c>
      <c r="AA136" s="1">
        <v>86196</v>
      </c>
      <c r="AB136">
        <v>0</v>
      </c>
      <c r="AC136" s="1">
        <v>86196</v>
      </c>
      <c r="AD136">
        <v>0</v>
      </c>
      <c r="AE136" s="1">
        <v>3497</v>
      </c>
      <c r="AF136" s="1">
        <v>89693</v>
      </c>
      <c r="AG136">
        <v>0</v>
      </c>
      <c r="AH136" s="1">
        <v>20435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20435</v>
      </c>
      <c r="AO136">
        <v>0</v>
      </c>
      <c r="AP136" s="1">
        <v>20435</v>
      </c>
      <c r="AQ136">
        <v>0</v>
      </c>
      <c r="AR136" s="1">
        <v>19635</v>
      </c>
      <c r="AS136" s="1">
        <v>19635</v>
      </c>
      <c r="AT136">
        <v>800</v>
      </c>
      <c r="AU136">
        <v>0</v>
      </c>
      <c r="AV136">
        <v>800</v>
      </c>
      <c r="AW136">
        <v>12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">
      <c r="A137" t="s">
        <v>891</v>
      </c>
      <c r="B137" t="s">
        <v>890</v>
      </c>
      <c r="C137" t="s">
        <v>875</v>
      </c>
      <c r="D137" t="s">
        <v>876</v>
      </c>
      <c r="E137" t="s">
        <v>46</v>
      </c>
      <c r="F137" t="s">
        <v>47</v>
      </c>
      <c r="G137">
        <v>40</v>
      </c>
      <c r="H137" s="1">
        <v>10000</v>
      </c>
      <c r="I137" s="1">
        <v>10040</v>
      </c>
      <c r="J137">
        <v>0</v>
      </c>
      <c r="K137">
        <v>0</v>
      </c>
      <c r="L137">
        <v>0</v>
      </c>
      <c r="M137" s="1">
        <v>1266358</v>
      </c>
      <c r="N137">
        <v>0</v>
      </c>
      <c r="O137" s="1">
        <v>183793</v>
      </c>
      <c r="P137" s="1">
        <v>123794</v>
      </c>
      <c r="Q137" s="1">
        <v>1583985</v>
      </c>
      <c r="R137" s="1">
        <f>Table1[[#This Row],[receipts_total]]-Table1[[#This Row],[receipts_others_income]]</f>
        <v>1460191</v>
      </c>
      <c r="S137" s="1" t="str">
        <f>IF(Table1[[#This Row],[revenue]]&lt;250000,"S",IF(Table1[[#This Row],[revenue]]&lt;1000000,"M","L"))</f>
        <v>L</v>
      </c>
      <c r="T137" s="1">
        <f>IF(Table1[[#This Row],[charity_size]]="S",1, 0)</f>
        <v>0</v>
      </c>
      <c r="U137" s="2">
        <f>IF(Table1[[#This Row],[charity_size]]="S",(Table1[[#This Row],[revenue]]-_xlfn.MINIFS($R$2:$R$423,$S$2:$S$423,"S"))/(_xlfn.MAXIFS($R$2:$R$423,$S$2:$S$423,"S")-_xlfn.MINIFS($R$2:$R$423,$S$2:$S$423,"S")),0)</f>
        <v>0</v>
      </c>
      <c r="V137" s="1">
        <f>IF(Table1[[#This Row],[charity_size]]="M",1,0)</f>
        <v>0</v>
      </c>
      <c r="W13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7" s="1">
        <f>IF(Table1[[#This Row],[charity_size]]="L",1,0)</f>
        <v>1</v>
      </c>
      <c r="Y137" s="2">
        <f>IF(Table1[[#This Row],[charity_size]]="L",(LOG10(Table1[[#This Row],[revenue]])-LOG10(_xlfn.MINIFS($R$2:$R$423,$S$2:$S$423,"L")))/(LOG10(_xlfn.MAXIFS($R$2:$R$423,$S$2:$S$423,"L"))-LOG10(_xlfn.MINIFS($R$2:$R$423,$S$2:$S$423,"L"))),0)</f>
        <v>4.7372158414002913E-2</v>
      </c>
      <c r="Z137" s="1">
        <v>10000</v>
      </c>
      <c r="AA137" s="1">
        <v>1161849</v>
      </c>
      <c r="AB137" s="1">
        <v>360135</v>
      </c>
      <c r="AC137" s="1">
        <v>1521984</v>
      </c>
      <c r="AD137">
        <v>0</v>
      </c>
      <c r="AE137" s="1">
        <v>40540</v>
      </c>
      <c r="AF137" s="1">
        <v>1562524</v>
      </c>
      <c r="AG137" s="1">
        <v>130645</v>
      </c>
      <c r="AH137" s="1">
        <v>482635</v>
      </c>
      <c r="AI137">
        <v>0</v>
      </c>
      <c r="AJ137">
        <v>0</v>
      </c>
      <c r="AK137">
        <v>0</v>
      </c>
      <c r="AL137" s="1">
        <v>2770</v>
      </c>
      <c r="AM137" s="1">
        <v>19460</v>
      </c>
      <c r="AN137" s="1">
        <v>635510</v>
      </c>
      <c r="AO137">
        <v>0</v>
      </c>
      <c r="AP137" s="1">
        <v>635510</v>
      </c>
      <c r="AQ137" s="1">
        <v>12000</v>
      </c>
      <c r="AR137" s="1">
        <v>539859</v>
      </c>
      <c r="AS137" s="1">
        <v>527859</v>
      </c>
      <c r="AT137" s="1">
        <v>95651</v>
      </c>
      <c r="AU137">
        <v>0</v>
      </c>
      <c r="AV137" s="1">
        <v>95651</v>
      </c>
      <c r="AW137">
        <v>49</v>
      </c>
      <c r="AX137">
        <v>0</v>
      </c>
      <c r="AY137">
        <v>0</v>
      </c>
      <c r="AZ137">
        <v>8</v>
      </c>
      <c r="BA137" s="1">
        <v>503103</v>
      </c>
      <c r="BB137" s="1">
        <v>14205</v>
      </c>
    </row>
    <row r="138" spans="1:54" x14ac:dyDescent="0.2">
      <c r="A138" t="s">
        <v>766</v>
      </c>
      <c r="B138" t="s">
        <v>765</v>
      </c>
      <c r="C138" t="s">
        <v>649</v>
      </c>
      <c r="D138" t="s">
        <v>745</v>
      </c>
      <c r="E138" t="s">
        <v>46</v>
      </c>
      <c r="F138" t="s">
        <v>47</v>
      </c>
      <c r="G138" s="1">
        <v>1137831</v>
      </c>
      <c r="H138" s="1">
        <v>298330</v>
      </c>
      <c r="I138" s="1">
        <v>1436161</v>
      </c>
      <c r="J138">
        <v>0</v>
      </c>
      <c r="K138">
        <v>0</v>
      </c>
      <c r="L138">
        <v>0</v>
      </c>
      <c r="M138" s="1">
        <v>6012</v>
      </c>
      <c r="N138" s="1">
        <v>24732</v>
      </c>
      <c r="O138">
        <v>0</v>
      </c>
      <c r="P138" s="1">
        <v>51375</v>
      </c>
      <c r="Q138" s="1">
        <v>1518280</v>
      </c>
      <c r="R138" s="1">
        <f>Table1[[#This Row],[receipts_total]]-Table1[[#This Row],[receipts_others_income]]</f>
        <v>1466905</v>
      </c>
      <c r="S138" s="1" t="str">
        <f>IF(Table1[[#This Row],[revenue]]&lt;250000,"S",IF(Table1[[#This Row],[revenue]]&lt;1000000,"M","L"))</f>
        <v>L</v>
      </c>
      <c r="T138" s="1">
        <f>IF(Table1[[#This Row],[charity_size]]="S",1, 0)</f>
        <v>0</v>
      </c>
      <c r="U138" s="2">
        <f>IF(Table1[[#This Row],[charity_size]]="S",(Table1[[#This Row],[revenue]]-_xlfn.MINIFS($R$2:$R$423,$S$2:$S$423,"S"))/(_xlfn.MAXIFS($R$2:$R$423,$S$2:$S$423,"S")-_xlfn.MINIFS($R$2:$R$423,$S$2:$S$423,"S")),0)</f>
        <v>0</v>
      </c>
      <c r="V138" s="1">
        <f>IF(Table1[[#This Row],[charity_size]]="M",1,0)</f>
        <v>0</v>
      </c>
      <c r="W13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8" s="1">
        <f>IF(Table1[[#This Row],[charity_size]]="L",1,0)</f>
        <v>1</v>
      </c>
      <c r="Y138" s="2">
        <f>IF(Table1[[#This Row],[charity_size]]="L",(LOG10(Table1[[#This Row],[revenue]])-LOG10(_xlfn.MINIFS($R$2:$R$423,$S$2:$S$423,"L")))/(LOG10(_xlfn.MAXIFS($R$2:$R$423,$S$2:$S$423,"L"))-LOG10(_xlfn.MINIFS($R$2:$R$423,$S$2:$S$423,"L"))),0)</f>
        <v>4.7957486311842441E-2</v>
      </c>
      <c r="Z138" s="1">
        <v>1157068</v>
      </c>
      <c r="AA138" s="1">
        <v>1030045</v>
      </c>
      <c r="AB138">
        <v>0</v>
      </c>
      <c r="AC138" s="1">
        <v>1030045</v>
      </c>
      <c r="AD138" s="1">
        <v>305451</v>
      </c>
      <c r="AE138" s="1">
        <v>253646</v>
      </c>
      <c r="AF138" s="1">
        <v>1589142</v>
      </c>
      <c r="AG138" s="1">
        <v>169233</v>
      </c>
      <c r="AH138" s="1">
        <v>1376441</v>
      </c>
      <c r="AI138">
        <v>0</v>
      </c>
      <c r="AJ138" s="1">
        <v>1157068</v>
      </c>
      <c r="AK138">
        <v>0</v>
      </c>
      <c r="AL138">
        <v>0</v>
      </c>
      <c r="AM138" s="1">
        <v>14925</v>
      </c>
      <c r="AN138" s="1">
        <v>2717667</v>
      </c>
      <c r="AO138">
        <v>0</v>
      </c>
      <c r="AP138" s="1">
        <v>2717667</v>
      </c>
      <c r="AQ138" s="1">
        <v>1157068</v>
      </c>
      <c r="AR138" s="1">
        <v>2679944</v>
      </c>
      <c r="AS138" s="1">
        <v>1522876</v>
      </c>
      <c r="AT138" s="1">
        <v>37723</v>
      </c>
      <c r="AU138">
        <v>0</v>
      </c>
      <c r="AV138" s="1">
        <v>37723</v>
      </c>
      <c r="AW138">
        <v>44</v>
      </c>
      <c r="AX138" s="1">
        <v>200000</v>
      </c>
      <c r="AY138">
        <v>21</v>
      </c>
      <c r="AZ138">
        <v>4</v>
      </c>
      <c r="BA138" s="1">
        <v>147144</v>
      </c>
      <c r="BB138">
        <v>0</v>
      </c>
    </row>
    <row r="139" spans="1:54" x14ac:dyDescent="0.2">
      <c r="A139" t="s">
        <v>662</v>
      </c>
      <c r="B139" t="s">
        <v>661</v>
      </c>
      <c r="C139" t="s">
        <v>649</v>
      </c>
      <c r="D139" t="s">
        <v>579</v>
      </c>
      <c r="E139" t="s">
        <v>46</v>
      </c>
      <c r="F139" t="s">
        <v>47</v>
      </c>
      <c r="G139" s="1">
        <v>520494</v>
      </c>
      <c r="H139" s="1">
        <v>859975</v>
      </c>
      <c r="I139" s="1">
        <v>1380469</v>
      </c>
      <c r="J139">
        <v>0</v>
      </c>
      <c r="K139">
        <v>0</v>
      </c>
      <c r="L139">
        <v>0</v>
      </c>
      <c r="M139" s="1">
        <v>96726</v>
      </c>
      <c r="N139">
        <v>0</v>
      </c>
      <c r="O139" s="1">
        <v>23845</v>
      </c>
      <c r="P139" s="1">
        <v>45072</v>
      </c>
      <c r="Q139" s="1">
        <v>1546112</v>
      </c>
      <c r="R139" s="1">
        <f>Table1[[#This Row],[receipts_total]]-Table1[[#This Row],[receipts_others_income]]</f>
        <v>1501040</v>
      </c>
      <c r="S139" s="1" t="str">
        <f>IF(Table1[[#This Row],[revenue]]&lt;250000,"S",IF(Table1[[#This Row],[revenue]]&lt;1000000,"M","L"))</f>
        <v>L</v>
      </c>
      <c r="T139" s="1">
        <f>IF(Table1[[#This Row],[charity_size]]="S",1, 0)</f>
        <v>0</v>
      </c>
      <c r="U139" s="2">
        <f>IF(Table1[[#This Row],[charity_size]]="S",(Table1[[#This Row],[revenue]]-_xlfn.MINIFS($R$2:$R$423,$S$2:$S$423,"S"))/(_xlfn.MAXIFS($R$2:$R$423,$S$2:$S$423,"S")-_xlfn.MINIFS($R$2:$R$423,$S$2:$S$423,"S")),0)</f>
        <v>0</v>
      </c>
      <c r="V139" s="1">
        <f>IF(Table1[[#This Row],[charity_size]]="M",1,0)</f>
        <v>0</v>
      </c>
      <c r="W13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39" s="1">
        <f>IF(Table1[[#This Row],[charity_size]]="L",1,0)</f>
        <v>1</v>
      </c>
      <c r="Y139" s="2">
        <f>IF(Table1[[#This Row],[charity_size]]="L",(LOG10(Table1[[#This Row],[revenue]])-LOG10(_xlfn.MINIFS($R$2:$R$423,$S$2:$S$423,"L")))/(LOG10(_xlfn.MAXIFS($R$2:$R$423,$S$2:$S$423,"L"))-LOG10(_xlfn.MINIFS($R$2:$R$423,$S$2:$S$423,"L"))),0)</f>
        <v>5.0892548452311254E-2</v>
      </c>
      <c r="Z139">
        <v>0</v>
      </c>
      <c r="AA139" s="1">
        <v>718870</v>
      </c>
      <c r="AB139">
        <v>0</v>
      </c>
      <c r="AC139" s="1">
        <v>718870</v>
      </c>
      <c r="AD139" s="1">
        <v>86071</v>
      </c>
      <c r="AE139" s="1">
        <v>65986</v>
      </c>
      <c r="AF139" s="1">
        <v>870927</v>
      </c>
      <c r="AG139" s="1">
        <v>23495</v>
      </c>
      <c r="AH139" s="1">
        <v>6178271</v>
      </c>
      <c r="AI139">
        <v>0</v>
      </c>
      <c r="AJ139">
        <v>0</v>
      </c>
      <c r="AK139">
        <v>0</v>
      </c>
      <c r="AL139">
        <v>0</v>
      </c>
      <c r="AM139" s="1">
        <v>16332</v>
      </c>
      <c r="AN139" s="1">
        <v>6218098</v>
      </c>
      <c r="AO139">
        <v>0</v>
      </c>
      <c r="AP139" s="1">
        <v>6218098</v>
      </c>
      <c r="AQ139" s="1">
        <v>17632</v>
      </c>
      <c r="AR139" s="1">
        <v>5836653</v>
      </c>
      <c r="AS139" s="1">
        <v>5819021</v>
      </c>
      <c r="AT139" s="1">
        <v>381445</v>
      </c>
      <c r="AU139">
        <v>0</v>
      </c>
      <c r="AV139" s="1">
        <v>381445</v>
      </c>
      <c r="AW139">
        <v>42</v>
      </c>
      <c r="AX139">
        <v>0</v>
      </c>
      <c r="AY139">
        <v>8.4</v>
      </c>
      <c r="AZ139">
        <v>8</v>
      </c>
      <c r="BA139" s="1">
        <v>396460</v>
      </c>
      <c r="BB139" s="1">
        <v>162708</v>
      </c>
    </row>
    <row r="140" spans="1:54" x14ac:dyDescent="0.2">
      <c r="A140" t="s">
        <v>443</v>
      </c>
      <c r="B140" t="s">
        <v>441</v>
      </c>
      <c r="C140" t="s">
        <v>395</v>
      </c>
      <c r="D140" t="s">
        <v>442</v>
      </c>
      <c r="E140" t="s">
        <v>59</v>
      </c>
      <c r="F140" t="s">
        <v>56</v>
      </c>
      <c r="G140" s="1">
        <v>586257</v>
      </c>
      <c r="H140" s="1">
        <v>848145</v>
      </c>
      <c r="I140" s="1">
        <v>1434402</v>
      </c>
      <c r="J140">
        <v>0</v>
      </c>
      <c r="K140">
        <v>0</v>
      </c>
      <c r="L140">
        <v>0</v>
      </c>
      <c r="M140">
        <v>0</v>
      </c>
      <c r="N140">
        <v>0</v>
      </c>
      <c r="O140" s="1">
        <v>78208</v>
      </c>
      <c r="P140" s="1">
        <v>114612</v>
      </c>
      <c r="Q140" s="1">
        <v>1627222</v>
      </c>
      <c r="R140" s="1">
        <f>Table1[[#This Row],[receipts_total]]-Table1[[#This Row],[receipts_others_income]]</f>
        <v>1512610</v>
      </c>
      <c r="S140" s="1" t="str">
        <f>IF(Table1[[#This Row],[revenue]]&lt;250000,"S",IF(Table1[[#This Row],[revenue]]&lt;1000000,"M","L"))</f>
        <v>L</v>
      </c>
      <c r="T140" s="1">
        <f>IF(Table1[[#This Row],[charity_size]]="S",1, 0)</f>
        <v>0</v>
      </c>
      <c r="U140" s="2">
        <f>IF(Table1[[#This Row],[charity_size]]="S",(Table1[[#This Row],[revenue]]-_xlfn.MINIFS($R$2:$R$423,$S$2:$S$423,"S"))/(_xlfn.MAXIFS($R$2:$R$423,$S$2:$S$423,"S")-_xlfn.MINIFS($R$2:$R$423,$S$2:$S$423,"S")),0)</f>
        <v>0</v>
      </c>
      <c r="V140" s="1">
        <f>IF(Table1[[#This Row],[charity_size]]="M",1,0)</f>
        <v>0</v>
      </c>
      <c r="W14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0" s="1">
        <f>IF(Table1[[#This Row],[charity_size]]="L",1,0)</f>
        <v>1</v>
      </c>
      <c r="Y140" s="2">
        <f>IF(Table1[[#This Row],[charity_size]]="L",(LOG10(Table1[[#This Row],[revenue]])-LOG10(_xlfn.MINIFS($R$2:$R$423,$S$2:$S$423,"L")))/(LOG10(_xlfn.MAXIFS($R$2:$R$423,$S$2:$S$423,"L"))-LOG10(_xlfn.MINIFS($R$2:$R$423,$S$2:$S$423,"L"))),0)</f>
        <v>5.1872256716707713E-2</v>
      </c>
      <c r="Z140">
        <v>0</v>
      </c>
      <c r="AA140" s="1">
        <v>748864</v>
      </c>
      <c r="AB140">
        <v>0</v>
      </c>
      <c r="AC140" s="1">
        <v>748864</v>
      </c>
      <c r="AD140" s="1">
        <v>162205</v>
      </c>
      <c r="AE140" s="1">
        <v>100170</v>
      </c>
      <c r="AF140" s="1">
        <v>1011239</v>
      </c>
      <c r="AG140" s="1">
        <v>7750</v>
      </c>
      <c r="AH140" s="1">
        <v>1801079</v>
      </c>
      <c r="AI140" s="1">
        <v>21552</v>
      </c>
      <c r="AJ140">
        <v>0</v>
      </c>
      <c r="AK140">
        <v>0</v>
      </c>
      <c r="AL140">
        <v>0</v>
      </c>
      <c r="AM140">
        <v>0</v>
      </c>
      <c r="AN140" s="1">
        <v>1830381</v>
      </c>
      <c r="AO140">
        <v>0</v>
      </c>
      <c r="AP140" s="1">
        <v>1830381</v>
      </c>
      <c r="AQ140">
        <v>0</v>
      </c>
      <c r="AR140" s="1">
        <v>1774943</v>
      </c>
      <c r="AS140" s="1">
        <v>1774943</v>
      </c>
      <c r="AT140" s="1">
        <v>55438</v>
      </c>
      <c r="AU140">
        <v>0</v>
      </c>
      <c r="AV140" s="1">
        <v>55438</v>
      </c>
      <c r="AW140">
        <v>33</v>
      </c>
      <c r="AX140">
        <v>0</v>
      </c>
      <c r="AY140">
        <v>11</v>
      </c>
      <c r="AZ140">
        <v>16</v>
      </c>
      <c r="BA140" s="1">
        <v>514207</v>
      </c>
      <c r="BB140" s="1">
        <v>5979</v>
      </c>
    </row>
    <row r="141" spans="1:54" x14ac:dyDescent="0.2">
      <c r="A141" t="s">
        <v>802</v>
      </c>
      <c r="B141" t="s">
        <v>801</v>
      </c>
      <c r="C141" t="s">
        <v>649</v>
      </c>
      <c r="D141" t="s">
        <v>774</v>
      </c>
      <c r="E141" t="s">
        <v>374</v>
      </c>
      <c r="F141" t="s">
        <v>47</v>
      </c>
      <c r="G141" s="1">
        <v>226444</v>
      </c>
      <c r="H141" s="1">
        <v>661100</v>
      </c>
      <c r="I141" s="1">
        <v>887544</v>
      </c>
      <c r="J141">
        <v>0</v>
      </c>
      <c r="K141">
        <v>0</v>
      </c>
      <c r="L141">
        <v>0</v>
      </c>
      <c r="M141" s="1">
        <v>604100</v>
      </c>
      <c r="N141" s="1">
        <v>1936</v>
      </c>
      <c r="O141" s="1">
        <v>31831</v>
      </c>
      <c r="P141">
        <v>1</v>
      </c>
      <c r="Q141" s="1">
        <v>1525412</v>
      </c>
      <c r="R141" s="1">
        <f>Table1[[#This Row],[receipts_total]]-Table1[[#This Row],[receipts_others_income]]</f>
        <v>1525411</v>
      </c>
      <c r="S141" s="1" t="str">
        <f>IF(Table1[[#This Row],[revenue]]&lt;250000,"S",IF(Table1[[#This Row],[revenue]]&lt;1000000,"M","L"))</f>
        <v>L</v>
      </c>
      <c r="T141" s="1">
        <f>IF(Table1[[#This Row],[charity_size]]="S",1, 0)</f>
        <v>0</v>
      </c>
      <c r="U141" s="2">
        <f>IF(Table1[[#This Row],[charity_size]]="S",(Table1[[#This Row],[revenue]]-_xlfn.MINIFS($R$2:$R$423,$S$2:$S$423,"S"))/(_xlfn.MAXIFS($R$2:$R$423,$S$2:$S$423,"S")-_xlfn.MINIFS($R$2:$R$423,$S$2:$S$423,"S")),0)</f>
        <v>0</v>
      </c>
      <c r="V141" s="1">
        <f>IF(Table1[[#This Row],[charity_size]]="M",1,0)</f>
        <v>0</v>
      </c>
      <c r="W14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1" s="1">
        <f>IF(Table1[[#This Row],[charity_size]]="L",1,0)</f>
        <v>1</v>
      </c>
      <c r="Y141" s="2">
        <f>IF(Table1[[#This Row],[charity_size]]="L",(LOG10(Table1[[#This Row],[revenue]])-LOG10(_xlfn.MINIFS($R$2:$R$423,$S$2:$S$423,"L")))/(LOG10(_xlfn.MAXIFS($R$2:$R$423,$S$2:$S$423,"L"))-LOG10(_xlfn.MINIFS($R$2:$R$423,$S$2:$S$423,"L"))),0)</f>
        <v>5.2947507550113619E-2</v>
      </c>
      <c r="Z141">
        <v>0</v>
      </c>
      <c r="AA141" s="1">
        <v>163926</v>
      </c>
      <c r="AB141">
        <v>0</v>
      </c>
      <c r="AC141" s="1">
        <v>163926</v>
      </c>
      <c r="AD141" s="1">
        <v>103961</v>
      </c>
      <c r="AE141" s="1">
        <v>892818</v>
      </c>
      <c r="AF141" s="1">
        <v>1160705</v>
      </c>
      <c r="AG141" s="1">
        <v>20441</v>
      </c>
      <c r="AH141" s="1">
        <v>1740444</v>
      </c>
      <c r="AI141">
        <v>0</v>
      </c>
      <c r="AJ141">
        <v>0</v>
      </c>
      <c r="AK141">
        <v>0</v>
      </c>
      <c r="AL141">
        <v>0</v>
      </c>
      <c r="AM141" s="1">
        <v>100784</v>
      </c>
      <c r="AN141" s="1">
        <v>1861669</v>
      </c>
      <c r="AO141">
        <v>0</v>
      </c>
      <c r="AP141" s="1">
        <v>1861669</v>
      </c>
      <c r="AQ141" s="1">
        <v>12297</v>
      </c>
      <c r="AR141" s="1">
        <v>1854232</v>
      </c>
      <c r="AS141" s="1">
        <v>1841935</v>
      </c>
      <c r="AT141" s="1">
        <v>7437</v>
      </c>
      <c r="AU141">
        <v>0</v>
      </c>
      <c r="AV141" s="1">
        <v>7437</v>
      </c>
      <c r="AW141">
        <v>45</v>
      </c>
      <c r="AX141">
        <v>0</v>
      </c>
      <c r="AY141">
        <v>23</v>
      </c>
      <c r="AZ141">
        <v>15</v>
      </c>
      <c r="BA141" s="1">
        <v>771879</v>
      </c>
      <c r="BB141">
        <v>0</v>
      </c>
    </row>
    <row r="142" spans="1:54" x14ac:dyDescent="0.2">
      <c r="A142" t="s">
        <v>699</v>
      </c>
      <c r="B142" t="s">
        <v>698</v>
      </c>
      <c r="C142" t="s">
        <v>649</v>
      </c>
      <c r="D142" t="s">
        <v>579</v>
      </c>
      <c r="E142" t="s">
        <v>59</v>
      </c>
      <c r="F142" t="s">
        <v>56</v>
      </c>
      <c r="G142" s="1">
        <v>14834</v>
      </c>
      <c r="H142" s="1">
        <v>451646</v>
      </c>
      <c r="I142" s="1">
        <v>466480</v>
      </c>
      <c r="J142">
        <v>0</v>
      </c>
      <c r="K142">
        <v>0</v>
      </c>
      <c r="L142">
        <v>0</v>
      </c>
      <c r="M142" s="1">
        <v>936847</v>
      </c>
      <c r="N142">
        <v>0</v>
      </c>
      <c r="O142" s="1">
        <v>156056</v>
      </c>
      <c r="P142">
        <v>199</v>
      </c>
      <c r="Q142" s="1">
        <v>1559582</v>
      </c>
      <c r="R142" s="1">
        <f>Table1[[#This Row],[receipts_total]]-Table1[[#This Row],[receipts_others_income]]</f>
        <v>1559383</v>
      </c>
      <c r="S142" s="1" t="str">
        <f>IF(Table1[[#This Row],[revenue]]&lt;250000,"S",IF(Table1[[#This Row],[revenue]]&lt;1000000,"M","L"))</f>
        <v>L</v>
      </c>
      <c r="T142" s="1">
        <f>IF(Table1[[#This Row],[charity_size]]="S",1, 0)</f>
        <v>0</v>
      </c>
      <c r="U142" s="2">
        <f>IF(Table1[[#This Row],[charity_size]]="S",(Table1[[#This Row],[revenue]]-_xlfn.MINIFS($R$2:$R$423,$S$2:$S$423,"S"))/(_xlfn.MAXIFS($R$2:$R$423,$S$2:$S$423,"S")-_xlfn.MINIFS($R$2:$R$423,$S$2:$S$423,"S")),0)</f>
        <v>0</v>
      </c>
      <c r="V142" s="1">
        <f>IF(Table1[[#This Row],[charity_size]]="M",1,0)</f>
        <v>0</v>
      </c>
      <c r="W14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2" s="1">
        <f>IF(Table1[[#This Row],[charity_size]]="L",1,0)</f>
        <v>1</v>
      </c>
      <c r="Y142" s="2">
        <f>IF(Table1[[#This Row],[charity_size]]="L",(LOG10(Table1[[#This Row],[revenue]])-LOG10(_xlfn.MINIFS($R$2:$R$423,$S$2:$S$423,"L")))/(LOG10(_xlfn.MAXIFS($R$2:$R$423,$S$2:$S$423,"L"))-LOG10(_xlfn.MINIFS($R$2:$R$423,$S$2:$S$423,"L"))),0)</f>
        <v>5.5757897589208925E-2</v>
      </c>
      <c r="Z142">
        <v>0</v>
      </c>
      <c r="AA142" s="1">
        <v>848647</v>
      </c>
      <c r="AB142" s="1">
        <v>7856</v>
      </c>
      <c r="AC142" s="1">
        <v>856503</v>
      </c>
      <c r="AD142">
        <v>0</v>
      </c>
      <c r="AE142">
        <v>0</v>
      </c>
      <c r="AF142" s="1">
        <v>856503</v>
      </c>
      <c r="AG142" s="1">
        <v>82718</v>
      </c>
      <c r="AH142" s="1">
        <v>1700084</v>
      </c>
      <c r="AI142" s="1">
        <v>2311</v>
      </c>
      <c r="AJ142">
        <v>0</v>
      </c>
      <c r="AK142">
        <v>0</v>
      </c>
      <c r="AL142">
        <v>0</v>
      </c>
      <c r="AM142" s="1">
        <v>157812</v>
      </c>
      <c r="AN142" s="1">
        <v>1942925</v>
      </c>
      <c r="AO142">
        <v>0</v>
      </c>
      <c r="AP142" s="1">
        <v>1942925</v>
      </c>
      <c r="AQ142">
        <v>0</v>
      </c>
      <c r="AR142" s="1">
        <v>1893174</v>
      </c>
      <c r="AS142" s="1">
        <v>1893174</v>
      </c>
      <c r="AT142" s="1">
        <v>49751</v>
      </c>
      <c r="AU142">
        <v>0</v>
      </c>
      <c r="AV142" s="1">
        <v>49751</v>
      </c>
      <c r="AW142">
        <v>42</v>
      </c>
      <c r="AX142">
        <v>0</v>
      </c>
      <c r="AY142">
        <v>0</v>
      </c>
      <c r="AZ142">
        <v>6</v>
      </c>
      <c r="BA142" s="1">
        <v>335569</v>
      </c>
      <c r="BB142" s="1">
        <v>46040</v>
      </c>
    </row>
    <row r="143" spans="1:54" x14ac:dyDescent="0.2">
      <c r="A143" t="s">
        <v>389</v>
      </c>
      <c r="B143" t="s">
        <v>388</v>
      </c>
      <c r="C143" t="s">
        <v>330</v>
      </c>
      <c r="D143" t="s">
        <v>384</v>
      </c>
      <c r="E143" t="s">
        <v>59</v>
      </c>
      <c r="F143" t="s">
        <v>47</v>
      </c>
      <c r="G143" s="1">
        <v>417280</v>
      </c>
      <c r="H143" s="1">
        <v>359284</v>
      </c>
      <c r="I143" s="1">
        <v>776564</v>
      </c>
      <c r="J143">
        <v>0</v>
      </c>
      <c r="K143">
        <v>0</v>
      </c>
      <c r="L143">
        <v>0</v>
      </c>
      <c r="M143" s="1">
        <v>634811</v>
      </c>
      <c r="N143" s="1">
        <v>65588</v>
      </c>
      <c r="O143" s="1">
        <v>88212</v>
      </c>
      <c r="P143" s="1">
        <v>280357</v>
      </c>
      <c r="Q143" s="1">
        <v>1845532</v>
      </c>
      <c r="R143" s="1">
        <f>Table1[[#This Row],[receipts_total]]-Table1[[#This Row],[receipts_others_income]]</f>
        <v>1565175</v>
      </c>
      <c r="S143" s="1" t="str">
        <f>IF(Table1[[#This Row],[revenue]]&lt;250000,"S",IF(Table1[[#This Row],[revenue]]&lt;1000000,"M","L"))</f>
        <v>L</v>
      </c>
      <c r="T143" s="1">
        <f>IF(Table1[[#This Row],[charity_size]]="S",1, 0)</f>
        <v>0</v>
      </c>
      <c r="U143" s="2">
        <f>IF(Table1[[#This Row],[charity_size]]="S",(Table1[[#This Row],[revenue]]-_xlfn.MINIFS($R$2:$R$423,$S$2:$S$423,"S"))/(_xlfn.MAXIFS($R$2:$R$423,$S$2:$S$423,"S")-_xlfn.MINIFS($R$2:$R$423,$S$2:$S$423,"S")),0)</f>
        <v>0</v>
      </c>
      <c r="V143" s="1">
        <f>IF(Table1[[#This Row],[charity_size]]="M",1,0)</f>
        <v>0</v>
      </c>
      <c r="W14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3" s="1">
        <f>IF(Table1[[#This Row],[charity_size]]="L",1,0)</f>
        <v>1</v>
      </c>
      <c r="Y143" s="2">
        <f>IF(Table1[[#This Row],[charity_size]]="L",(LOG10(Table1[[#This Row],[revenue]])-LOG10(_xlfn.MINIFS($R$2:$R$423,$S$2:$S$423,"L")))/(LOG10(_xlfn.MAXIFS($R$2:$R$423,$S$2:$S$423,"L"))-LOG10(_xlfn.MINIFS($R$2:$R$423,$S$2:$S$423,"L"))),0)</f>
        <v>5.6230933979015227E-2</v>
      </c>
      <c r="Z143">
        <v>0</v>
      </c>
      <c r="AA143" s="1">
        <v>582758</v>
      </c>
      <c r="AB143" s="1">
        <v>138533</v>
      </c>
      <c r="AC143" s="1">
        <v>721291</v>
      </c>
      <c r="AD143" s="1">
        <v>2463</v>
      </c>
      <c r="AE143" s="1">
        <v>764890</v>
      </c>
      <c r="AF143" s="1">
        <v>1488644</v>
      </c>
      <c r="AG143" s="1">
        <v>106362</v>
      </c>
      <c r="AH143" s="1">
        <v>8654564</v>
      </c>
      <c r="AI143" s="1">
        <v>183641</v>
      </c>
      <c r="AJ143" s="1">
        <v>67011</v>
      </c>
      <c r="AK143">
        <v>0</v>
      </c>
      <c r="AL143" s="1">
        <v>387163</v>
      </c>
      <c r="AM143" s="1">
        <v>168278</v>
      </c>
      <c r="AN143" s="1">
        <v>9567019</v>
      </c>
      <c r="AO143">
        <v>0</v>
      </c>
      <c r="AP143" s="1">
        <v>9567019</v>
      </c>
      <c r="AQ143" s="1">
        <v>2705721</v>
      </c>
      <c r="AR143" s="1">
        <v>8855994</v>
      </c>
      <c r="AS143" s="1">
        <v>6150273</v>
      </c>
      <c r="AT143" s="1">
        <v>711025</v>
      </c>
      <c r="AU143">
        <v>0</v>
      </c>
      <c r="AV143" s="1">
        <v>711025</v>
      </c>
      <c r="AW143">
        <v>17</v>
      </c>
      <c r="AX143">
        <v>0</v>
      </c>
      <c r="AY143">
        <v>0.4</v>
      </c>
      <c r="AZ143">
        <v>10</v>
      </c>
      <c r="BA143" s="1">
        <v>400484</v>
      </c>
      <c r="BB143">
        <v>0</v>
      </c>
    </row>
    <row r="144" spans="1:54" x14ac:dyDescent="0.2">
      <c r="A144" t="s">
        <v>832</v>
      </c>
      <c r="B144" t="s">
        <v>831</v>
      </c>
      <c r="C144" t="s">
        <v>649</v>
      </c>
      <c r="D144" t="s">
        <v>821</v>
      </c>
      <c r="E144" t="s">
        <v>59</v>
      </c>
      <c r="F144" t="s">
        <v>47</v>
      </c>
      <c r="G144" s="1">
        <v>109421</v>
      </c>
      <c r="H144" s="1">
        <v>281488</v>
      </c>
      <c r="I144" s="1">
        <v>390909</v>
      </c>
      <c r="J144">
        <v>0</v>
      </c>
      <c r="K144">
        <v>0</v>
      </c>
      <c r="L144">
        <v>0</v>
      </c>
      <c r="M144" s="1">
        <v>1203418</v>
      </c>
      <c r="N144">
        <v>0</v>
      </c>
      <c r="O144">
        <v>0</v>
      </c>
      <c r="P144" s="1">
        <v>4146922</v>
      </c>
      <c r="Q144" s="1">
        <v>5741249</v>
      </c>
      <c r="R144" s="1">
        <f>Table1[[#This Row],[receipts_total]]-Table1[[#This Row],[receipts_others_income]]</f>
        <v>1594327</v>
      </c>
      <c r="S144" s="1" t="str">
        <f>IF(Table1[[#This Row],[revenue]]&lt;250000,"S",IF(Table1[[#This Row],[revenue]]&lt;1000000,"M","L"))</f>
        <v>L</v>
      </c>
      <c r="T144" s="1">
        <f>IF(Table1[[#This Row],[charity_size]]="S",1, 0)</f>
        <v>0</v>
      </c>
      <c r="U144" s="2">
        <f>IF(Table1[[#This Row],[charity_size]]="S",(Table1[[#This Row],[revenue]]-_xlfn.MINIFS($R$2:$R$423,$S$2:$S$423,"S"))/(_xlfn.MAXIFS($R$2:$R$423,$S$2:$S$423,"S")-_xlfn.MINIFS($R$2:$R$423,$S$2:$S$423,"S")),0)</f>
        <v>0</v>
      </c>
      <c r="V144" s="1">
        <f>IF(Table1[[#This Row],[charity_size]]="M",1,0)</f>
        <v>0</v>
      </c>
      <c r="W14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4" s="1">
        <f>IF(Table1[[#This Row],[charity_size]]="L",1,0)</f>
        <v>1</v>
      </c>
      <c r="Y144" s="2">
        <f>IF(Table1[[#This Row],[charity_size]]="L",(LOG10(Table1[[#This Row],[revenue]])-LOG10(_xlfn.MINIFS($R$2:$R$423,$S$2:$S$423,"L")))/(LOG10(_xlfn.MAXIFS($R$2:$R$423,$S$2:$S$423,"L"))-LOG10(_xlfn.MINIFS($R$2:$R$423,$S$2:$S$423,"L"))),0)</f>
        <v>5.8585528542916251E-2</v>
      </c>
      <c r="Z144">
        <v>0</v>
      </c>
      <c r="AA144" s="1">
        <v>5178443</v>
      </c>
      <c r="AB144">
        <v>0</v>
      </c>
      <c r="AC144" s="1">
        <v>5178443</v>
      </c>
      <c r="AD144">
        <v>0</v>
      </c>
      <c r="AE144">
        <v>0</v>
      </c>
      <c r="AF144" s="1">
        <v>5178443</v>
      </c>
      <c r="AG144" s="1">
        <v>124691</v>
      </c>
      <c r="AH144" s="1">
        <v>4133785</v>
      </c>
      <c r="AI144" s="1">
        <v>307299</v>
      </c>
      <c r="AJ144">
        <v>0</v>
      </c>
      <c r="AK144" s="1">
        <v>2123</v>
      </c>
      <c r="AL144">
        <v>0</v>
      </c>
      <c r="AM144" s="1">
        <v>957024</v>
      </c>
      <c r="AN144" s="1">
        <v>5524922</v>
      </c>
      <c r="AO144">
        <v>0</v>
      </c>
      <c r="AP144" s="1">
        <v>5524922</v>
      </c>
      <c r="AQ144" s="1">
        <v>5086</v>
      </c>
      <c r="AR144" s="1">
        <v>4986247</v>
      </c>
      <c r="AS144" s="1">
        <v>4981161</v>
      </c>
      <c r="AT144" s="1">
        <v>478630</v>
      </c>
      <c r="AU144" s="1">
        <v>60045</v>
      </c>
      <c r="AV144" s="1">
        <v>538675</v>
      </c>
      <c r="AW144">
        <v>47</v>
      </c>
      <c r="AX144">
        <v>0</v>
      </c>
      <c r="AY144">
        <v>0</v>
      </c>
      <c r="AZ144">
        <v>100</v>
      </c>
      <c r="BA144" s="1">
        <v>3127549</v>
      </c>
      <c r="BB144">
        <v>0</v>
      </c>
    </row>
    <row r="145" spans="1:54" x14ac:dyDescent="0.2">
      <c r="A145" t="s">
        <v>871</v>
      </c>
      <c r="B145" t="s">
        <v>870</v>
      </c>
      <c r="C145" t="s">
        <v>649</v>
      </c>
      <c r="D145" t="s">
        <v>176</v>
      </c>
      <c r="E145" t="s">
        <v>59</v>
      </c>
      <c r="F145" t="s">
        <v>47</v>
      </c>
      <c r="G145" s="1">
        <v>205192</v>
      </c>
      <c r="H145" s="1">
        <v>193504</v>
      </c>
      <c r="I145" s="1">
        <v>398696</v>
      </c>
      <c r="J145">
        <v>0</v>
      </c>
      <c r="K145">
        <v>0</v>
      </c>
      <c r="L145">
        <v>0</v>
      </c>
      <c r="M145" s="1">
        <v>1161767</v>
      </c>
      <c r="N145" s="1">
        <v>43324</v>
      </c>
      <c r="O145">
        <v>0</v>
      </c>
      <c r="P145" s="1">
        <v>15142</v>
      </c>
      <c r="Q145" s="1">
        <v>1618929</v>
      </c>
      <c r="R145" s="1">
        <f>Table1[[#This Row],[receipts_total]]-Table1[[#This Row],[receipts_others_income]]</f>
        <v>1603787</v>
      </c>
      <c r="S145" s="1" t="str">
        <f>IF(Table1[[#This Row],[revenue]]&lt;250000,"S",IF(Table1[[#This Row],[revenue]]&lt;1000000,"M","L"))</f>
        <v>L</v>
      </c>
      <c r="T145" s="1">
        <f>IF(Table1[[#This Row],[charity_size]]="S",1, 0)</f>
        <v>0</v>
      </c>
      <c r="U145" s="2">
        <f>IF(Table1[[#This Row],[charity_size]]="S",(Table1[[#This Row],[revenue]]-_xlfn.MINIFS($R$2:$R$423,$S$2:$S$423,"S"))/(_xlfn.MAXIFS($R$2:$R$423,$S$2:$S$423,"S")-_xlfn.MINIFS($R$2:$R$423,$S$2:$S$423,"S")),0)</f>
        <v>0</v>
      </c>
      <c r="V145" s="1">
        <f>IF(Table1[[#This Row],[charity_size]]="M",1,0)</f>
        <v>0</v>
      </c>
      <c r="W14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5" s="1">
        <f>IF(Table1[[#This Row],[charity_size]]="L",1,0)</f>
        <v>1</v>
      </c>
      <c r="Y145" s="2">
        <f>IF(Table1[[#This Row],[charity_size]]="L",(LOG10(Table1[[#This Row],[revenue]])-LOG10(_xlfn.MINIFS($R$2:$R$423,$S$2:$S$423,"L")))/(LOG10(_xlfn.MAXIFS($R$2:$R$423,$S$2:$S$423,"L"))-LOG10(_xlfn.MINIFS($R$2:$R$423,$S$2:$S$423,"L"))),0)</f>
        <v>5.9340364455176826E-2</v>
      </c>
      <c r="Z145">
        <v>0</v>
      </c>
      <c r="AA145" s="1">
        <v>724425</v>
      </c>
      <c r="AB145" s="1">
        <v>19387</v>
      </c>
      <c r="AC145" s="1">
        <v>743812</v>
      </c>
      <c r="AD145" s="1">
        <v>80358</v>
      </c>
      <c r="AE145" s="1">
        <v>281870</v>
      </c>
      <c r="AF145" s="1">
        <v>1106040</v>
      </c>
      <c r="AG145" s="1">
        <v>107414</v>
      </c>
      <c r="AH145" s="1">
        <v>1819519</v>
      </c>
      <c r="AI145">
        <v>0</v>
      </c>
      <c r="AJ145" s="1">
        <v>1750230</v>
      </c>
      <c r="AK145">
        <v>0</v>
      </c>
      <c r="AL145">
        <v>0</v>
      </c>
      <c r="AM145" s="1">
        <v>1468984</v>
      </c>
      <c r="AN145" s="1">
        <v>5146147</v>
      </c>
      <c r="AO145">
        <v>0</v>
      </c>
      <c r="AP145" s="1">
        <v>5146147</v>
      </c>
      <c r="AQ145" s="1">
        <v>508896</v>
      </c>
      <c r="AR145" s="1">
        <v>5103097</v>
      </c>
      <c r="AS145" s="1">
        <v>4594201</v>
      </c>
      <c r="AT145" s="1">
        <v>43050</v>
      </c>
      <c r="AU145">
        <v>0</v>
      </c>
      <c r="AV145" s="1">
        <v>43050</v>
      </c>
      <c r="AW145">
        <v>48</v>
      </c>
      <c r="AX145">
        <v>0</v>
      </c>
      <c r="AY145">
        <v>14.9</v>
      </c>
      <c r="AZ145">
        <v>6</v>
      </c>
      <c r="BA145" s="1">
        <v>242338</v>
      </c>
      <c r="BB145" s="1">
        <v>1000</v>
      </c>
    </row>
    <row r="146" spans="1:54" x14ac:dyDescent="0.2">
      <c r="A146" t="s">
        <v>342</v>
      </c>
      <c r="B146" t="s">
        <v>341</v>
      </c>
      <c r="C146" t="s">
        <v>330</v>
      </c>
      <c r="D146" t="s">
        <v>331</v>
      </c>
      <c r="E146" t="s">
        <v>46</v>
      </c>
      <c r="F146" t="s">
        <v>47</v>
      </c>
      <c r="G146" s="1">
        <v>15514</v>
      </c>
      <c r="H146" s="1">
        <v>50325</v>
      </c>
      <c r="I146" s="1">
        <v>65839</v>
      </c>
      <c r="J146">
        <v>0</v>
      </c>
      <c r="K146">
        <v>0</v>
      </c>
      <c r="L146">
        <v>0</v>
      </c>
      <c r="M146" s="1">
        <v>1533684</v>
      </c>
      <c r="N146">
        <v>0</v>
      </c>
      <c r="O146" s="1">
        <v>14080</v>
      </c>
      <c r="P146" s="1">
        <v>125081</v>
      </c>
      <c r="Q146" s="1">
        <v>1738684</v>
      </c>
      <c r="R146" s="1">
        <f>Table1[[#This Row],[receipts_total]]-Table1[[#This Row],[receipts_others_income]]</f>
        <v>1613603</v>
      </c>
      <c r="S146" s="1" t="str">
        <f>IF(Table1[[#This Row],[revenue]]&lt;250000,"S",IF(Table1[[#This Row],[revenue]]&lt;1000000,"M","L"))</f>
        <v>L</v>
      </c>
      <c r="T146" s="1">
        <f>IF(Table1[[#This Row],[charity_size]]="S",1, 0)</f>
        <v>0</v>
      </c>
      <c r="U146" s="2">
        <f>IF(Table1[[#This Row],[charity_size]]="S",(Table1[[#This Row],[revenue]]-_xlfn.MINIFS($R$2:$R$423,$S$2:$S$423,"S"))/(_xlfn.MAXIFS($R$2:$R$423,$S$2:$S$423,"S")-_xlfn.MINIFS($R$2:$R$423,$S$2:$S$423,"S")),0)</f>
        <v>0</v>
      </c>
      <c r="V146" s="1">
        <f>IF(Table1[[#This Row],[charity_size]]="M",1,0)</f>
        <v>0</v>
      </c>
      <c r="W14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6" s="1">
        <f>IF(Table1[[#This Row],[charity_size]]="L",1,0)</f>
        <v>1</v>
      </c>
      <c r="Y146" s="2">
        <f>IF(Table1[[#This Row],[charity_size]]="L",(LOG10(Table1[[#This Row],[revenue]])-LOG10(_xlfn.MINIFS($R$2:$R$423,$S$2:$S$423,"L")))/(LOG10(_xlfn.MAXIFS($R$2:$R$423,$S$2:$S$423,"L"))-LOG10(_xlfn.MINIFS($R$2:$R$423,$S$2:$S$423,"L"))),0)</f>
        <v>6.0118914046631965E-2</v>
      </c>
      <c r="Z146">
        <v>0</v>
      </c>
      <c r="AA146" s="1">
        <v>1706112</v>
      </c>
      <c r="AB146">
        <v>0</v>
      </c>
      <c r="AC146" s="1">
        <v>1706112</v>
      </c>
      <c r="AD146">
        <v>0</v>
      </c>
      <c r="AE146">
        <v>0</v>
      </c>
      <c r="AF146" s="1">
        <v>1706112</v>
      </c>
      <c r="AG146" s="1">
        <v>10276</v>
      </c>
      <c r="AH146" s="1">
        <v>953536</v>
      </c>
      <c r="AI146">
        <v>0</v>
      </c>
      <c r="AJ146">
        <v>0</v>
      </c>
      <c r="AK146" s="1">
        <v>143251</v>
      </c>
      <c r="AL146" s="1">
        <v>36660</v>
      </c>
      <c r="AM146">
        <v>0</v>
      </c>
      <c r="AN146" s="1">
        <v>1143723</v>
      </c>
      <c r="AO146">
        <v>0</v>
      </c>
      <c r="AP146" s="1">
        <v>1143723</v>
      </c>
      <c r="AQ146" s="1">
        <v>1127708</v>
      </c>
      <c r="AR146" s="1">
        <v>1127708</v>
      </c>
      <c r="AS146">
        <v>0</v>
      </c>
      <c r="AT146" s="1">
        <v>16015</v>
      </c>
      <c r="AU146">
        <v>0</v>
      </c>
      <c r="AV146" s="1">
        <v>16015</v>
      </c>
      <c r="AW146">
        <v>14</v>
      </c>
      <c r="AX146">
        <v>0</v>
      </c>
      <c r="AY146">
        <v>0</v>
      </c>
      <c r="AZ146">
        <v>26</v>
      </c>
      <c r="BA146" s="1">
        <v>1474576</v>
      </c>
      <c r="BB146">
        <v>0</v>
      </c>
    </row>
    <row r="147" spans="1:54" x14ac:dyDescent="0.2">
      <c r="A147" t="s">
        <v>913</v>
      </c>
      <c r="B147" t="s">
        <v>912</v>
      </c>
      <c r="C147" t="s">
        <v>875</v>
      </c>
      <c r="D147" t="s">
        <v>876</v>
      </c>
      <c r="E147" t="s">
        <v>46</v>
      </c>
      <c r="F147" t="s">
        <v>47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1">
        <v>591513</v>
      </c>
      <c r="N147">
        <v>0</v>
      </c>
      <c r="O147" s="1">
        <v>1025425</v>
      </c>
      <c r="P147" s="1">
        <v>426424</v>
      </c>
      <c r="Q147" s="1">
        <v>2043362</v>
      </c>
      <c r="R147" s="1">
        <f>Table1[[#This Row],[receipts_total]]-Table1[[#This Row],[receipts_others_income]]</f>
        <v>1616938</v>
      </c>
      <c r="S147" s="1" t="str">
        <f>IF(Table1[[#This Row],[revenue]]&lt;250000,"S",IF(Table1[[#This Row],[revenue]]&lt;1000000,"M","L"))</f>
        <v>L</v>
      </c>
      <c r="T147" s="1">
        <f>IF(Table1[[#This Row],[charity_size]]="S",1, 0)</f>
        <v>0</v>
      </c>
      <c r="U147" s="2">
        <f>IF(Table1[[#This Row],[charity_size]]="S",(Table1[[#This Row],[revenue]]-_xlfn.MINIFS($R$2:$R$423,$S$2:$S$423,"S"))/(_xlfn.MAXIFS($R$2:$R$423,$S$2:$S$423,"S")-_xlfn.MINIFS($R$2:$R$423,$S$2:$S$423,"S")),0)</f>
        <v>0</v>
      </c>
      <c r="V147" s="1">
        <f>IF(Table1[[#This Row],[charity_size]]="M",1,0)</f>
        <v>0</v>
      </c>
      <c r="W14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7" s="1">
        <f>IF(Table1[[#This Row],[charity_size]]="L",1,0)</f>
        <v>1</v>
      </c>
      <c r="Y147" s="2">
        <f>IF(Table1[[#This Row],[charity_size]]="L",(LOG10(Table1[[#This Row],[revenue]])-LOG10(_xlfn.MINIFS($R$2:$R$423,$S$2:$S$423,"L")))/(LOG10(_xlfn.MAXIFS($R$2:$R$423,$S$2:$S$423,"L"))-LOG10(_xlfn.MINIFS($R$2:$R$423,$S$2:$S$423,"L"))),0)</f>
        <v>6.0382349866754594E-2</v>
      </c>
      <c r="Z147">
        <v>0</v>
      </c>
      <c r="AA147" s="1">
        <v>743241</v>
      </c>
      <c r="AB147" s="1">
        <v>54589</v>
      </c>
      <c r="AC147" s="1">
        <v>797830</v>
      </c>
      <c r="AD147">
        <v>0</v>
      </c>
      <c r="AE147" s="1">
        <v>1190405</v>
      </c>
      <c r="AF147" s="1">
        <v>1988235</v>
      </c>
      <c r="AG147" s="1">
        <v>38637</v>
      </c>
      <c r="AH147" s="1">
        <v>528341</v>
      </c>
      <c r="AI147">
        <v>0</v>
      </c>
      <c r="AJ147">
        <v>0</v>
      </c>
      <c r="AK147">
        <v>0</v>
      </c>
      <c r="AL147" s="1">
        <v>28819</v>
      </c>
      <c r="AM147" s="1">
        <v>192238</v>
      </c>
      <c r="AN147" s="1">
        <v>788035</v>
      </c>
      <c r="AO147">
        <v>0</v>
      </c>
      <c r="AP147" s="1">
        <v>788035</v>
      </c>
      <c r="AQ147">
        <v>0</v>
      </c>
      <c r="AR147" s="1">
        <v>515411</v>
      </c>
      <c r="AS147" s="1">
        <v>515411</v>
      </c>
      <c r="AT147" s="1">
        <v>215940</v>
      </c>
      <c r="AU147" s="1">
        <v>56684</v>
      </c>
      <c r="AV147" s="1">
        <v>272624</v>
      </c>
      <c r="AW147">
        <v>49</v>
      </c>
      <c r="AX147">
        <v>0</v>
      </c>
      <c r="AY147">
        <v>0</v>
      </c>
      <c r="AZ147">
        <v>7</v>
      </c>
      <c r="BA147" s="1">
        <v>328062</v>
      </c>
      <c r="BB147" s="1">
        <v>5200</v>
      </c>
    </row>
    <row r="148" spans="1:54" x14ac:dyDescent="0.2">
      <c r="A148" t="s">
        <v>268</v>
      </c>
      <c r="B148" t="s">
        <v>267</v>
      </c>
      <c r="C148" t="s">
        <v>176</v>
      </c>
      <c r="D148" t="s">
        <v>235</v>
      </c>
      <c r="E148" t="s">
        <v>46</v>
      </c>
      <c r="F148" t="s">
        <v>47</v>
      </c>
      <c r="G148" s="1">
        <v>1000</v>
      </c>
      <c r="H148" s="1">
        <v>40066</v>
      </c>
      <c r="I148" s="1">
        <v>41066</v>
      </c>
      <c r="J148">
        <v>0</v>
      </c>
      <c r="K148">
        <v>0</v>
      </c>
      <c r="L148">
        <v>0</v>
      </c>
      <c r="M148" s="1">
        <v>58618</v>
      </c>
      <c r="N148">
        <v>0</v>
      </c>
      <c r="O148">
        <v>0</v>
      </c>
      <c r="P148" s="1">
        <v>51000</v>
      </c>
      <c r="Q148" s="1">
        <v>150684</v>
      </c>
      <c r="R148" s="1">
        <f>Table1[[#This Row],[receipts_total]]-Table1[[#This Row],[receipts_others_income]]</f>
        <v>99684</v>
      </c>
      <c r="S148" s="1" t="str">
        <f>IF(Table1[[#This Row],[revenue]]&lt;250000,"S",IF(Table1[[#This Row],[revenue]]&lt;1000000,"M","L"))</f>
        <v>S</v>
      </c>
      <c r="T148" s="1">
        <f>IF(Table1[[#This Row],[charity_size]]="S",1, 0)</f>
        <v>1</v>
      </c>
      <c r="U148" s="2">
        <f>IF(Table1[[#This Row],[charity_size]]="S",(Table1[[#This Row],[revenue]]-_xlfn.MINIFS($R$2:$R$423,$S$2:$S$423,"S"))/(_xlfn.MAXIFS($R$2:$R$423,$S$2:$S$423,"S")-_xlfn.MINIFS($R$2:$R$423,$S$2:$S$423,"S")),0)</f>
        <v>0.39944061324175845</v>
      </c>
      <c r="V148" s="1">
        <f>IF(Table1[[#This Row],[charity_size]]="M",1,0)</f>
        <v>0</v>
      </c>
      <c r="W14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8" s="1">
        <f>IF(Table1[[#This Row],[charity_size]]="L",1,0)</f>
        <v>0</v>
      </c>
      <c r="Y14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48">
        <v>0</v>
      </c>
      <c r="AA148" s="1">
        <v>123167</v>
      </c>
      <c r="AB148">
        <v>0</v>
      </c>
      <c r="AC148" s="1">
        <v>123167</v>
      </c>
      <c r="AD148">
        <v>0</v>
      </c>
      <c r="AE148" s="1">
        <v>2180</v>
      </c>
      <c r="AF148" s="1">
        <v>125347</v>
      </c>
      <c r="AG148">
        <v>0</v>
      </c>
      <c r="AH148" s="1">
        <v>144135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144135</v>
      </c>
      <c r="AO148">
        <v>0</v>
      </c>
      <c r="AP148" s="1">
        <v>144135</v>
      </c>
      <c r="AQ148">
        <v>0</v>
      </c>
      <c r="AR148" s="1">
        <v>142135</v>
      </c>
      <c r="AS148" s="1">
        <v>142135</v>
      </c>
      <c r="AT148" s="1">
        <v>2000</v>
      </c>
      <c r="AU148">
        <v>0</v>
      </c>
      <c r="AV148" s="1">
        <v>2000</v>
      </c>
      <c r="AW148">
        <v>11</v>
      </c>
      <c r="AX148">
        <v>0</v>
      </c>
      <c r="AY148">
        <v>0.08</v>
      </c>
      <c r="AZ148">
        <v>0</v>
      </c>
      <c r="BA148">
        <v>0</v>
      </c>
      <c r="BB148">
        <v>0</v>
      </c>
    </row>
    <row r="149" spans="1:54" x14ac:dyDescent="0.2">
      <c r="A149" t="s">
        <v>877</v>
      </c>
      <c r="B149" t="s">
        <v>874</v>
      </c>
      <c r="C149" t="s">
        <v>875</v>
      </c>
      <c r="D149" t="s">
        <v>876</v>
      </c>
      <c r="E149" t="s">
        <v>46</v>
      </c>
      <c r="F149" t="s">
        <v>47</v>
      </c>
      <c r="G149" s="1">
        <v>5550</v>
      </c>
      <c r="H149">
        <v>0</v>
      </c>
      <c r="I149" s="1">
        <v>5550</v>
      </c>
      <c r="J149">
        <v>0</v>
      </c>
      <c r="K149">
        <v>0</v>
      </c>
      <c r="L149">
        <v>0</v>
      </c>
      <c r="M149" s="1">
        <v>1264095</v>
      </c>
      <c r="N149">
        <v>655</v>
      </c>
      <c r="O149" s="1">
        <v>357004</v>
      </c>
      <c r="P149" s="1">
        <v>64030</v>
      </c>
      <c r="Q149" s="1">
        <v>1691334</v>
      </c>
      <c r="R149" s="1">
        <f>Table1[[#This Row],[receipts_total]]-Table1[[#This Row],[receipts_others_income]]</f>
        <v>1627304</v>
      </c>
      <c r="S149" s="1" t="str">
        <f>IF(Table1[[#This Row],[revenue]]&lt;250000,"S",IF(Table1[[#This Row],[revenue]]&lt;1000000,"M","L"))</f>
        <v>L</v>
      </c>
      <c r="T149" s="1">
        <f>IF(Table1[[#This Row],[charity_size]]="S",1, 0)</f>
        <v>0</v>
      </c>
      <c r="U149" s="2">
        <f>IF(Table1[[#This Row],[charity_size]]="S",(Table1[[#This Row],[revenue]]-_xlfn.MINIFS($R$2:$R$423,$S$2:$S$423,"S"))/(_xlfn.MAXIFS($R$2:$R$423,$S$2:$S$423,"S")-_xlfn.MINIFS($R$2:$R$423,$S$2:$S$423,"S")),0)</f>
        <v>0</v>
      </c>
      <c r="V149" s="1">
        <f>IF(Table1[[#This Row],[charity_size]]="M",1,0)</f>
        <v>0</v>
      </c>
      <c r="W14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49" s="1">
        <f>IF(Table1[[#This Row],[charity_size]]="L",1,0)</f>
        <v>1</v>
      </c>
      <c r="Y149" s="2">
        <f>IF(Table1[[#This Row],[charity_size]]="L",(LOG10(Table1[[#This Row],[revenue]])-LOG10(_xlfn.MINIFS($R$2:$R$423,$S$2:$S$423,"L")))/(LOG10(_xlfn.MAXIFS($R$2:$R$423,$S$2:$S$423,"L"))-LOG10(_xlfn.MINIFS($R$2:$R$423,$S$2:$S$423,"L"))),0)</f>
        <v>6.1197717619990939E-2</v>
      </c>
      <c r="Z149" s="1">
        <v>63830</v>
      </c>
      <c r="AA149" s="1">
        <v>244561</v>
      </c>
      <c r="AB149" s="1">
        <v>121374</v>
      </c>
      <c r="AC149" s="1">
        <v>365935</v>
      </c>
      <c r="AD149">
        <v>0</v>
      </c>
      <c r="AE149" s="1">
        <v>1124159</v>
      </c>
      <c r="AF149" s="1">
        <v>1490094</v>
      </c>
      <c r="AG149" s="1">
        <v>76109</v>
      </c>
      <c r="AH149" s="1">
        <v>1574359</v>
      </c>
      <c r="AI149">
        <v>0</v>
      </c>
      <c r="AJ149">
        <v>0</v>
      </c>
      <c r="AK149">
        <v>0</v>
      </c>
      <c r="AL149" s="1">
        <v>5000</v>
      </c>
      <c r="AM149" s="1">
        <v>292568</v>
      </c>
      <c r="AN149" s="1">
        <v>1948036</v>
      </c>
      <c r="AO149">
        <v>0</v>
      </c>
      <c r="AP149" s="1">
        <v>1948036</v>
      </c>
      <c r="AQ149" s="1">
        <v>467021</v>
      </c>
      <c r="AR149" s="1">
        <v>1758224</v>
      </c>
      <c r="AS149" s="1">
        <v>1291203</v>
      </c>
      <c r="AT149" s="1">
        <v>189812</v>
      </c>
      <c r="AU149">
        <v>0</v>
      </c>
      <c r="AV149" s="1">
        <v>189812</v>
      </c>
      <c r="AW149">
        <v>49</v>
      </c>
      <c r="AX149">
        <v>0</v>
      </c>
      <c r="AY149">
        <v>0</v>
      </c>
      <c r="AZ149">
        <v>7</v>
      </c>
      <c r="BA149" s="1">
        <v>419852</v>
      </c>
      <c r="BB149" s="1">
        <v>2685</v>
      </c>
    </row>
    <row r="150" spans="1:54" x14ac:dyDescent="0.2">
      <c r="A150" t="s">
        <v>691</v>
      </c>
      <c r="B150" t="s">
        <v>690</v>
      </c>
      <c r="C150" t="s">
        <v>649</v>
      </c>
      <c r="D150" t="s">
        <v>579</v>
      </c>
      <c r="E150" t="s">
        <v>464</v>
      </c>
      <c r="F150" t="s">
        <v>47</v>
      </c>
      <c r="G150" s="1">
        <v>196905</v>
      </c>
      <c r="H150" s="1">
        <v>262955</v>
      </c>
      <c r="I150" s="1">
        <v>459860</v>
      </c>
      <c r="J150">
        <v>0</v>
      </c>
      <c r="K150">
        <v>0</v>
      </c>
      <c r="L150">
        <v>0</v>
      </c>
      <c r="M150" s="1">
        <v>788580</v>
      </c>
      <c r="N150" s="1">
        <v>29495</v>
      </c>
      <c r="O150" s="1">
        <v>369935</v>
      </c>
      <c r="P150" s="1">
        <v>217619</v>
      </c>
      <c r="Q150" s="1">
        <v>1865489</v>
      </c>
      <c r="R150" s="1">
        <f>Table1[[#This Row],[receipts_total]]-Table1[[#This Row],[receipts_others_income]]</f>
        <v>1647870</v>
      </c>
      <c r="S150" s="1" t="str">
        <f>IF(Table1[[#This Row],[revenue]]&lt;250000,"S",IF(Table1[[#This Row],[revenue]]&lt;1000000,"M","L"))</f>
        <v>L</v>
      </c>
      <c r="T150" s="1">
        <f>IF(Table1[[#This Row],[charity_size]]="S",1, 0)</f>
        <v>0</v>
      </c>
      <c r="U150" s="2">
        <f>IF(Table1[[#This Row],[charity_size]]="S",(Table1[[#This Row],[revenue]]-_xlfn.MINIFS($R$2:$R$423,$S$2:$S$423,"S"))/(_xlfn.MAXIFS($R$2:$R$423,$S$2:$S$423,"S")-_xlfn.MINIFS($R$2:$R$423,$S$2:$S$423,"S")),0)</f>
        <v>0</v>
      </c>
      <c r="V150" s="1">
        <f>IF(Table1[[#This Row],[charity_size]]="M",1,0)</f>
        <v>0</v>
      </c>
      <c r="W15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0" s="1">
        <f>IF(Table1[[#This Row],[charity_size]]="L",1,0)</f>
        <v>1</v>
      </c>
      <c r="Y150" s="2">
        <f>IF(Table1[[#This Row],[charity_size]]="L",(LOG10(Table1[[#This Row],[revenue]])-LOG10(_xlfn.MINIFS($R$2:$R$423,$S$2:$S$423,"L")))/(LOG10(_xlfn.MAXIFS($R$2:$R$423,$S$2:$S$423,"L"))-LOG10(_xlfn.MINIFS($R$2:$R$423,$S$2:$S$423,"L"))),0)</f>
        <v>6.2800133549483189E-2</v>
      </c>
      <c r="Z150">
        <v>0</v>
      </c>
      <c r="AA150" s="1">
        <v>2455132</v>
      </c>
      <c r="AB150">
        <v>0</v>
      </c>
      <c r="AC150" s="1">
        <v>2455132</v>
      </c>
      <c r="AD150" s="1">
        <v>8942</v>
      </c>
      <c r="AE150">
        <v>0</v>
      </c>
      <c r="AF150" s="1">
        <v>2464074</v>
      </c>
      <c r="AG150" s="1">
        <v>3733</v>
      </c>
      <c r="AH150" s="1">
        <v>2413983</v>
      </c>
      <c r="AI150">
        <v>0</v>
      </c>
      <c r="AJ150">
        <v>0</v>
      </c>
      <c r="AK150">
        <v>0</v>
      </c>
      <c r="AL150">
        <v>0</v>
      </c>
      <c r="AM150" s="1">
        <v>43783</v>
      </c>
      <c r="AN150" s="1">
        <v>2461499</v>
      </c>
      <c r="AO150">
        <v>0</v>
      </c>
      <c r="AP150" s="1">
        <v>2461499</v>
      </c>
      <c r="AQ150" s="1">
        <v>360631</v>
      </c>
      <c r="AR150" s="1">
        <v>2453999</v>
      </c>
      <c r="AS150" s="1">
        <v>2093368</v>
      </c>
      <c r="AT150" s="1">
        <v>7500</v>
      </c>
      <c r="AU150">
        <v>0</v>
      </c>
      <c r="AV150" s="1">
        <v>7500</v>
      </c>
      <c r="AW150">
        <v>42</v>
      </c>
      <c r="AX150">
        <v>0</v>
      </c>
      <c r="AY150">
        <v>1.94</v>
      </c>
      <c r="AZ150">
        <v>34</v>
      </c>
      <c r="BA150" s="1">
        <v>2041532</v>
      </c>
      <c r="BB150">
        <v>0</v>
      </c>
    </row>
    <row r="151" spans="1:54" x14ac:dyDescent="0.2">
      <c r="A151" t="s">
        <v>252</v>
      </c>
      <c r="B151" t="s">
        <v>251</v>
      </c>
      <c r="C151" t="s">
        <v>176</v>
      </c>
      <c r="D151" t="s">
        <v>235</v>
      </c>
      <c r="E151" t="s">
        <v>46</v>
      </c>
      <c r="F151" t="s">
        <v>47</v>
      </c>
      <c r="G151" s="1">
        <v>22150</v>
      </c>
      <c r="H151" s="1">
        <v>68600</v>
      </c>
      <c r="I151" s="1">
        <v>90750</v>
      </c>
      <c r="J151">
        <v>0</v>
      </c>
      <c r="K151">
        <v>0</v>
      </c>
      <c r="L151">
        <v>0</v>
      </c>
      <c r="M151">
        <v>0</v>
      </c>
      <c r="N151" s="1">
        <v>15067</v>
      </c>
      <c r="O151">
        <v>0</v>
      </c>
      <c r="P151" s="1">
        <v>6689</v>
      </c>
      <c r="Q151" s="1">
        <v>112506</v>
      </c>
      <c r="R151" s="1">
        <f>Table1[[#This Row],[receipts_total]]-Table1[[#This Row],[receipts_others_income]]</f>
        <v>105817</v>
      </c>
      <c r="S151" s="1" t="str">
        <f>IF(Table1[[#This Row],[revenue]]&lt;250000,"S",IF(Table1[[#This Row],[revenue]]&lt;1000000,"M","L"))</f>
        <v>S</v>
      </c>
      <c r="T151" s="1">
        <f>IF(Table1[[#This Row],[charity_size]]="S",1, 0)</f>
        <v>1</v>
      </c>
      <c r="U151" s="2">
        <f>IF(Table1[[#This Row],[charity_size]]="S",(Table1[[#This Row],[revenue]]-_xlfn.MINIFS($R$2:$R$423,$S$2:$S$423,"S"))/(_xlfn.MAXIFS($R$2:$R$423,$S$2:$S$423,"S")-_xlfn.MINIFS($R$2:$R$423,$S$2:$S$423,"S")),0)</f>
        <v>0.42401596416077963</v>
      </c>
      <c r="V151" s="1">
        <f>IF(Table1[[#This Row],[charity_size]]="M",1,0)</f>
        <v>0</v>
      </c>
      <c r="W15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1" s="1">
        <f>IF(Table1[[#This Row],[charity_size]]="L",1,0)</f>
        <v>0</v>
      </c>
      <c r="Y15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1">
        <v>0</v>
      </c>
      <c r="AA151" s="1">
        <v>386049</v>
      </c>
      <c r="AB151">
        <v>0</v>
      </c>
      <c r="AC151" s="1">
        <v>388934</v>
      </c>
      <c r="AD151" s="1">
        <v>2885</v>
      </c>
      <c r="AE151" s="1">
        <v>3806</v>
      </c>
      <c r="AF151" s="1">
        <v>392740</v>
      </c>
      <c r="AG151">
        <v>0</v>
      </c>
      <c r="AH151" s="1">
        <v>1048744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1048744</v>
      </c>
      <c r="AO151">
        <v>0</v>
      </c>
      <c r="AP151" s="1">
        <v>1048744</v>
      </c>
      <c r="AQ151">
        <v>0</v>
      </c>
      <c r="AR151" s="1">
        <v>1047494</v>
      </c>
      <c r="AS151" s="1">
        <v>1047494</v>
      </c>
      <c r="AT151" s="1">
        <v>1250</v>
      </c>
      <c r="AU151">
        <v>0</v>
      </c>
      <c r="AV151" s="1">
        <v>1250</v>
      </c>
      <c r="AW151">
        <v>11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x14ac:dyDescent="0.2">
      <c r="A152" t="s">
        <v>316</v>
      </c>
      <c r="B152" t="s">
        <v>315</v>
      </c>
      <c r="C152" t="s">
        <v>176</v>
      </c>
      <c r="D152" t="s">
        <v>313</v>
      </c>
      <c r="E152" t="s">
        <v>46</v>
      </c>
      <c r="F152" t="s">
        <v>47</v>
      </c>
      <c r="G152" s="1">
        <v>9150</v>
      </c>
      <c r="H152" s="1">
        <v>97750</v>
      </c>
      <c r="I152" s="1">
        <v>106900</v>
      </c>
      <c r="J152">
        <v>0</v>
      </c>
      <c r="K152">
        <v>0</v>
      </c>
      <c r="L152">
        <v>0</v>
      </c>
      <c r="M152">
        <v>4</v>
      </c>
      <c r="N152">
        <v>0</v>
      </c>
      <c r="O152">
        <v>0</v>
      </c>
      <c r="P152">
        <v>0</v>
      </c>
      <c r="Q152" s="1">
        <v>106904</v>
      </c>
      <c r="R152" s="1">
        <f>Table1[[#This Row],[receipts_total]]-Table1[[#This Row],[receipts_others_income]]</f>
        <v>106904</v>
      </c>
      <c r="S152" s="1" t="str">
        <f>IF(Table1[[#This Row],[revenue]]&lt;250000,"S",IF(Table1[[#This Row],[revenue]]&lt;1000000,"M","L"))</f>
        <v>S</v>
      </c>
      <c r="T152" s="1">
        <f>IF(Table1[[#This Row],[charity_size]]="S",1, 0)</f>
        <v>1</v>
      </c>
      <c r="U152" s="2">
        <f>IF(Table1[[#This Row],[charity_size]]="S",(Table1[[#This Row],[revenue]]-_xlfn.MINIFS($R$2:$R$423,$S$2:$S$423,"S"))/(_xlfn.MAXIFS($R$2:$R$423,$S$2:$S$423,"S")-_xlfn.MINIFS($R$2:$R$423,$S$2:$S$423,"S")),0)</f>
        <v>0.42837164758634233</v>
      </c>
      <c r="V152" s="1">
        <f>IF(Table1[[#This Row],[charity_size]]="M",1,0)</f>
        <v>0</v>
      </c>
      <c r="W15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2" s="1">
        <f>IF(Table1[[#This Row],[charity_size]]="L",1,0)</f>
        <v>0</v>
      </c>
      <c r="Y15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2">
        <v>0</v>
      </c>
      <c r="AA152" s="1">
        <v>108609</v>
      </c>
      <c r="AB152">
        <v>0</v>
      </c>
      <c r="AC152" s="1">
        <v>108609</v>
      </c>
      <c r="AD152">
        <v>0</v>
      </c>
      <c r="AE152" s="1">
        <v>3772</v>
      </c>
      <c r="AF152" s="1">
        <v>112381</v>
      </c>
      <c r="AG152">
        <v>0</v>
      </c>
      <c r="AH152" s="1">
        <v>162870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162870</v>
      </c>
      <c r="AO152">
        <v>0</v>
      </c>
      <c r="AP152" s="1">
        <v>162870</v>
      </c>
      <c r="AQ152">
        <v>0</v>
      </c>
      <c r="AR152" s="1">
        <v>161370</v>
      </c>
      <c r="AS152" s="1">
        <v>161370</v>
      </c>
      <c r="AT152" s="1">
        <v>1500</v>
      </c>
      <c r="AU152">
        <v>0</v>
      </c>
      <c r="AV152" s="1">
        <v>1500</v>
      </c>
      <c r="AW152">
        <v>13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 x14ac:dyDescent="0.2">
      <c r="A153" t="s">
        <v>783</v>
      </c>
      <c r="B153" t="s">
        <v>782</v>
      </c>
      <c r="C153" t="s">
        <v>649</v>
      </c>
      <c r="D153" t="s">
        <v>774</v>
      </c>
      <c r="E153" t="s">
        <v>46</v>
      </c>
      <c r="F153" t="s">
        <v>47</v>
      </c>
      <c r="G153" s="1">
        <v>417895</v>
      </c>
      <c r="H153" s="1">
        <v>95117</v>
      </c>
      <c r="I153" s="1">
        <v>513012</v>
      </c>
      <c r="J153">
        <v>0</v>
      </c>
      <c r="K153">
        <v>0</v>
      </c>
      <c r="L153">
        <v>0</v>
      </c>
      <c r="M153" s="1">
        <v>676273</v>
      </c>
      <c r="N153">
        <v>0</v>
      </c>
      <c r="O153" s="1">
        <v>463021</v>
      </c>
      <c r="P153" s="1">
        <v>21850</v>
      </c>
      <c r="Q153" s="1">
        <v>1674156</v>
      </c>
      <c r="R153" s="1">
        <f>Table1[[#This Row],[receipts_total]]-Table1[[#This Row],[receipts_others_income]]</f>
        <v>1652306</v>
      </c>
      <c r="S153" s="1" t="str">
        <f>IF(Table1[[#This Row],[revenue]]&lt;250000,"S",IF(Table1[[#This Row],[revenue]]&lt;1000000,"M","L"))</f>
        <v>L</v>
      </c>
      <c r="T153" s="1">
        <f>IF(Table1[[#This Row],[charity_size]]="S",1, 0)</f>
        <v>0</v>
      </c>
      <c r="U153" s="2">
        <f>IF(Table1[[#This Row],[charity_size]]="S",(Table1[[#This Row],[revenue]]-_xlfn.MINIFS($R$2:$R$423,$S$2:$S$423,"S"))/(_xlfn.MAXIFS($R$2:$R$423,$S$2:$S$423,"S")-_xlfn.MINIFS($R$2:$R$423,$S$2:$S$423,"S")),0)</f>
        <v>0</v>
      </c>
      <c r="V153" s="1">
        <f>IF(Table1[[#This Row],[charity_size]]="M",1,0)</f>
        <v>0</v>
      </c>
      <c r="W15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3" s="1">
        <f>IF(Table1[[#This Row],[charity_size]]="L",1,0)</f>
        <v>1</v>
      </c>
      <c r="Y153" s="2">
        <f>IF(Table1[[#This Row],[charity_size]]="L",(LOG10(Table1[[#This Row],[revenue]])-LOG10(_xlfn.MINIFS($R$2:$R$423,$S$2:$S$423,"L")))/(LOG10(_xlfn.MAXIFS($R$2:$R$423,$S$2:$S$423,"L"))-LOG10(_xlfn.MINIFS($R$2:$R$423,$S$2:$S$423,"L"))),0)</f>
        <v>6.3143145135013082E-2</v>
      </c>
      <c r="Z153">
        <v>0</v>
      </c>
      <c r="AA153" s="1">
        <v>865257</v>
      </c>
      <c r="AB153" s="1">
        <v>9050</v>
      </c>
      <c r="AC153" s="1">
        <v>874307</v>
      </c>
      <c r="AD153" s="1">
        <v>1466</v>
      </c>
      <c r="AE153">
        <v>0</v>
      </c>
      <c r="AF153" s="1">
        <v>875773</v>
      </c>
      <c r="AG153" s="1">
        <v>76691</v>
      </c>
      <c r="AH153" s="1">
        <v>3401799</v>
      </c>
      <c r="AI153">
        <v>0</v>
      </c>
      <c r="AJ153">
        <v>0</v>
      </c>
      <c r="AK153">
        <v>0</v>
      </c>
      <c r="AL153">
        <v>0</v>
      </c>
      <c r="AM153" s="1">
        <v>108837</v>
      </c>
      <c r="AN153" s="1">
        <v>3587327</v>
      </c>
      <c r="AO153">
        <v>0</v>
      </c>
      <c r="AP153" s="1">
        <v>3587327</v>
      </c>
      <c r="AQ153" s="1">
        <v>30056</v>
      </c>
      <c r="AR153" s="1">
        <v>3475049</v>
      </c>
      <c r="AS153" s="1">
        <v>3444993</v>
      </c>
      <c r="AT153" s="1">
        <v>112278</v>
      </c>
      <c r="AU153">
        <v>0</v>
      </c>
      <c r="AV153" s="1">
        <v>112278</v>
      </c>
      <c r="AW153">
        <v>45</v>
      </c>
      <c r="AX153">
        <v>0</v>
      </c>
      <c r="AY153">
        <v>1</v>
      </c>
      <c r="AZ153">
        <v>17</v>
      </c>
      <c r="BA153" s="1">
        <v>113626</v>
      </c>
      <c r="BB153">
        <v>0</v>
      </c>
    </row>
    <row r="154" spans="1:54" x14ac:dyDescent="0.2">
      <c r="A154" t="s">
        <v>135</v>
      </c>
      <c r="B154" t="s">
        <v>134</v>
      </c>
      <c r="C154" t="s">
        <v>49</v>
      </c>
      <c r="D154" t="s">
        <v>132</v>
      </c>
      <c r="E154" t="s">
        <v>62</v>
      </c>
      <c r="F154" t="s">
        <v>47</v>
      </c>
      <c r="G154">
        <v>0</v>
      </c>
      <c r="H154" s="1">
        <v>103400</v>
      </c>
      <c r="I154" s="1">
        <v>103400</v>
      </c>
      <c r="J154">
        <v>0</v>
      </c>
      <c r="K154">
        <v>0</v>
      </c>
      <c r="L154">
        <v>0</v>
      </c>
      <c r="M154" s="1">
        <v>93930</v>
      </c>
      <c r="N154" s="1">
        <v>271068</v>
      </c>
      <c r="O154">
        <v>0</v>
      </c>
      <c r="P154" s="1">
        <v>554927</v>
      </c>
      <c r="Q154" s="1">
        <v>1023325</v>
      </c>
      <c r="R154" s="1">
        <f>Table1[[#This Row],[receipts_total]]-Table1[[#This Row],[receipts_others_income]]</f>
        <v>468398</v>
      </c>
      <c r="S154" s="1" t="str">
        <f>IF(Table1[[#This Row],[revenue]]&lt;250000,"S",IF(Table1[[#This Row],[revenue]]&lt;1000000,"M","L"))</f>
        <v>M</v>
      </c>
      <c r="T154" s="1">
        <f>IF(Table1[[#This Row],[charity_size]]="S",1, 0)</f>
        <v>0</v>
      </c>
      <c r="U154" s="2">
        <f>IF(Table1[[#This Row],[charity_size]]="S",(Table1[[#This Row],[revenue]]-_xlfn.MINIFS($R$2:$R$423,$S$2:$S$423,"S"))/(_xlfn.MAXIFS($R$2:$R$423,$S$2:$S$423,"S")-_xlfn.MINIFS($R$2:$R$423,$S$2:$S$423,"S")),0)</f>
        <v>0</v>
      </c>
      <c r="V154" s="1">
        <f>IF(Table1[[#This Row],[charity_size]]="M",1,0)</f>
        <v>1</v>
      </c>
      <c r="W154" s="2">
        <f>IF(Table1[[#This Row],[charity_size]]="M",(LOG10(Table1[[#This Row],[revenue]])-LOG10(_xlfn.MINIFS($R$2:$R$423,$S$2:$S$423,"M")))/(LOG10(_xlfn.MAXIFS($R$2:$R$423,$S$2:$S$423,"M"))-LOG10(_xlfn.MINIFS($R$2:$R$423,$S$2:$S$423,"M"))),0)</f>
        <v>0.44394222246182946</v>
      </c>
      <c r="X154" s="1">
        <f>IF(Table1[[#This Row],[charity_size]]="L",1,0)</f>
        <v>0</v>
      </c>
      <c r="Y15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4">
        <v>0</v>
      </c>
      <c r="AA154" s="1">
        <v>59590</v>
      </c>
      <c r="AB154">
        <v>0</v>
      </c>
      <c r="AC154" s="1">
        <v>59590</v>
      </c>
      <c r="AD154">
        <v>0</v>
      </c>
      <c r="AE154" s="1">
        <v>1366966</v>
      </c>
      <c r="AF154" s="1">
        <v>1426556</v>
      </c>
      <c r="AG154" s="1">
        <v>162435</v>
      </c>
      <c r="AH154" s="1">
        <v>3069808</v>
      </c>
      <c r="AI154">
        <v>0</v>
      </c>
      <c r="AJ154" s="1">
        <v>8956659</v>
      </c>
      <c r="AK154">
        <v>0</v>
      </c>
      <c r="AL154">
        <v>0</v>
      </c>
      <c r="AM154">
        <v>737</v>
      </c>
      <c r="AN154" s="1">
        <v>12189639</v>
      </c>
      <c r="AO154">
        <v>0</v>
      </c>
      <c r="AP154" s="1">
        <v>12311456</v>
      </c>
      <c r="AQ154">
        <v>0</v>
      </c>
      <c r="AR154" s="1">
        <v>12189639</v>
      </c>
      <c r="AS154" s="1">
        <v>12189639</v>
      </c>
      <c r="AT154" s="1">
        <v>121817</v>
      </c>
      <c r="AU154">
        <v>0</v>
      </c>
      <c r="AV154" s="1">
        <v>121817</v>
      </c>
      <c r="AW154">
        <v>5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2">
      <c r="A155" t="s">
        <v>174</v>
      </c>
      <c r="B155" t="s">
        <v>173</v>
      </c>
      <c r="C155" t="s">
        <v>49</v>
      </c>
      <c r="D155" t="s">
        <v>171</v>
      </c>
      <c r="E155" t="s">
        <v>59</v>
      </c>
      <c r="F155" t="s">
        <v>56</v>
      </c>
      <c r="G155">
        <v>0</v>
      </c>
      <c r="H155" s="1">
        <v>1020</v>
      </c>
      <c r="I155" s="1">
        <v>1020</v>
      </c>
      <c r="J155">
        <v>0</v>
      </c>
      <c r="K155">
        <v>0</v>
      </c>
      <c r="L155">
        <v>0</v>
      </c>
      <c r="M155" s="1">
        <v>75500</v>
      </c>
      <c r="N155">
        <v>0</v>
      </c>
      <c r="O155" s="1">
        <v>31550</v>
      </c>
      <c r="P155" s="1">
        <v>10679</v>
      </c>
      <c r="Q155" s="1">
        <v>118749</v>
      </c>
      <c r="R155" s="1">
        <f>Table1[[#This Row],[receipts_total]]-Table1[[#This Row],[receipts_others_income]]</f>
        <v>108070</v>
      </c>
      <c r="S155" s="1" t="str">
        <f>IF(Table1[[#This Row],[revenue]]&lt;250000,"S",IF(Table1[[#This Row],[revenue]]&lt;1000000,"M","L"))</f>
        <v>S</v>
      </c>
      <c r="T155" s="1">
        <f>IF(Table1[[#This Row],[charity_size]]="S",1, 0)</f>
        <v>1</v>
      </c>
      <c r="U155" s="2">
        <f>IF(Table1[[#This Row],[charity_size]]="S",(Table1[[#This Row],[revenue]]-_xlfn.MINIFS($R$2:$R$423,$S$2:$S$423,"S"))/(_xlfn.MAXIFS($R$2:$R$423,$S$2:$S$423,"S")-_xlfn.MINIFS($R$2:$R$423,$S$2:$S$423,"S")),0)</f>
        <v>0.43304388942093852</v>
      </c>
      <c r="V155" s="1">
        <f>IF(Table1[[#This Row],[charity_size]]="M",1,0)</f>
        <v>0</v>
      </c>
      <c r="W15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5" s="1">
        <f>IF(Table1[[#This Row],[charity_size]]="L",1,0)</f>
        <v>0</v>
      </c>
      <c r="Y15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5" s="1">
        <v>53500</v>
      </c>
      <c r="AA155" s="1">
        <v>54339</v>
      </c>
      <c r="AB155">
        <v>0</v>
      </c>
      <c r="AC155" s="1">
        <v>54339</v>
      </c>
      <c r="AD155">
        <v>0</v>
      </c>
      <c r="AE155">
        <v>0</v>
      </c>
      <c r="AF155" s="1">
        <v>54339</v>
      </c>
      <c r="AG155" s="1">
        <v>12956</v>
      </c>
      <c r="AH155" s="1">
        <v>69949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82905</v>
      </c>
      <c r="AO155">
        <v>0</v>
      </c>
      <c r="AP155" s="1">
        <v>82905</v>
      </c>
      <c r="AQ155" s="1">
        <v>53462</v>
      </c>
      <c r="AR155" s="1">
        <v>77934</v>
      </c>
      <c r="AS155" s="1">
        <v>24472</v>
      </c>
      <c r="AT155" s="1">
        <v>4971</v>
      </c>
      <c r="AU155">
        <v>0</v>
      </c>
      <c r="AV155" s="1">
        <v>4971</v>
      </c>
      <c r="AW155">
        <v>8</v>
      </c>
      <c r="AX155">
        <v>0</v>
      </c>
      <c r="AY155">
        <v>0</v>
      </c>
      <c r="AZ155">
        <v>1</v>
      </c>
      <c r="BA155" s="1">
        <v>8340</v>
      </c>
      <c r="BB155">
        <v>0</v>
      </c>
    </row>
    <row r="156" spans="1:54" x14ac:dyDescent="0.2">
      <c r="A156" t="s">
        <v>364</v>
      </c>
      <c r="B156" t="s">
        <v>363</v>
      </c>
      <c r="C156" t="s">
        <v>330</v>
      </c>
      <c r="D156" t="s">
        <v>331</v>
      </c>
      <c r="E156" t="s">
        <v>59</v>
      </c>
      <c r="F156" t="s">
        <v>47</v>
      </c>
      <c r="G156" s="1">
        <v>11222</v>
      </c>
      <c r="H156" s="1">
        <v>99900</v>
      </c>
      <c r="I156" s="1">
        <v>111122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111122</v>
      </c>
      <c r="R156" s="1">
        <f>Table1[[#This Row],[receipts_total]]-Table1[[#This Row],[receipts_others_income]]</f>
        <v>111122</v>
      </c>
      <c r="S156" s="1" t="str">
        <f>IF(Table1[[#This Row],[revenue]]&lt;250000,"S",IF(Table1[[#This Row],[revenue]]&lt;1000000,"M","L"))</f>
        <v>S</v>
      </c>
      <c r="T156" s="1">
        <f>IF(Table1[[#This Row],[charity_size]]="S",1, 0)</f>
        <v>1</v>
      </c>
      <c r="U156" s="2">
        <f>IF(Table1[[#This Row],[charity_size]]="S",(Table1[[#This Row],[revenue]]-_xlfn.MINIFS($R$2:$R$423,$S$2:$S$423,"S"))/(_xlfn.MAXIFS($R$2:$R$423,$S$2:$S$423,"S")-_xlfn.MINIFS($R$2:$R$423,$S$2:$S$423,"S")),0)</f>
        <v>0.44527346238765181</v>
      </c>
      <c r="V156" s="1">
        <f>IF(Table1[[#This Row],[charity_size]]="M",1,0)</f>
        <v>0</v>
      </c>
      <c r="W15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6" s="1">
        <f>IF(Table1[[#This Row],[charity_size]]="L",1,0)</f>
        <v>0</v>
      </c>
      <c r="Y15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56">
        <v>0</v>
      </c>
      <c r="AA156" s="1">
        <v>91048</v>
      </c>
      <c r="AB156">
        <v>0</v>
      </c>
      <c r="AC156" s="1">
        <v>91048</v>
      </c>
      <c r="AD156">
        <v>0</v>
      </c>
      <c r="AE156">
        <v>0</v>
      </c>
      <c r="AF156" s="1">
        <v>91048</v>
      </c>
      <c r="AG156">
        <v>0</v>
      </c>
      <c r="AH156" s="1">
        <v>250313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250313</v>
      </c>
      <c r="AO156">
        <v>0</v>
      </c>
      <c r="AP156" s="1">
        <v>250313</v>
      </c>
      <c r="AQ156" s="1">
        <v>250313</v>
      </c>
      <c r="AR156" s="1">
        <v>250313</v>
      </c>
      <c r="AS156">
        <v>0</v>
      </c>
      <c r="AT156">
        <v>0</v>
      </c>
      <c r="AU156">
        <v>0</v>
      </c>
      <c r="AV156">
        <v>0</v>
      </c>
      <c r="AW156">
        <v>14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2">
      <c r="A157" t="s">
        <v>710</v>
      </c>
      <c r="B157" t="s">
        <v>709</v>
      </c>
      <c r="C157" t="s">
        <v>649</v>
      </c>
      <c r="D157" t="s">
        <v>703</v>
      </c>
      <c r="E157" t="s">
        <v>46</v>
      </c>
      <c r="F157" t="s">
        <v>56</v>
      </c>
      <c r="G157" s="1">
        <v>40000</v>
      </c>
      <c r="H157" s="1">
        <v>7700</v>
      </c>
      <c r="I157" s="1">
        <v>47700</v>
      </c>
      <c r="J157">
        <v>0</v>
      </c>
      <c r="K157">
        <v>0</v>
      </c>
      <c r="L157">
        <v>0</v>
      </c>
      <c r="M157" s="1">
        <v>407402</v>
      </c>
      <c r="N157">
        <v>0</v>
      </c>
      <c r="O157" s="1">
        <v>1224419</v>
      </c>
      <c r="P157" s="1">
        <v>81170</v>
      </c>
      <c r="Q157" s="1">
        <v>1760691</v>
      </c>
      <c r="R157" s="1">
        <f>Table1[[#This Row],[receipts_total]]-Table1[[#This Row],[receipts_others_income]]</f>
        <v>1679521</v>
      </c>
      <c r="S157" s="1" t="str">
        <f>IF(Table1[[#This Row],[revenue]]&lt;250000,"S",IF(Table1[[#This Row],[revenue]]&lt;1000000,"M","L"))</f>
        <v>L</v>
      </c>
      <c r="T157" s="1">
        <f>IF(Table1[[#This Row],[charity_size]]="S",1, 0)</f>
        <v>0</v>
      </c>
      <c r="U157" s="2">
        <f>IF(Table1[[#This Row],[charity_size]]="S",(Table1[[#This Row],[revenue]]-_xlfn.MINIFS($R$2:$R$423,$S$2:$S$423,"S"))/(_xlfn.MAXIFS($R$2:$R$423,$S$2:$S$423,"S")-_xlfn.MINIFS($R$2:$R$423,$S$2:$S$423,"S")),0)</f>
        <v>0</v>
      </c>
      <c r="V157" s="1">
        <f>IF(Table1[[#This Row],[charity_size]]="M",1,0)</f>
        <v>0</v>
      </c>
      <c r="W15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7" s="1">
        <f>IF(Table1[[#This Row],[charity_size]]="L",1,0)</f>
        <v>1</v>
      </c>
      <c r="Y157" s="2">
        <f>IF(Table1[[#This Row],[charity_size]]="L",(LOG10(Table1[[#This Row],[revenue]])-LOG10(_xlfn.MINIFS($R$2:$R$423,$S$2:$S$423,"L")))/(LOG10(_xlfn.MAXIFS($R$2:$R$423,$S$2:$S$423,"L"))-LOG10(_xlfn.MINIFS($R$2:$R$423,$S$2:$S$423,"L"))),0)</f>
        <v>6.52275863218479E-2</v>
      </c>
      <c r="Z157" s="1">
        <v>1760691</v>
      </c>
      <c r="AA157">
        <v>0</v>
      </c>
      <c r="AB157">
        <v>0</v>
      </c>
      <c r="AC157">
        <v>0</v>
      </c>
      <c r="AD157">
        <v>0</v>
      </c>
      <c r="AE157" s="1">
        <v>1567691</v>
      </c>
      <c r="AF157" s="1">
        <v>1567691</v>
      </c>
      <c r="AG157" s="1">
        <v>494955</v>
      </c>
      <c r="AH157" s="1">
        <v>469777</v>
      </c>
      <c r="AI157">
        <v>0</v>
      </c>
      <c r="AJ157">
        <v>0</v>
      </c>
      <c r="AK157" s="1">
        <v>1425542</v>
      </c>
      <c r="AL157">
        <v>0</v>
      </c>
      <c r="AM157">
        <v>0</v>
      </c>
      <c r="AN157" s="1">
        <v>2390274</v>
      </c>
      <c r="AO157">
        <v>0</v>
      </c>
      <c r="AP157" s="1">
        <v>2390274</v>
      </c>
      <c r="AQ157">
        <v>0</v>
      </c>
      <c r="AR157" s="1">
        <v>838818</v>
      </c>
      <c r="AS157" s="1">
        <v>838818</v>
      </c>
      <c r="AT157" s="1">
        <v>494871</v>
      </c>
      <c r="AU157" s="1">
        <v>1056585</v>
      </c>
      <c r="AV157" s="1">
        <v>1551456</v>
      </c>
      <c r="AW157">
        <v>43</v>
      </c>
      <c r="AX157">
        <v>0</v>
      </c>
      <c r="AY157">
        <v>0</v>
      </c>
      <c r="AZ157">
        <v>33</v>
      </c>
      <c r="BA157" s="1">
        <v>1083435</v>
      </c>
      <c r="BB157">
        <v>0</v>
      </c>
    </row>
    <row r="158" spans="1:54" x14ac:dyDescent="0.2">
      <c r="A158" t="s">
        <v>789</v>
      </c>
      <c r="B158" t="s">
        <v>788</v>
      </c>
      <c r="C158" t="s">
        <v>649</v>
      </c>
      <c r="D158" t="s">
        <v>774</v>
      </c>
      <c r="E158" t="s">
        <v>59</v>
      </c>
      <c r="F158" t="s">
        <v>47</v>
      </c>
      <c r="G158">
        <v>0</v>
      </c>
      <c r="H158" s="1">
        <v>219410</v>
      </c>
      <c r="I158" s="1">
        <v>219410</v>
      </c>
      <c r="J158">
        <v>0</v>
      </c>
      <c r="K158">
        <v>0</v>
      </c>
      <c r="L158">
        <v>0</v>
      </c>
      <c r="M158" s="1">
        <v>1047428</v>
      </c>
      <c r="N158" s="1">
        <v>26157</v>
      </c>
      <c r="O158" s="1">
        <v>409428</v>
      </c>
      <c r="P158" s="1">
        <v>186975</v>
      </c>
      <c r="Q158" s="1">
        <v>1889398</v>
      </c>
      <c r="R158" s="1">
        <f>Table1[[#This Row],[receipts_total]]-Table1[[#This Row],[receipts_others_income]]</f>
        <v>1702423</v>
      </c>
      <c r="S158" s="1" t="str">
        <f>IF(Table1[[#This Row],[revenue]]&lt;250000,"S",IF(Table1[[#This Row],[revenue]]&lt;1000000,"M","L"))</f>
        <v>L</v>
      </c>
      <c r="T158" s="1">
        <f>IF(Table1[[#This Row],[charity_size]]="S",1, 0)</f>
        <v>0</v>
      </c>
      <c r="U158" s="2">
        <f>IF(Table1[[#This Row],[charity_size]]="S",(Table1[[#This Row],[revenue]]-_xlfn.MINIFS($R$2:$R$423,$S$2:$S$423,"S"))/(_xlfn.MAXIFS($R$2:$R$423,$S$2:$S$423,"S")-_xlfn.MINIFS($R$2:$R$423,$S$2:$S$423,"S")),0)</f>
        <v>0</v>
      </c>
      <c r="V158" s="1">
        <f>IF(Table1[[#This Row],[charity_size]]="M",1,0)</f>
        <v>0</v>
      </c>
      <c r="W15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8" s="1">
        <f>IF(Table1[[#This Row],[charity_size]]="L",1,0)</f>
        <v>1</v>
      </c>
      <c r="Y158" s="2">
        <f>IF(Table1[[#This Row],[charity_size]]="L",(LOG10(Table1[[#This Row],[revenue]])-LOG10(_xlfn.MINIFS($R$2:$R$423,$S$2:$S$423,"L")))/(LOG10(_xlfn.MAXIFS($R$2:$R$423,$S$2:$S$423,"L"))-LOG10(_xlfn.MINIFS($R$2:$R$423,$S$2:$S$423,"L"))),0)</f>
        <v>6.6955681779346563E-2</v>
      </c>
      <c r="Z158">
        <v>0</v>
      </c>
      <c r="AA158" s="1">
        <v>1252495</v>
      </c>
      <c r="AB158">
        <v>0</v>
      </c>
      <c r="AC158" s="1">
        <v>1252495</v>
      </c>
      <c r="AD158" s="1">
        <v>16113</v>
      </c>
      <c r="AE158" s="1">
        <v>12202</v>
      </c>
      <c r="AF158" s="1">
        <v>1280810</v>
      </c>
      <c r="AG158" s="1">
        <v>143595</v>
      </c>
      <c r="AH158" s="1">
        <v>3006634</v>
      </c>
      <c r="AI158">
        <v>0</v>
      </c>
      <c r="AJ158">
        <v>0</v>
      </c>
      <c r="AK158">
        <v>0</v>
      </c>
      <c r="AL158">
        <v>0</v>
      </c>
      <c r="AM158" s="1">
        <v>67423</v>
      </c>
      <c r="AN158" s="1">
        <v>3217652</v>
      </c>
      <c r="AO158">
        <v>0</v>
      </c>
      <c r="AP158" s="1">
        <v>3217652</v>
      </c>
      <c r="AQ158">
        <v>0</v>
      </c>
      <c r="AR158" s="1">
        <v>2725452</v>
      </c>
      <c r="AS158" s="1">
        <v>2725452</v>
      </c>
      <c r="AT158" s="1">
        <v>492200</v>
      </c>
      <c r="AU158">
        <v>0</v>
      </c>
      <c r="AV158" s="1">
        <v>492200</v>
      </c>
      <c r="AW158">
        <v>45</v>
      </c>
      <c r="AX158">
        <v>0</v>
      </c>
      <c r="AY158">
        <v>0</v>
      </c>
      <c r="AZ158">
        <v>9</v>
      </c>
      <c r="BA158" s="1">
        <v>520543</v>
      </c>
      <c r="BB158">
        <v>0</v>
      </c>
    </row>
    <row r="159" spans="1:54" x14ac:dyDescent="0.2">
      <c r="A159" t="s">
        <v>933</v>
      </c>
      <c r="B159" t="s">
        <v>932</v>
      </c>
      <c r="C159" t="s">
        <v>875</v>
      </c>
      <c r="D159" t="s">
        <v>876</v>
      </c>
      <c r="E159" t="s">
        <v>46</v>
      </c>
      <c r="F159" t="s">
        <v>56</v>
      </c>
      <c r="G159" s="1">
        <v>10542</v>
      </c>
      <c r="H159" s="1">
        <v>2500</v>
      </c>
      <c r="I159" s="1">
        <v>13042</v>
      </c>
      <c r="J159">
        <v>0</v>
      </c>
      <c r="K159">
        <v>0</v>
      </c>
      <c r="L159">
        <v>0</v>
      </c>
      <c r="M159" s="1">
        <v>1707782</v>
      </c>
      <c r="N159">
        <v>0</v>
      </c>
      <c r="O159" s="1">
        <v>24990</v>
      </c>
      <c r="P159" s="1">
        <v>302247</v>
      </c>
      <c r="Q159" s="1">
        <v>2048061</v>
      </c>
      <c r="R159" s="1">
        <f>Table1[[#This Row],[receipts_total]]-Table1[[#This Row],[receipts_others_income]]</f>
        <v>1745814</v>
      </c>
      <c r="S159" s="1" t="str">
        <f>IF(Table1[[#This Row],[revenue]]&lt;250000,"S",IF(Table1[[#This Row],[revenue]]&lt;1000000,"M","L"))</f>
        <v>L</v>
      </c>
      <c r="T159" s="1">
        <f>IF(Table1[[#This Row],[charity_size]]="S",1, 0)</f>
        <v>0</v>
      </c>
      <c r="U159" s="2">
        <f>IF(Table1[[#This Row],[charity_size]]="S",(Table1[[#This Row],[revenue]]-_xlfn.MINIFS($R$2:$R$423,$S$2:$S$423,"S"))/(_xlfn.MAXIFS($R$2:$R$423,$S$2:$S$423,"S")-_xlfn.MINIFS($R$2:$R$423,$S$2:$S$423,"S")),0)</f>
        <v>0</v>
      </c>
      <c r="V159" s="1">
        <f>IF(Table1[[#This Row],[charity_size]]="M",1,0)</f>
        <v>0</v>
      </c>
      <c r="W15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59" s="1">
        <f>IF(Table1[[#This Row],[charity_size]]="L",1,0)</f>
        <v>1</v>
      </c>
      <c r="Y159" s="2">
        <f>IF(Table1[[#This Row],[charity_size]]="L",(LOG10(Table1[[#This Row],[revenue]])-LOG10(_xlfn.MINIFS($R$2:$R$423,$S$2:$S$423,"L")))/(LOG10(_xlfn.MAXIFS($R$2:$R$423,$S$2:$S$423,"L"))-LOG10(_xlfn.MINIFS($R$2:$R$423,$S$2:$S$423,"L"))),0)</f>
        <v>7.0166972079590537E-2</v>
      </c>
      <c r="Z159">
        <v>0</v>
      </c>
      <c r="AA159" s="1">
        <v>599285</v>
      </c>
      <c r="AB159" s="1">
        <v>348347</v>
      </c>
      <c r="AC159" s="1">
        <v>947632</v>
      </c>
      <c r="AD159">
        <v>0</v>
      </c>
      <c r="AE159">
        <v>0</v>
      </c>
      <c r="AF159" s="1">
        <v>947632</v>
      </c>
      <c r="AG159" s="1">
        <v>8733</v>
      </c>
      <c r="AH159" s="1">
        <v>12007</v>
      </c>
      <c r="AI159">
        <v>0</v>
      </c>
      <c r="AJ159">
        <v>0</v>
      </c>
      <c r="AK159">
        <v>0</v>
      </c>
      <c r="AL159" s="1">
        <v>162239</v>
      </c>
      <c r="AM159">
        <v>0</v>
      </c>
      <c r="AN159" s="1">
        <v>182979</v>
      </c>
      <c r="AO159">
        <v>0</v>
      </c>
      <c r="AP159" s="1">
        <v>182979</v>
      </c>
      <c r="AQ159">
        <v>0</v>
      </c>
      <c r="AR159" s="1">
        <v>-55841</v>
      </c>
      <c r="AS159" s="1">
        <v>-55841</v>
      </c>
      <c r="AT159" s="1">
        <v>238820</v>
      </c>
      <c r="AU159">
        <v>0</v>
      </c>
      <c r="AV159" s="1">
        <v>238820</v>
      </c>
      <c r="AW159">
        <v>49</v>
      </c>
      <c r="AX159">
        <v>0</v>
      </c>
      <c r="AY159">
        <v>1</v>
      </c>
      <c r="AZ159">
        <v>17</v>
      </c>
      <c r="BA159" s="1">
        <v>833695</v>
      </c>
      <c r="BB159">
        <v>0</v>
      </c>
    </row>
    <row r="160" spans="1:54" x14ac:dyDescent="0.2">
      <c r="A160" t="s">
        <v>163</v>
      </c>
      <c r="B160" t="s">
        <v>162</v>
      </c>
      <c r="C160" t="s">
        <v>49</v>
      </c>
      <c r="D160" t="s">
        <v>158</v>
      </c>
      <c r="E160" t="s">
        <v>59</v>
      </c>
      <c r="F160" t="s">
        <v>56</v>
      </c>
      <c r="G160" s="1">
        <v>108577</v>
      </c>
      <c r="H160" s="1">
        <v>761500</v>
      </c>
      <c r="I160" s="1">
        <v>870077</v>
      </c>
      <c r="J160">
        <v>0</v>
      </c>
      <c r="K160">
        <v>0</v>
      </c>
      <c r="L160">
        <v>0</v>
      </c>
      <c r="M160" s="1">
        <v>876284</v>
      </c>
      <c r="N160">
        <v>0</v>
      </c>
      <c r="O160">
        <v>0</v>
      </c>
      <c r="P160" s="1">
        <v>666031</v>
      </c>
      <c r="Q160" s="1">
        <v>2412392</v>
      </c>
      <c r="R160" s="1">
        <f>Table1[[#This Row],[receipts_total]]-Table1[[#This Row],[receipts_others_income]]</f>
        <v>1746361</v>
      </c>
      <c r="S160" s="1" t="str">
        <f>IF(Table1[[#This Row],[revenue]]&lt;250000,"S",IF(Table1[[#This Row],[revenue]]&lt;1000000,"M","L"))</f>
        <v>L</v>
      </c>
      <c r="T160" s="1">
        <f>IF(Table1[[#This Row],[charity_size]]="S",1, 0)</f>
        <v>0</v>
      </c>
      <c r="U160" s="2">
        <f>IF(Table1[[#This Row],[charity_size]]="S",(Table1[[#This Row],[revenue]]-_xlfn.MINIFS($R$2:$R$423,$S$2:$S$423,"S"))/(_xlfn.MAXIFS($R$2:$R$423,$S$2:$S$423,"S")-_xlfn.MINIFS($R$2:$R$423,$S$2:$S$423,"S")),0)</f>
        <v>0</v>
      </c>
      <c r="V160" s="1">
        <f>IF(Table1[[#This Row],[charity_size]]="M",1,0)</f>
        <v>0</v>
      </c>
      <c r="W16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0" s="1">
        <f>IF(Table1[[#This Row],[charity_size]]="L",1,0)</f>
        <v>1</v>
      </c>
      <c r="Y160" s="2">
        <f>IF(Table1[[#This Row],[charity_size]]="L",(LOG10(Table1[[#This Row],[revenue]])-LOG10(_xlfn.MINIFS($R$2:$R$423,$S$2:$S$423,"L")))/(LOG10(_xlfn.MAXIFS($R$2:$R$423,$S$2:$S$423,"L"))-LOG10(_xlfn.MINIFS($R$2:$R$423,$S$2:$S$423,"L"))),0)</f>
        <v>7.0206943117221338E-2</v>
      </c>
      <c r="Z160">
        <v>0</v>
      </c>
      <c r="AA160" s="1">
        <v>968272</v>
      </c>
      <c r="AB160" s="1">
        <v>7306</v>
      </c>
      <c r="AC160" s="1">
        <v>975578</v>
      </c>
      <c r="AD160" s="1">
        <v>28887</v>
      </c>
      <c r="AE160" s="1">
        <v>553221</v>
      </c>
      <c r="AF160" s="1">
        <v>1557686</v>
      </c>
      <c r="AG160" s="1">
        <v>859955</v>
      </c>
      <c r="AH160" s="1">
        <v>1445509</v>
      </c>
      <c r="AI160">
        <v>0</v>
      </c>
      <c r="AJ160">
        <v>0</v>
      </c>
      <c r="AK160">
        <v>0</v>
      </c>
      <c r="AL160" s="1">
        <v>7140</v>
      </c>
      <c r="AM160" s="1">
        <v>3032</v>
      </c>
      <c r="AN160" s="1">
        <v>2315636</v>
      </c>
      <c r="AO160">
        <v>0</v>
      </c>
      <c r="AP160" s="1">
        <v>2315636</v>
      </c>
      <c r="AQ160" s="1">
        <v>543775</v>
      </c>
      <c r="AR160" s="1">
        <v>1989961</v>
      </c>
      <c r="AS160" s="1">
        <v>1446186</v>
      </c>
      <c r="AT160" s="1">
        <v>325675</v>
      </c>
      <c r="AU160">
        <v>0</v>
      </c>
      <c r="AV160" s="1">
        <v>325675</v>
      </c>
      <c r="AW160">
        <v>7</v>
      </c>
      <c r="AX160">
        <v>0</v>
      </c>
      <c r="AY160">
        <v>3.3</v>
      </c>
      <c r="AZ160">
        <v>7</v>
      </c>
      <c r="BA160" s="1">
        <v>478997</v>
      </c>
      <c r="BB160" s="1">
        <v>15034</v>
      </c>
    </row>
    <row r="161" spans="1:54" x14ac:dyDescent="0.2">
      <c r="A161" t="s">
        <v>673</v>
      </c>
      <c r="B161" t="s">
        <v>672</v>
      </c>
      <c r="C161" t="s">
        <v>649</v>
      </c>
      <c r="D161" t="s">
        <v>579</v>
      </c>
      <c r="E161" t="s">
        <v>62</v>
      </c>
      <c r="F161" t="s">
        <v>47</v>
      </c>
      <c r="G161" s="1">
        <v>13689</v>
      </c>
      <c r="H161" s="1">
        <v>451384</v>
      </c>
      <c r="I161" s="1">
        <v>465073</v>
      </c>
      <c r="J161">
        <v>0</v>
      </c>
      <c r="K161">
        <v>0</v>
      </c>
      <c r="L161">
        <v>0</v>
      </c>
      <c r="M161" s="1">
        <v>910637</v>
      </c>
      <c r="N161" s="1">
        <v>42640</v>
      </c>
      <c r="O161" s="1">
        <v>354660</v>
      </c>
      <c r="P161" s="1">
        <v>43578</v>
      </c>
      <c r="Q161" s="1">
        <v>1816588</v>
      </c>
      <c r="R161" s="1">
        <f>Table1[[#This Row],[receipts_total]]-Table1[[#This Row],[receipts_others_income]]</f>
        <v>1773010</v>
      </c>
      <c r="S161" s="1" t="str">
        <f>IF(Table1[[#This Row],[revenue]]&lt;250000,"S",IF(Table1[[#This Row],[revenue]]&lt;1000000,"M","L"))</f>
        <v>L</v>
      </c>
      <c r="T161" s="1">
        <f>IF(Table1[[#This Row],[charity_size]]="S",1, 0)</f>
        <v>0</v>
      </c>
      <c r="U161" s="2">
        <f>IF(Table1[[#This Row],[charity_size]]="S",(Table1[[#This Row],[revenue]]-_xlfn.MINIFS($R$2:$R$423,$S$2:$S$423,"S"))/(_xlfn.MAXIFS($R$2:$R$423,$S$2:$S$423,"S")-_xlfn.MINIFS($R$2:$R$423,$S$2:$S$423,"S")),0)</f>
        <v>0</v>
      </c>
      <c r="V161" s="1">
        <f>IF(Table1[[#This Row],[charity_size]]="M",1,0)</f>
        <v>0</v>
      </c>
      <c r="W16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1" s="1">
        <f>IF(Table1[[#This Row],[charity_size]]="L",1,0)</f>
        <v>1</v>
      </c>
      <c r="Y161" s="2">
        <f>IF(Table1[[#This Row],[charity_size]]="L",(LOG10(Table1[[#This Row],[revenue]])-LOG10(_xlfn.MINIFS($R$2:$R$423,$S$2:$S$423,"L")))/(LOG10(_xlfn.MAXIFS($R$2:$R$423,$S$2:$S$423,"L"))-LOG10(_xlfn.MINIFS($R$2:$R$423,$S$2:$S$423,"L"))),0)</f>
        <v>7.2139259597337815E-2</v>
      </c>
      <c r="Z161" s="1">
        <v>357360</v>
      </c>
      <c r="AA161" s="1">
        <v>872293</v>
      </c>
      <c r="AB161" s="1">
        <v>46615</v>
      </c>
      <c r="AC161" s="1">
        <v>918908</v>
      </c>
      <c r="AD161" s="1">
        <v>2000</v>
      </c>
      <c r="AE161">
        <v>0</v>
      </c>
      <c r="AF161" s="1">
        <v>920908</v>
      </c>
      <c r="AG161" s="1">
        <v>422724</v>
      </c>
      <c r="AH161" s="1">
        <v>2910390</v>
      </c>
      <c r="AI161">
        <v>0</v>
      </c>
      <c r="AJ161">
        <v>0</v>
      </c>
      <c r="AK161">
        <v>0</v>
      </c>
      <c r="AL161">
        <v>0</v>
      </c>
      <c r="AM161" s="1">
        <v>75485</v>
      </c>
      <c r="AN161" s="1">
        <v>3408599</v>
      </c>
      <c r="AO161">
        <v>0</v>
      </c>
      <c r="AP161" s="1">
        <v>3408599</v>
      </c>
      <c r="AQ161" s="1">
        <v>190425</v>
      </c>
      <c r="AR161" s="1">
        <v>3205103</v>
      </c>
      <c r="AS161" s="1">
        <v>3014678</v>
      </c>
      <c r="AT161" s="1">
        <v>203496</v>
      </c>
      <c r="AU161">
        <v>0</v>
      </c>
      <c r="AV161" s="1">
        <v>203496</v>
      </c>
      <c r="AW161">
        <v>42</v>
      </c>
      <c r="AX161">
        <v>0</v>
      </c>
      <c r="AY161">
        <v>0.43</v>
      </c>
      <c r="AZ161">
        <v>15</v>
      </c>
      <c r="BA161" s="1">
        <v>665213</v>
      </c>
      <c r="BB161">
        <v>0</v>
      </c>
    </row>
    <row r="162" spans="1:54" x14ac:dyDescent="0.2">
      <c r="A162" t="s">
        <v>538</v>
      </c>
      <c r="B162" t="s">
        <v>537</v>
      </c>
      <c r="C162" t="s">
        <v>395</v>
      </c>
      <c r="D162" t="s">
        <v>535</v>
      </c>
      <c r="E162" t="s">
        <v>59</v>
      </c>
      <c r="F162" t="s">
        <v>56</v>
      </c>
      <c r="G162" s="1">
        <v>277342</v>
      </c>
      <c r="H162" s="1">
        <v>476651</v>
      </c>
      <c r="I162" s="1">
        <v>753993</v>
      </c>
      <c r="J162">
        <v>0</v>
      </c>
      <c r="K162">
        <v>0</v>
      </c>
      <c r="L162">
        <v>0</v>
      </c>
      <c r="M162" s="1">
        <v>446410</v>
      </c>
      <c r="N162" s="1">
        <v>125622</v>
      </c>
      <c r="O162" s="1">
        <v>471470</v>
      </c>
      <c r="P162" s="1">
        <v>45667</v>
      </c>
      <c r="Q162" s="1">
        <v>1843162</v>
      </c>
      <c r="R162" s="1">
        <f>Table1[[#This Row],[receipts_total]]-Table1[[#This Row],[receipts_others_income]]</f>
        <v>1797495</v>
      </c>
      <c r="S162" s="1" t="str">
        <f>IF(Table1[[#This Row],[revenue]]&lt;250000,"S",IF(Table1[[#This Row],[revenue]]&lt;1000000,"M","L"))</f>
        <v>L</v>
      </c>
      <c r="T162" s="1">
        <f>IF(Table1[[#This Row],[charity_size]]="S",1, 0)</f>
        <v>0</v>
      </c>
      <c r="U162" s="2">
        <f>IF(Table1[[#This Row],[charity_size]]="S",(Table1[[#This Row],[revenue]]-_xlfn.MINIFS($R$2:$R$423,$S$2:$S$423,"S"))/(_xlfn.MAXIFS($R$2:$R$423,$S$2:$S$423,"S")-_xlfn.MINIFS($R$2:$R$423,$S$2:$S$423,"S")),0)</f>
        <v>0</v>
      </c>
      <c r="V162" s="1">
        <f>IF(Table1[[#This Row],[charity_size]]="M",1,0)</f>
        <v>0</v>
      </c>
      <c r="W16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2" s="1">
        <f>IF(Table1[[#This Row],[charity_size]]="L",1,0)</f>
        <v>1</v>
      </c>
      <c r="Y162" s="2">
        <f>IF(Table1[[#This Row],[charity_size]]="L",(LOG10(Table1[[#This Row],[revenue]])-LOG10(_xlfn.MINIFS($R$2:$R$423,$S$2:$S$423,"L")))/(LOG10(_xlfn.MAXIFS($R$2:$R$423,$S$2:$S$423,"L"))-LOG10(_xlfn.MINIFS($R$2:$R$423,$S$2:$S$423,"L"))),0)</f>
        <v>7.3889232654376927E-2</v>
      </c>
      <c r="Z162">
        <v>0</v>
      </c>
      <c r="AA162" s="1">
        <v>1780720</v>
      </c>
      <c r="AB162">
        <v>0</v>
      </c>
      <c r="AC162" s="1">
        <v>1780720</v>
      </c>
      <c r="AD162">
        <v>0</v>
      </c>
      <c r="AE162" s="1">
        <v>10000</v>
      </c>
      <c r="AF162" s="1">
        <v>1790720</v>
      </c>
      <c r="AG162" s="1">
        <v>19724</v>
      </c>
      <c r="AH162" s="1">
        <v>10680023</v>
      </c>
      <c r="AI162">
        <v>0</v>
      </c>
      <c r="AJ162">
        <v>0</v>
      </c>
      <c r="AK162" s="1">
        <v>1918861</v>
      </c>
      <c r="AL162" s="1">
        <v>7010</v>
      </c>
      <c r="AM162">
        <v>0</v>
      </c>
      <c r="AN162" s="1">
        <v>12625618</v>
      </c>
      <c r="AO162">
        <v>0</v>
      </c>
      <c r="AP162" s="1">
        <v>12625618</v>
      </c>
      <c r="AQ162">
        <v>0</v>
      </c>
      <c r="AR162" s="1">
        <v>12573641</v>
      </c>
      <c r="AS162" s="1">
        <v>12573641</v>
      </c>
      <c r="AT162" s="1">
        <v>51977</v>
      </c>
      <c r="AU162">
        <v>0</v>
      </c>
      <c r="AV162" s="1">
        <v>51977</v>
      </c>
      <c r="AW162">
        <v>25</v>
      </c>
      <c r="AX162">
        <v>0</v>
      </c>
      <c r="AY162">
        <v>0</v>
      </c>
      <c r="AZ162">
        <v>48</v>
      </c>
      <c r="BA162" s="1">
        <v>981721</v>
      </c>
      <c r="BB162" s="1">
        <v>10000</v>
      </c>
    </row>
    <row r="163" spans="1:54" x14ac:dyDescent="0.2">
      <c r="A163" t="s">
        <v>746</v>
      </c>
      <c r="B163" t="s">
        <v>744</v>
      </c>
      <c r="C163" t="s">
        <v>649</v>
      </c>
      <c r="D163" t="s">
        <v>745</v>
      </c>
      <c r="E163" t="s">
        <v>461</v>
      </c>
      <c r="F163" t="s">
        <v>47</v>
      </c>
      <c r="G163" s="1">
        <v>89597</v>
      </c>
      <c r="H163" s="1">
        <v>730805</v>
      </c>
      <c r="I163" s="1">
        <v>820402</v>
      </c>
      <c r="J163">
        <v>0</v>
      </c>
      <c r="K163">
        <v>0</v>
      </c>
      <c r="L163">
        <v>0</v>
      </c>
      <c r="M163" s="1">
        <v>935000</v>
      </c>
      <c r="N163" s="1">
        <v>45613</v>
      </c>
      <c r="O163" s="1">
        <v>22164</v>
      </c>
      <c r="P163">
        <v>0</v>
      </c>
      <c r="Q163" s="1">
        <v>1823179</v>
      </c>
      <c r="R163" s="1">
        <f>Table1[[#This Row],[receipts_total]]-Table1[[#This Row],[receipts_others_income]]</f>
        <v>1823179</v>
      </c>
      <c r="S163" s="1" t="str">
        <f>IF(Table1[[#This Row],[revenue]]&lt;250000,"S",IF(Table1[[#This Row],[revenue]]&lt;1000000,"M","L"))</f>
        <v>L</v>
      </c>
      <c r="T163" s="1">
        <f>IF(Table1[[#This Row],[charity_size]]="S",1, 0)</f>
        <v>0</v>
      </c>
      <c r="U163" s="2">
        <f>IF(Table1[[#This Row],[charity_size]]="S",(Table1[[#This Row],[revenue]]-_xlfn.MINIFS($R$2:$R$423,$S$2:$S$423,"S"))/(_xlfn.MAXIFS($R$2:$R$423,$S$2:$S$423,"S")-_xlfn.MINIFS($R$2:$R$423,$S$2:$S$423,"S")),0)</f>
        <v>0</v>
      </c>
      <c r="V163" s="1">
        <f>IF(Table1[[#This Row],[charity_size]]="M",1,0)</f>
        <v>0</v>
      </c>
      <c r="W16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3" s="1">
        <f>IF(Table1[[#This Row],[charity_size]]="L",1,0)</f>
        <v>1</v>
      </c>
      <c r="Y163" s="2">
        <f>IF(Table1[[#This Row],[charity_size]]="L",(LOG10(Table1[[#This Row],[revenue]])-LOG10(_xlfn.MINIFS($R$2:$R$423,$S$2:$S$423,"L")))/(LOG10(_xlfn.MAXIFS($R$2:$R$423,$S$2:$S$423,"L"))-LOG10(_xlfn.MINIFS($R$2:$R$423,$S$2:$S$423,"L"))),0)</f>
        <v>7.5699466223745765E-2</v>
      </c>
      <c r="Z163">
        <v>0</v>
      </c>
      <c r="AA163" s="1">
        <v>879040</v>
      </c>
      <c r="AB163">
        <v>0</v>
      </c>
      <c r="AC163" s="1">
        <v>879040</v>
      </c>
      <c r="AD163" s="1">
        <v>92280</v>
      </c>
      <c r="AE163" s="1">
        <v>563815</v>
      </c>
      <c r="AF163" s="1">
        <v>1535135</v>
      </c>
      <c r="AG163" s="1">
        <v>8194</v>
      </c>
      <c r="AH163" s="1">
        <v>265694</v>
      </c>
      <c r="AI163">
        <v>0</v>
      </c>
      <c r="AJ163" s="1">
        <v>1526150</v>
      </c>
      <c r="AK163">
        <v>0</v>
      </c>
      <c r="AL163">
        <v>0</v>
      </c>
      <c r="AM163" s="1">
        <v>369041</v>
      </c>
      <c r="AN163" s="1">
        <v>2169079</v>
      </c>
      <c r="AO163">
        <v>0</v>
      </c>
      <c r="AP163" s="1">
        <v>2169079</v>
      </c>
      <c r="AQ163">
        <v>0</v>
      </c>
      <c r="AR163" s="1">
        <v>2098433</v>
      </c>
      <c r="AS163" s="1">
        <v>2098433</v>
      </c>
      <c r="AT163" s="1">
        <v>70646</v>
      </c>
      <c r="AU163">
        <v>0</v>
      </c>
      <c r="AV163" s="1">
        <v>70646</v>
      </c>
      <c r="AW163">
        <v>44</v>
      </c>
      <c r="AX163">
        <v>0</v>
      </c>
      <c r="AY163">
        <v>13</v>
      </c>
      <c r="AZ163">
        <v>12</v>
      </c>
      <c r="BA163" s="1">
        <v>612508</v>
      </c>
      <c r="BB163" s="1">
        <v>174910</v>
      </c>
    </row>
    <row r="164" spans="1:54" x14ac:dyDescent="0.2">
      <c r="A164" t="s">
        <v>229</v>
      </c>
      <c r="B164" t="s">
        <v>228</v>
      </c>
      <c r="C164" t="s">
        <v>176</v>
      </c>
      <c r="D164" t="s">
        <v>212</v>
      </c>
      <c r="E164" t="s">
        <v>46</v>
      </c>
      <c r="F164" t="s">
        <v>47</v>
      </c>
      <c r="G164">
        <v>0</v>
      </c>
      <c r="H164" s="1">
        <v>115000</v>
      </c>
      <c r="I164" s="1">
        <v>115000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0</v>
      </c>
      <c r="P164" s="1">
        <v>65569</v>
      </c>
      <c r="Q164" s="1">
        <v>180571</v>
      </c>
      <c r="R164" s="1">
        <f>Table1[[#This Row],[receipts_total]]-Table1[[#This Row],[receipts_others_income]]</f>
        <v>115002</v>
      </c>
      <c r="S164" s="1" t="str">
        <f>IF(Table1[[#This Row],[revenue]]&lt;250000,"S",IF(Table1[[#This Row],[revenue]]&lt;1000000,"M","L"))</f>
        <v>S</v>
      </c>
      <c r="T164" s="1">
        <f>IF(Table1[[#This Row],[charity_size]]="S",1, 0)</f>
        <v>1</v>
      </c>
      <c r="U164" s="2">
        <f>IF(Table1[[#This Row],[charity_size]]="S",(Table1[[#This Row],[revenue]]-_xlfn.MINIFS($R$2:$R$423,$S$2:$S$423,"S"))/(_xlfn.MAXIFS($R$2:$R$423,$S$2:$S$423,"S")-_xlfn.MINIFS($R$2:$R$423,$S$2:$S$423,"S")),0)</f>
        <v>0.46082088804651405</v>
      </c>
      <c r="V164" s="1">
        <f>IF(Table1[[#This Row],[charity_size]]="M",1,0)</f>
        <v>0</v>
      </c>
      <c r="W16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4" s="1">
        <f>IF(Table1[[#This Row],[charity_size]]="L",1,0)</f>
        <v>0</v>
      </c>
      <c r="Y16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64">
        <v>0</v>
      </c>
      <c r="AA164" s="1">
        <v>132816</v>
      </c>
      <c r="AB164">
        <v>0</v>
      </c>
      <c r="AC164" s="1">
        <v>132816</v>
      </c>
      <c r="AD164">
        <v>0</v>
      </c>
      <c r="AE164" s="1">
        <v>2378</v>
      </c>
      <c r="AF164" s="1">
        <v>135194</v>
      </c>
      <c r="AG164">
        <v>0</v>
      </c>
      <c r="AH164" s="1">
        <v>74994</v>
      </c>
      <c r="AI164">
        <v>0</v>
      </c>
      <c r="AJ164">
        <v>0</v>
      </c>
      <c r="AK164">
        <v>0</v>
      </c>
      <c r="AL164">
        <v>0</v>
      </c>
      <c r="AM164">
        <v>0</v>
      </c>
      <c r="AN164" s="1">
        <v>74994</v>
      </c>
      <c r="AO164">
        <v>0</v>
      </c>
      <c r="AP164" s="1">
        <v>74994</v>
      </c>
      <c r="AQ164">
        <v>0</v>
      </c>
      <c r="AR164" s="1">
        <v>73744</v>
      </c>
      <c r="AS164" s="1">
        <v>73744</v>
      </c>
      <c r="AT164" s="1">
        <v>1250</v>
      </c>
      <c r="AU164">
        <v>0</v>
      </c>
      <c r="AV164" s="1">
        <v>1250</v>
      </c>
      <c r="AW164">
        <v>10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 x14ac:dyDescent="0.2">
      <c r="A165" t="s">
        <v>838</v>
      </c>
      <c r="B165" t="s">
        <v>837</v>
      </c>
      <c r="C165" t="s">
        <v>649</v>
      </c>
      <c r="D165" t="s">
        <v>821</v>
      </c>
      <c r="E165" t="s">
        <v>46</v>
      </c>
      <c r="F165" t="s">
        <v>47</v>
      </c>
      <c r="G165" s="1">
        <v>117720</v>
      </c>
      <c r="H165" s="1">
        <v>519697</v>
      </c>
      <c r="I165" s="1">
        <v>637417</v>
      </c>
      <c r="J165" s="1">
        <v>15000</v>
      </c>
      <c r="K165">
        <v>0</v>
      </c>
      <c r="L165" s="1">
        <v>15000</v>
      </c>
      <c r="M165" s="1">
        <v>1174530</v>
      </c>
      <c r="N165">
        <v>0</v>
      </c>
      <c r="O165">
        <v>0</v>
      </c>
      <c r="P165" s="1">
        <v>1061862</v>
      </c>
      <c r="Q165" s="1">
        <v>2888809</v>
      </c>
      <c r="R165" s="1">
        <f>Table1[[#This Row],[receipts_total]]-Table1[[#This Row],[receipts_others_income]]</f>
        <v>1826947</v>
      </c>
      <c r="S165" s="1" t="str">
        <f>IF(Table1[[#This Row],[revenue]]&lt;250000,"S",IF(Table1[[#This Row],[revenue]]&lt;1000000,"M","L"))</f>
        <v>L</v>
      </c>
      <c r="T165" s="1">
        <f>IF(Table1[[#This Row],[charity_size]]="S",1, 0)</f>
        <v>0</v>
      </c>
      <c r="U165" s="2">
        <f>IF(Table1[[#This Row],[charity_size]]="S",(Table1[[#This Row],[revenue]]-_xlfn.MINIFS($R$2:$R$423,$S$2:$S$423,"S"))/(_xlfn.MAXIFS($R$2:$R$423,$S$2:$S$423,"S")-_xlfn.MINIFS($R$2:$R$423,$S$2:$S$423,"S")),0)</f>
        <v>0</v>
      </c>
      <c r="V165" s="1">
        <f>IF(Table1[[#This Row],[charity_size]]="M",1,0)</f>
        <v>0</v>
      </c>
      <c r="W16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5" s="1">
        <f>IF(Table1[[#This Row],[charity_size]]="L",1,0)</f>
        <v>1</v>
      </c>
      <c r="Y165" s="2">
        <f>IF(Table1[[#This Row],[charity_size]]="L",(LOG10(Table1[[#This Row],[revenue]])-LOG10(_xlfn.MINIFS($R$2:$R$423,$S$2:$S$423,"L")))/(LOG10(_xlfn.MAXIFS($R$2:$R$423,$S$2:$S$423,"L"))-LOG10(_xlfn.MINIFS($R$2:$R$423,$S$2:$S$423,"L"))),0)</f>
        <v>7.5962891402656829E-2</v>
      </c>
      <c r="Z165">
        <v>0</v>
      </c>
      <c r="AA165" s="1">
        <v>1632180</v>
      </c>
      <c r="AB165">
        <v>0</v>
      </c>
      <c r="AC165" s="1">
        <v>1632180</v>
      </c>
      <c r="AD165" s="1">
        <v>67350</v>
      </c>
      <c r="AE165">
        <v>0</v>
      </c>
      <c r="AF165" s="1">
        <v>1699530</v>
      </c>
      <c r="AG165" s="1">
        <v>387675</v>
      </c>
      <c r="AH165" s="1">
        <v>1150154</v>
      </c>
      <c r="AI165">
        <v>0</v>
      </c>
      <c r="AJ165">
        <v>100</v>
      </c>
      <c r="AK165">
        <v>0</v>
      </c>
      <c r="AL165">
        <v>0</v>
      </c>
      <c r="AM165" s="1">
        <v>496379</v>
      </c>
      <c r="AN165" s="1">
        <v>2034308</v>
      </c>
      <c r="AO165">
        <v>0</v>
      </c>
      <c r="AP165" s="1">
        <v>2034308</v>
      </c>
      <c r="AQ165" s="1">
        <v>409901</v>
      </c>
      <c r="AR165" s="1">
        <v>1734000</v>
      </c>
      <c r="AS165" s="1">
        <v>1324099</v>
      </c>
      <c r="AT165" s="1">
        <v>75063</v>
      </c>
      <c r="AU165" s="1">
        <v>225245</v>
      </c>
      <c r="AV165" s="1">
        <v>300308</v>
      </c>
      <c r="AW165">
        <v>47</v>
      </c>
      <c r="AX165" s="1">
        <v>11945</v>
      </c>
      <c r="AY165">
        <v>16</v>
      </c>
      <c r="AZ165">
        <v>23</v>
      </c>
      <c r="BA165" s="1">
        <v>704257</v>
      </c>
      <c r="BB165" s="1">
        <v>163508</v>
      </c>
    </row>
    <row r="166" spans="1:54" x14ac:dyDescent="0.2">
      <c r="A166" t="s">
        <v>270</v>
      </c>
      <c r="B166" t="s">
        <v>269</v>
      </c>
      <c r="C166" t="s">
        <v>176</v>
      </c>
      <c r="D166" t="s">
        <v>235</v>
      </c>
      <c r="E166" t="s">
        <v>46</v>
      </c>
      <c r="F166" t="s">
        <v>47</v>
      </c>
      <c r="G166" s="1">
        <v>19900</v>
      </c>
      <c r="H166" s="1">
        <v>52850</v>
      </c>
      <c r="I166" s="1">
        <v>72750</v>
      </c>
      <c r="J166">
        <v>0</v>
      </c>
      <c r="K166">
        <v>0</v>
      </c>
      <c r="L166">
        <v>0</v>
      </c>
      <c r="M166" s="1">
        <v>43952</v>
      </c>
      <c r="N166">
        <v>0</v>
      </c>
      <c r="O166">
        <v>75</v>
      </c>
      <c r="P166">
        <v>0</v>
      </c>
      <c r="Q166" s="1">
        <v>116777</v>
      </c>
      <c r="R166" s="1">
        <f>Table1[[#This Row],[receipts_total]]-Table1[[#This Row],[receipts_others_income]]</f>
        <v>116777</v>
      </c>
      <c r="S166" s="1" t="str">
        <f>IF(Table1[[#This Row],[revenue]]&lt;250000,"S",IF(Table1[[#This Row],[revenue]]&lt;1000000,"M","L"))</f>
        <v>S</v>
      </c>
      <c r="T166" s="1">
        <f>IF(Table1[[#This Row],[charity_size]]="S",1, 0)</f>
        <v>1</v>
      </c>
      <c r="U166" s="2">
        <f>IF(Table1[[#This Row],[charity_size]]="S",(Table1[[#This Row],[revenue]]-_xlfn.MINIFS($R$2:$R$423,$S$2:$S$423,"S"))/(_xlfn.MAXIFS($R$2:$R$423,$S$2:$S$423,"S")-_xlfn.MINIFS($R$2:$R$423,$S$2:$S$423,"S")),0)</f>
        <v>0.46793343457859665</v>
      </c>
      <c r="V166" s="1">
        <f>IF(Table1[[#This Row],[charity_size]]="M",1,0)</f>
        <v>0</v>
      </c>
      <c r="W16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6" s="1">
        <f>IF(Table1[[#This Row],[charity_size]]="L",1,0)</f>
        <v>0</v>
      </c>
      <c r="Y16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66">
        <v>0</v>
      </c>
      <c r="AA166" s="1">
        <v>63541</v>
      </c>
      <c r="AB166">
        <v>0</v>
      </c>
      <c r="AC166" s="1">
        <v>63541</v>
      </c>
      <c r="AD166">
        <v>0</v>
      </c>
      <c r="AE166" s="1">
        <v>1926</v>
      </c>
      <c r="AF166" s="1">
        <v>65467</v>
      </c>
      <c r="AG166">
        <v>0</v>
      </c>
      <c r="AH166" s="1">
        <v>292085</v>
      </c>
      <c r="AI166">
        <v>0</v>
      </c>
      <c r="AJ166">
        <v>0</v>
      </c>
      <c r="AK166">
        <v>0</v>
      </c>
      <c r="AL166">
        <v>0</v>
      </c>
      <c r="AM166">
        <v>0</v>
      </c>
      <c r="AN166" s="1">
        <v>292085</v>
      </c>
      <c r="AO166">
        <v>0</v>
      </c>
      <c r="AP166" s="1">
        <v>292085</v>
      </c>
      <c r="AQ166">
        <v>0</v>
      </c>
      <c r="AR166" s="1">
        <v>290685</v>
      </c>
      <c r="AS166" s="1">
        <v>290685</v>
      </c>
      <c r="AT166" s="1">
        <v>1400</v>
      </c>
      <c r="AU166">
        <v>0</v>
      </c>
      <c r="AV166" s="1">
        <v>1400</v>
      </c>
      <c r="AW166">
        <v>11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 x14ac:dyDescent="0.2">
      <c r="A167" t="s">
        <v>630</v>
      </c>
      <c r="B167" t="s">
        <v>628</v>
      </c>
      <c r="C167" t="s">
        <v>171</v>
      </c>
      <c r="D167" t="s">
        <v>629</v>
      </c>
      <c r="E167" t="s">
        <v>59</v>
      </c>
      <c r="F167" t="s">
        <v>47</v>
      </c>
      <c r="G167">
        <v>0</v>
      </c>
      <c r="H167" s="1">
        <v>470250</v>
      </c>
      <c r="I167" s="1">
        <v>470250</v>
      </c>
      <c r="J167">
        <v>0</v>
      </c>
      <c r="K167">
        <v>0</v>
      </c>
      <c r="L167">
        <v>0</v>
      </c>
      <c r="M167">
        <v>0</v>
      </c>
      <c r="N167">
        <v>40</v>
      </c>
      <c r="O167">
        <v>0</v>
      </c>
      <c r="P167" s="1">
        <v>10000</v>
      </c>
      <c r="Q167" s="1">
        <v>480290</v>
      </c>
      <c r="R167" s="1">
        <f>Table1[[#This Row],[receipts_total]]-Table1[[#This Row],[receipts_others_income]]</f>
        <v>470290</v>
      </c>
      <c r="S167" s="1" t="str">
        <f>IF(Table1[[#This Row],[revenue]]&lt;250000,"S",IF(Table1[[#This Row],[revenue]]&lt;1000000,"M","L"))</f>
        <v>M</v>
      </c>
      <c r="T167" s="1">
        <f>IF(Table1[[#This Row],[charity_size]]="S",1, 0)</f>
        <v>0</v>
      </c>
      <c r="U167" s="2">
        <f>IF(Table1[[#This Row],[charity_size]]="S",(Table1[[#This Row],[revenue]]-_xlfn.MINIFS($R$2:$R$423,$S$2:$S$423,"S"))/(_xlfn.MAXIFS($R$2:$R$423,$S$2:$S$423,"S")-_xlfn.MINIFS($R$2:$R$423,$S$2:$S$423,"S")),0)</f>
        <v>0</v>
      </c>
      <c r="V167" s="1">
        <f>IF(Table1[[#This Row],[charity_size]]="M",1,0)</f>
        <v>1</v>
      </c>
      <c r="W167" s="2">
        <f>IF(Table1[[#This Row],[charity_size]]="M",(LOG10(Table1[[#This Row],[revenue]])-LOG10(_xlfn.MINIFS($R$2:$R$423,$S$2:$S$423,"M")))/(LOG10(_xlfn.MAXIFS($R$2:$R$423,$S$2:$S$423,"M"))-LOG10(_xlfn.MINIFS($R$2:$R$423,$S$2:$S$423,"M"))),0)</f>
        <v>0.44690370476809177</v>
      </c>
      <c r="X167" s="1">
        <f>IF(Table1[[#This Row],[charity_size]]="L",1,0)</f>
        <v>0</v>
      </c>
      <c r="Y16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67">
        <v>0</v>
      </c>
      <c r="AA167" s="1">
        <v>312372</v>
      </c>
      <c r="AB167">
        <v>0</v>
      </c>
      <c r="AC167" s="1">
        <v>312372</v>
      </c>
      <c r="AD167">
        <v>0</v>
      </c>
      <c r="AE167" s="1">
        <v>130419</v>
      </c>
      <c r="AF167" s="1">
        <v>442791</v>
      </c>
      <c r="AG167" s="1">
        <v>10000</v>
      </c>
      <c r="AH167" s="1">
        <v>287695</v>
      </c>
      <c r="AI167">
        <v>0</v>
      </c>
      <c r="AJ167">
        <v>0</v>
      </c>
      <c r="AK167">
        <v>0</v>
      </c>
      <c r="AL167">
        <v>0</v>
      </c>
      <c r="AM167" s="1">
        <v>44103</v>
      </c>
      <c r="AN167" s="1">
        <v>341798</v>
      </c>
      <c r="AO167">
        <v>0</v>
      </c>
      <c r="AP167" s="1">
        <v>341798</v>
      </c>
      <c r="AQ167">
        <v>0</v>
      </c>
      <c r="AR167" s="1">
        <v>173340</v>
      </c>
      <c r="AS167" s="1">
        <v>173340</v>
      </c>
      <c r="AT167" s="1">
        <v>168458</v>
      </c>
      <c r="AU167">
        <v>0</v>
      </c>
      <c r="AV167" s="1">
        <v>168458</v>
      </c>
      <c r="AW167">
        <v>62</v>
      </c>
      <c r="AX167">
        <v>0</v>
      </c>
      <c r="AY167">
        <v>1</v>
      </c>
      <c r="AZ167">
        <v>14</v>
      </c>
      <c r="BA167" s="1">
        <v>145597</v>
      </c>
      <c r="BB167">
        <v>0</v>
      </c>
    </row>
    <row r="168" spans="1:54" x14ac:dyDescent="0.2">
      <c r="A168" t="s">
        <v>907</v>
      </c>
      <c r="B168" t="s">
        <v>906</v>
      </c>
      <c r="C168" t="s">
        <v>875</v>
      </c>
      <c r="D168" t="s">
        <v>876</v>
      </c>
      <c r="E168" t="s">
        <v>46</v>
      </c>
      <c r="F168" t="s">
        <v>47</v>
      </c>
      <c r="G168" s="1">
        <v>8000</v>
      </c>
      <c r="H168" s="1">
        <v>66360</v>
      </c>
      <c r="I168" s="1">
        <v>74360</v>
      </c>
      <c r="J168">
        <v>0</v>
      </c>
      <c r="K168">
        <v>0</v>
      </c>
      <c r="L168">
        <v>0</v>
      </c>
      <c r="M168" s="1">
        <v>17700</v>
      </c>
      <c r="N168" s="1">
        <v>7667</v>
      </c>
      <c r="O168" s="1">
        <v>18887</v>
      </c>
      <c r="P168" s="1">
        <v>89563</v>
      </c>
      <c r="Q168" s="1">
        <v>208177</v>
      </c>
      <c r="R168" s="1">
        <f>Table1[[#This Row],[receipts_total]]-Table1[[#This Row],[receipts_others_income]]</f>
        <v>118614</v>
      </c>
      <c r="S168" s="1" t="str">
        <f>IF(Table1[[#This Row],[revenue]]&lt;250000,"S",IF(Table1[[#This Row],[revenue]]&lt;1000000,"M","L"))</f>
        <v>S</v>
      </c>
      <c r="T168" s="1">
        <f>IF(Table1[[#This Row],[charity_size]]="S",1, 0)</f>
        <v>1</v>
      </c>
      <c r="U168" s="2">
        <f>IF(Table1[[#This Row],[charity_size]]="S",(Table1[[#This Row],[revenue]]-_xlfn.MINIFS($R$2:$R$423,$S$2:$S$423,"S"))/(_xlfn.MAXIFS($R$2:$R$423,$S$2:$S$423,"S")-_xlfn.MINIFS($R$2:$R$423,$S$2:$S$423,"S")),0)</f>
        <v>0.47529441935574351</v>
      </c>
      <c r="V168" s="1">
        <f>IF(Table1[[#This Row],[charity_size]]="M",1,0)</f>
        <v>0</v>
      </c>
      <c r="W16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8" s="1">
        <f>IF(Table1[[#This Row],[charity_size]]="L",1,0)</f>
        <v>0</v>
      </c>
      <c r="Y16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68">
        <v>0</v>
      </c>
      <c r="AA168" s="1">
        <v>121720</v>
      </c>
      <c r="AB168" s="1">
        <v>28208</v>
      </c>
      <c r="AC168" s="1">
        <v>149928</v>
      </c>
      <c r="AD168">
        <v>0</v>
      </c>
      <c r="AE168" s="1">
        <v>40166</v>
      </c>
      <c r="AF168" s="1">
        <v>190094</v>
      </c>
      <c r="AG168" s="1">
        <v>4065</v>
      </c>
      <c r="AH168" s="1">
        <v>499494</v>
      </c>
      <c r="AI168" s="1">
        <v>5963</v>
      </c>
      <c r="AJ168">
        <v>0</v>
      </c>
      <c r="AK168">
        <v>0</v>
      </c>
      <c r="AL168">
        <v>0</v>
      </c>
      <c r="AM168" s="1">
        <v>14927</v>
      </c>
      <c r="AN168" s="1">
        <v>524449</v>
      </c>
      <c r="AO168">
        <v>0</v>
      </c>
      <c r="AP168" s="1">
        <v>524449</v>
      </c>
      <c r="AQ168">
        <v>0</v>
      </c>
      <c r="AR168" s="1">
        <v>509234</v>
      </c>
      <c r="AS168" s="1">
        <v>509234</v>
      </c>
      <c r="AT168" s="1">
        <v>15215</v>
      </c>
      <c r="AU168">
        <v>0</v>
      </c>
      <c r="AV168" s="1">
        <v>15215</v>
      </c>
      <c r="AW168">
        <v>49</v>
      </c>
      <c r="AX168">
        <v>0</v>
      </c>
      <c r="AY168">
        <v>0</v>
      </c>
      <c r="AZ168">
        <v>1</v>
      </c>
      <c r="BA168" s="1">
        <v>33443</v>
      </c>
      <c r="BB168" s="1">
        <v>3536</v>
      </c>
    </row>
    <row r="169" spans="1:54" x14ac:dyDescent="0.2">
      <c r="A169" t="s">
        <v>523</v>
      </c>
      <c r="B169" t="s">
        <v>522</v>
      </c>
      <c r="C169" t="s">
        <v>395</v>
      </c>
      <c r="D169" t="s">
        <v>506</v>
      </c>
      <c r="E169" t="s">
        <v>59</v>
      </c>
      <c r="F169" t="s">
        <v>47</v>
      </c>
      <c r="G169" s="1">
        <v>137555</v>
      </c>
      <c r="H169" s="1">
        <v>1149098</v>
      </c>
      <c r="I169" s="1">
        <v>1286653</v>
      </c>
      <c r="J169">
        <v>0</v>
      </c>
      <c r="K169">
        <v>0</v>
      </c>
      <c r="L169">
        <v>0</v>
      </c>
      <c r="M169" s="1">
        <v>549471</v>
      </c>
      <c r="N169">
        <v>0</v>
      </c>
      <c r="O169">
        <v>0</v>
      </c>
      <c r="P169" s="1">
        <v>96682</v>
      </c>
      <c r="Q169" s="1">
        <v>1932806</v>
      </c>
      <c r="R169" s="1">
        <f>Table1[[#This Row],[receipts_total]]-Table1[[#This Row],[receipts_others_income]]</f>
        <v>1836124</v>
      </c>
      <c r="S169" s="1" t="str">
        <f>IF(Table1[[#This Row],[revenue]]&lt;250000,"S",IF(Table1[[#This Row],[revenue]]&lt;1000000,"M","L"))</f>
        <v>L</v>
      </c>
      <c r="T169" s="1">
        <f>IF(Table1[[#This Row],[charity_size]]="S",1, 0)</f>
        <v>0</v>
      </c>
      <c r="U169" s="2">
        <f>IF(Table1[[#This Row],[charity_size]]="S",(Table1[[#This Row],[revenue]]-_xlfn.MINIFS($R$2:$R$423,$S$2:$S$423,"S"))/(_xlfn.MAXIFS($R$2:$R$423,$S$2:$S$423,"S")-_xlfn.MINIFS($R$2:$R$423,$S$2:$S$423,"S")),0)</f>
        <v>0</v>
      </c>
      <c r="V169" s="1">
        <f>IF(Table1[[#This Row],[charity_size]]="M",1,0)</f>
        <v>0</v>
      </c>
      <c r="W16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69" s="1">
        <f>IF(Table1[[#This Row],[charity_size]]="L",1,0)</f>
        <v>1</v>
      </c>
      <c r="Y169" s="2">
        <f>IF(Table1[[#This Row],[charity_size]]="L",(LOG10(Table1[[#This Row],[revenue]])-LOG10(_xlfn.MINIFS($R$2:$R$423,$S$2:$S$423,"L")))/(LOG10(_xlfn.MAXIFS($R$2:$R$423,$S$2:$S$423,"L"))-LOG10(_xlfn.MINIFS($R$2:$R$423,$S$2:$S$423,"L"))),0)</f>
        <v>7.6602199780006874E-2</v>
      </c>
      <c r="Z169">
        <v>0</v>
      </c>
      <c r="AA169" s="1">
        <v>730660</v>
      </c>
      <c r="AB169">
        <v>0</v>
      </c>
      <c r="AC169" s="1">
        <v>730660</v>
      </c>
      <c r="AD169" s="1">
        <v>131796</v>
      </c>
      <c r="AE169" s="1">
        <v>182468</v>
      </c>
      <c r="AF169" s="1">
        <v>1044924</v>
      </c>
      <c r="AG169" s="1">
        <v>10103</v>
      </c>
      <c r="AH169" s="1">
        <v>7902428</v>
      </c>
      <c r="AI169">
        <v>0</v>
      </c>
      <c r="AJ169">
        <v>0</v>
      </c>
      <c r="AK169" s="1">
        <v>2356174</v>
      </c>
      <c r="AL169" s="1">
        <v>179001</v>
      </c>
      <c r="AM169" s="1">
        <v>7510</v>
      </c>
      <c r="AN169" s="1">
        <v>10455216</v>
      </c>
      <c r="AO169">
        <v>0</v>
      </c>
      <c r="AP169" s="1">
        <v>10455216</v>
      </c>
      <c r="AQ169">
        <v>0</v>
      </c>
      <c r="AR169" s="1">
        <v>9992773</v>
      </c>
      <c r="AS169" s="1">
        <v>9992773</v>
      </c>
      <c r="AT169" s="1">
        <v>462443</v>
      </c>
      <c r="AU169">
        <v>0</v>
      </c>
      <c r="AV169" s="1">
        <v>462443</v>
      </c>
      <c r="AW169">
        <v>24</v>
      </c>
      <c r="AX169">
        <v>0</v>
      </c>
      <c r="AY169">
        <v>9.4</v>
      </c>
      <c r="AZ169">
        <v>2</v>
      </c>
      <c r="BA169" s="1">
        <v>282354</v>
      </c>
      <c r="BB169">
        <v>0</v>
      </c>
    </row>
    <row r="170" spans="1:54" x14ac:dyDescent="0.2">
      <c r="A170" t="s">
        <v>614</v>
      </c>
      <c r="B170" t="s">
        <v>612</v>
      </c>
      <c r="C170" t="s">
        <v>171</v>
      </c>
      <c r="D170" t="s">
        <v>613</v>
      </c>
      <c r="E170" t="s">
        <v>59</v>
      </c>
      <c r="F170" t="s">
        <v>47</v>
      </c>
      <c r="G170" s="1">
        <v>1345208</v>
      </c>
      <c r="H170" s="1">
        <v>402900</v>
      </c>
      <c r="I170" s="1">
        <v>1748108</v>
      </c>
      <c r="J170">
        <v>0</v>
      </c>
      <c r="K170">
        <v>0</v>
      </c>
      <c r="L170">
        <v>0</v>
      </c>
      <c r="M170" s="1">
        <v>125000</v>
      </c>
      <c r="N170">
        <v>0</v>
      </c>
      <c r="O170">
        <v>0</v>
      </c>
      <c r="P170" s="1">
        <v>31314</v>
      </c>
      <c r="Q170" s="1">
        <v>1904422</v>
      </c>
      <c r="R170" s="1">
        <f>Table1[[#This Row],[receipts_total]]-Table1[[#This Row],[receipts_others_income]]</f>
        <v>1873108</v>
      </c>
      <c r="S170" s="1" t="str">
        <f>IF(Table1[[#This Row],[revenue]]&lt;250000,"S",IF(Table1[[#This Row],[revenue]]&lt;1000000,"M","L"))</f>
        <v>L</v>
      </c>
      <c r="T170" s="1">
        <f>IF(Table1[[#This Row],[charity_size]]="S",1, 0)</f>
        <v>0</v>
      </c>
      <c r="U170" s="2">
        <f>IF(Table1[[#This Row],[charity_size]]="S",(Table1[[#This Row],[revenue]]-_xlfn.MINIFS($R$2:$R$423,$S$2:$S$423,"S"))/(_xlfn.MAXIFS($R$2:$R$423,$S$2:$S$423,"S")-_xlfn.MINIFS($R$2:$R$423,$S$2:$S$423,"S")),0)</f>
        <v>0</v>
      </c>
      <c r="V170" s="1">
        <f>IF(Table1[[#This Row],[charity_size]]="M",1,0)</f>
        <v>0</v>
      </c>
      <c r="W17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0" s="1">
        <f>IF(Table1[[#This Row],[charity_size]]="L",1,0)</f>
        <v>1</v>
      </c>
      <c r="Y170" s="2">
        <f>IF(Table1[[#This Row],[charity_size]]="L",(LOG10(Table1[[#This Row],[revenue]])-LOG10(_xlfn.MINIFS($R$2:$R$423,$S$2:$S$423,"L")))/(LOG10(_xlfn.MAXIFS($R$2:$R$423,$S$2:$S$423,"L"))-LOG10(_xlfn.MINIFS($R$2:$R$423,$S$2:$S$423,"L"))),0)</f>
        <v>7.9146675826688564E-2</v>
      </c>
      <c r="Z170">
        <v>0</v>
      </c>
      <c r="AA170" s="1">
        <v>777211</v>
      </c>
      <c r="AB170" s="1">
        <v>663062</v>
      </c>
      <c r="AC170" s="1">
        <v>1440273</v>
      </c>
      <c r="AD170" s="1">
        <v>40327</v>
      </c>
      <c r="AE170" s="1">
        <v>37111</v>
      </c>
      <c r="AF170" s="1">
        <v>1517711</v>
      </c>
      <c r="AG170" s="1">
        <v>475732</v>
      </c>
      <c r="AH170" s="1">
        <v>2659002</v>
      </c>
      <c r="AI170" s="1">
        <v>86400</v>
      </c>
      <c r="AJ170">
        <v>0</v>
      </c>
      <c r="AK170">
        <v>0</v>
      </c>
      <c r="AL170" s="1">
        <v>36812</v>
      </c>
      <c r="AM170" s="1">
        <v>197123</v>
      </c>
      <c r="AN170" s="1">
        <v>3455069</v>
      </c>
      <c r="AO170">
        <v>0</v>
      </c>
      <c r="AP170" s="1">
        <v>3455069</v>
      </c>
      <c r="AQ170" s="1">
        <v>2218704</v>
      </c>
      <c r="AR170" s="1">
        <v>3411132</v>
      </c>
      <c r="AS170" s="1">
        <v>1192428</v>
      </c>
      <c r="AT170" s="1">
        <v>43937</v>
      </c>
      <c r="AU170">
        <v>0</v>
      </c>
      <c r="AV170" s="1">
        <v>43937</v>
      </c>
      <c r="AW170">
        <v>60</v>
      </c>
      <c r="AX170">
        <v>0</v>
      </c>
      <c r="AY170">
        <v>4</v>
      </c>
      <c r="AZ170">
        <v>8</v>
      </c>
      <c r="BA170" s="1">
        <v>583022</v>
      </c>
      <c r="BB170">
        <v>0</v>
      </c>
    </row>
    <row r="171" spans="1:54" x14ac:dyDescent="0.2">
      <c r="A171" t="s">
        <v>611</v>
      </c>
      <c r="B171" t="s">
        <v>610</v>
      </c>
      <c r="C171" t="s">
        <v>171</v>
      </c>
      <c r="D171" t="s">
        <v>598</v>
      </c>
      <c r="E171" t="s">
        <v>62</v>
      </c>
      <c r="F171" t="s">
        <v>47</v>
      </c>
      <c r="G171" s="1">
        <v>266849</v>
      </c>
      <c r="H171" s="1">
        <v>548251</v>
      </c>
      <c r="I171" s="1">
        <v>815100</v>
      </c>
      <c r="J171" s="1">
        <v>1062019</v>
      </c>
      <c r="K171">
        <v>0</v>
      </c>
      <c r="L171" s="1">
        <v>1062019</v>
      </c>
      <c r="M171">
        <v>0</v>
      </c>
      <c r="N171">
        <v>0</v>
      </c>
      <c r="O171">
        <v>0</v>
      </c>
      <c r="P171">
        <v>0</v>
      </c>
      <c r="Q171" s="1">
        <v>1877119</v>
      </c>
      <c r="R171" s="1">
        <f>Table1[[#This Row],[receipts_total]]-Table1[[#This Row],[receipts_others_income]]</f>
        <v>1877119</v>
      </c>
      <c r="S171" s="1" t="str">
        <f>IF(Table1[[#This Row],[revenue]]&lt;250000,"S",IF(Table1[[#This Row],[revenue]]&lt;1000000,"M","L"))</f>
        <v>L</v>
      </c>
      <c r="T171" s="1">
        <f>IF(Table1[[#This Row],[charity_size]]="S",1, 0)</f>
        <v>0</v>
      </c>
      <c r="U171" s="2">
        <f>IF(Table1[[#This Row],[charity_size]]="S",(Table1[[#This Row],[revenue]]-_xlfn.MINIFS($R$2:$R$423,$S$2:$S$423,"S"))/(_xlfn.MAXIFS($R$2:$R$423,$S$2:$S$423,"S")-_xlfn.MINIFS($R$2:$R$423,$S$2:$S$423,"S")),0)</f>
        <v>0</v>
      </c>
      <c r="V171" s="1">
        <f>IF(Table1[[#This Row],[charity_size]]="M",1,0)</f>
        <v>0</v>
      </c>
      <c r="W17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1" s="1">
        <f>IF(Table1[[#This Row],[charity_size]]="L",1,0)</f>
        <v>1</v>
      </c>
      <c r="Y171" s="2">
        <f>IF(Table1[[#This Row],[charity_size]]="L",(LOG10(Table1[[#This Row],[revenue]])-LOG10(_xlfn.MINIFS($R$2:$R$423,$S$2:$S$423,"L")))/(LOG10(_xlfn.MAXIFS($R$2:$R$423,$S$2:$S$423,"L"))-LOG10(_xlfn.MINIFS($R$2:$R$423,$S$2:$S$423,"L"))),0)</f>
        <v>7.9419604624935719E-2</v>
      </c>
      <c r="Z171">
        <v>0</v>
      </c>
      <c r="AA171" s="1">
        <v>2112072</v>
      </c>
      <c r="AB171" s="1">
        <v>3283</v>
      </c>
      <c r="AC171" s="1">
        <v>2115355</v>
      </c>
      <c r="AD171">
        <v>0</v>
      </c>
      <c r="AE171">
        <v>0</v>
      </c>
      <c r="AF171" s="1">
        <v>2115355</v>
      </c>
      <c r="AG171" s="1">
        <v>90000</v>
      </c>
      <c r="AH171" s="1">
        <v>1066649</v>
      </c>
      <c r="AI171">
        <v>0</v>
      </c>
      <c r="AJ171">
        <v>0</v>
      </c>
      <c r="AK171">
        <v>0</v>
      </c>
      <c r="AL171" s="1">
        <v>4177</v>
      </c>
      <c r="AM171" s="1">
        <v>12129</v>
      </c>
      <c r="AN171" s="1">
        <v>1172955</v>
      </c>
      <c r="AO171">
        <v>0</v>
      </c>
      <c r="AP171" s="1">
        <v>1172955</v>
      </c>
      <c r="AQ171" s="1">
        <v>261345</v>
      </c>
      <c r="AR171" s="1">
        <v>261345</v>
      </c>
      <c r="AS171">
        <v>0</v>
      </c>
      <c r="AT171" s="1">
        <v>911610</v>
      </c>
      <c r="AU171">
        <v>0</v>
      </c>
      <c r="AV171" s="1">
        <v>911610</v>
      </c>
      <c r="AW171">
        <v>59</v>
      </c>
      <c r="AX171">
        <v>0</v>
      </c>
      <c r="AY171">
        <v>0</v>
      </c>
      <c r="AZ171">
        <v>2</v>
      </c>
      <c r="BA171" s="1">
        <v>170234</v>
      </c>
      <c r="BB171" s="1">
        <v>106749</v>
      </c>
    </row>
    <row r="172" spans="1:54" x14ac:dyDescent="0.2">
      <c r="A172" t="s">
        <v>366</v>
      </c>
      <c r="B172" t="s">
        <v>365</v>
      </c>
      <c r="C172" t="s">
        <v>330</v>
      </c>
      <c r="D172" t="s">
        <v>331</v>
      </c>
      <c r="E172" t="s">
        <v>59</v>
      </c>
      <c r="F172" t="s">
        <v>47</v>
      </c>
      <c r="G172" s="1">
        <v>116375</v>
      </c>
      <c r="H172" s="1">
        <v>1666894</v>
      </c>
      <c r="I172" s="1">
        <v>1783269</v>
      </c>
      <c r="J172">
        <v>0</v>
      </c>
      <c r="K172">
        <v>0</v>
      </c>
      <c r="L172">
        <v>0</v>
      </c>
      <c r="M172">
        <v>0</v>
      </c>
      <c r="N172" s="1">
        <v>125224</v>
      </c>
      <c r="O172">
        <v>0</v>
      </c>
      <c r="P172">
        <v>0</v>
      </c>
      <c r="Q172" s="1">
        <v>1908493</v>
      </c>
      <c r="R172" s="1">
        <f>Table1[[#This Row],[receipts_total]]-Table1[[#This Row],[receipts_others_income]]</f>
        <v>1908493</v>
      </c>
      <c r="S172" s="1" t="str">
        <f>IF(Table1[[#This Row],[revenue]]&lt;250000,"S",IF(Table1[[#This Row],[revenue]]&lt;1000000,"M","L"))</f>
        <v>L</v>
      </c>
      <c r="T172" s="1">
        <f>IF(Table1[[#This Row],[charity_size]]="S",1, 0)</f>
        <v>0</v>
      </c>
      <c r="U172" s="2">
        <f>IF(Table1[[#This Row],[charity_size]]="S",(Table1[[#This Row],[revenue]]-_xlfn.MINIFS($R$2:$R$423,$S$2:$S$423,"S"))/(_xlfn.MAXIFS($R$2:$R$423,$S$2:$S$423,"S")-_xlfn.MINIFS($R$2:$R$423,$S$2:$S$423,"S")),0)</f>
        <v>0</v>
      </c>
      <c r="V172" s="1">
        <f>IF(Table1[[#This Row],[charity_size]]="M",1,0)</f>
        <v>0</v>
      </c>
      <c r="W17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2" s="1">
        <f>IF(Table1[[#This Row],[charity_size]]="L",1,0)</f>
        <v>1</v>
      </c>
      <c r="Y172" s="2">
        <f>IF(Table1[[#This Row],[charity_size]]="L",(LOG10(Table1[[#This Row],[revenue]])-LOG10(_xlfn.MINIFS($R$2:$R$423,$S$2:$S$423,"L")))/(LOG10(_xlfn.MAXIFS($R$2:$R$423,$S$2:$S$423,"L"))-LOG10(_xlfn.MINIFS($R$2:$R$423,$S$2:$S$423,"L"))),0)</f>
        <v>8.1534543537239101E-2</v>
      </c>
      <c r="Z172">
        <v>0</v>
      </c>
      <c r="AA172" s="1">
        <v>1310493</v>
      </c>
      <c r="AB172">
        <v>0</v>
      </c>
      <c r="AC172" s="1">
        <v>1310493</v>
      </c>
      <c r="AD172">
        <v>0</v>
      </c>
      <c r="AE172">
        <v>0</v>
      </c>
      <c r="AF172" s="1">
        <v>1310493</v>
      </c>
      <c r="AG172">
        <v>0</v>
      </c>
      <c r="AH172" s="1">
        <v>7628034</v>
      </c>
      <c r="AI172">
        <v>0</v>
      </c>
      <c r="AJ172" s="1">
        <v>1522500</v>
      </c>
      <c r="AK172">
        <v>0</v>
      </c>
      <c r="AL172">
        <v>0</v>
      </c>
      <c r="AM172">
        <v>0</v>
      </c>
      <c r="AN172" s="1">
        <v>9150534</v>
      </c>
      <c r="AO172">
        <v>0</v>
      </c>
      <c r="AP172" s="1">
        <v>9150534</v>
      </c>
      <c r="AQ172" s="1">
        <v>9150534</v>
      </c>
      <c r="AR172" s="1">
        <v>9150534</v>
      </c>
      <c r="AS172">
        <v>0</v>
      </c>
      <c r="AT172">
        <v>0</v>
      </c>
      <c r="AU172">
        <v>0</v>
      </c>
      <c r="AV172">
        <v>0</v>
      </c>
      <c r="AW172">
        <v>14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 x14ac:dyDescent="0.2">
      <c r="A173" t="s">
        <v>571</v>
      </c>
      <c r="B173" t="s">
        <v>570</v>
      </c>
      <c r="C173" t="s">
        <v>171</v>
      </c>
      <c r="D173" t="s">
        <v>567</v>
      </c>
      <c r="E173" t="s">
        <v>569</v>
      </c>
      <c r="F173" t="s">
        <v>56</v>
      </c>
      <c r="G173" s="1">
        <v>475296</v>
      </c>
      <c r="H173">
        <v>0</v>
      </c>
      <c r="I173" s="1">
        <v>475296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56599</v>
      </c>
      <c r="Q173" s="1">
        <v>531895</v>
      </c>
      <c r="R173" s="1">
        <f>Table1[[#This Row],[receipts_total]]-Table1[[#This Row],[receipts_others_income]]</f>
        <v>475296</v>
      </c>
      <c r="S173" s="1" t="str">
        <f>IF(Table1[[#This Row],[revenue]]&lt;250000,"S",IF(Table1[[#This Row],[revenue]]&lt;1000000,"M","L"))</f>
        <v>M</v>
      </c>
      <c r="T173" s="1">
        <f>IF(Table1[[#This Row],[charity_size]]="S",1, 0)</f>
        <v>0</v>
      </c>
      <c r="U173" s="2">
        <f>IF(Table1[[#This Row],[charity_size]]="S",(Table1[[#This Row],[revenue]]-_xlfn.MINIFS($R$2:$R$423,$S$2:$S$423,"S"))/(_xlfn.MAXIFS($R$2:$R$423,$S$2:$S$423,"S")-_xlfn.MINIFS($R$2:$R$423,$S$2:$S$423,"S")),0)</f>
        <v>0</v>
      </c>
      <c r="V173" s="1">
        <f>IF(Table1[[#This Row],[charity_size]]="M",1,0)</f>
        <v>1</v>
      </c>
      <c r="W173" s="2">
        <f>IF(Table1[[#This Row],[charity_size]]="M",(LOG10(Table1[[#This Row],[revenue]])-LOG10(_xlfn.MINIFS($R$2:$R$423,$S$2:$S$423,"M")))/(LOG10(_xlfn.MAXIFS($R$2:$R$423,$S$2:$S$423,"M"))-LOG10(_xlfn.MINIFS($R$2:$R$423,$S$2:$S$423,"M"))),0)</f>
        <v>0.45468232478959891</v>
      </c>
      <c r="X173" s="1">
        <f>IF(Table1[[#This Row],[charity_size]]="L",1,0)</f>
        <v>0</v>
      </c>
      <c r="Y17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73">
        <v>0</v>
      </c>
      <c r="AA173" s="1">
        <v>197231</v>
      </c>
      <c r="AB173">
        <v>0</v>
      </c>
      <c r="AC173" s="1">
        <v>197231</v>
      </c>
      <c r="AD173">
        <v>0</v>
      </c>
      <c r="AE173" s="1">
        <v>76716</v>
      </c>
      <c r="AF173" s="1">
        <v>273947</v>
      </c>
      <c r="AG173" s="1">
        <v>3943</v>
      </c>
      <c r="AH173" s="1">
        <v>734106</v>
      </c>
      <c r="AI173">
        <v>0</v>
      </c>
      <c r="AJ173">
        <v>0</v>
      </c>
      <c r="AK173">
        <v>0</v>
      </c>
      <c r="AL173">
        <v>0</v>
      </c>
      <c r="AM173" s="1">
        <v>80325</v>
      </c>
      <c r="AN173" s="1">
        <v>818374</v>
      </c>
      <c r="AO173">
        <v>0</v>
      </c>
      <c r="AP173" s="1">
        <v>818374</v>
      </c>
      <c r="AQ173">
        <v>0</v>
      </c>
      <c r="AR173" s="1">
        <v>815374</v>
      </c>
      <c r="AS173" s="1">
        <v>815374</v>
      </c>
      <c r="AT173" s="1">
        <v>3000</v>
      </c>
      <c r="AU173">
        <v>0</v>
      </c>
      <c r="AV173" s="1">
        <v>3000</v>
      </c>
      <c r="AW173">
        <v>57</v>
      </c>
      <c r="AX173">
        <v>0</v>
      </c>
      <c r="AY173">
        <v>19.600000000000001</v>
      </c>
      <c r="AZ173">
        <v>0</v>
      </c>
      <c r="BA173">
        <v>0</v>
      </c>
      <c r="BB173" s="1">
        <v>5340</v>
      </c>
    </row>
    <row r="174" spans="1:54" x14ac:dyDescent="0.2">
      <c r="A174" t="s">
        <v>864</v>
      </c>
      <c r="B174" t="s">
        <v>863</v>
      </c>
      <c r="C174" t="s">
        <v>649</v>
      </c>
      <c r="D174" t="s">
        <v>176</v>
      </c>
      <c r="E174" t="s">
        <v>59</v>
      </c>
      <c r="F174" t="s">
        <v>47</v>
      </c>
      <c r="G174" s="1">
        <v>27174</v>
      </c>
      <c r="H174" s="1">
        <v>314019</v>
      </c>
      <c r="I174" s="1">
        <v>341193</v>
      </c>
      <c r="J174">
        <v>0</v>
      </c>
      <c r="K174">
        <v>0</v>
      </c>
      <c r="L174">
        <v>0</v>
      </c>
      <c r="M174" s="1">
        <v>1514123</v>
      </c>
      <c r="N174" s="1">
        <v>9546</v>
      </c>
      <c r="O174" s="1">
        <v>47314</v>
      </c>
      <c r="P174" s="1">
        <v>4925</v>
      </c>
      <c r="Q174" s="1">
        <v>1917101</v>
      </c>
      <c r="R174" s="1">
        <f>Table1[[#This Row],[receipts_total]]-Table1[[#This Row],[receipts_others_income]]</f>
        <v>1912176</v>
      </c>
      <c r="S174" s="1" t="str">
        <f>IF(Table1[[#This Row],[revenue]]&lt;250000,"S",IF(Table1[[#This Row],[revenue]]&lt;1000000,"M","L"))</f>
        <v>L</v>
      </c>
      <c r="T174" s="1">
        <f>IF(Table1[[#This Row],[charity_size]]="S",1, 0)</f>
        <v>0</v>
      </c>
      <c r="U174" s="2">
        <f>IF(Table1[[#This Row],[charity_size]]="S",(Table1[[#This Row],[revenue]]-_xlfn.MINIFS($R$2:$R$423,$S$2:$S$423,"S"))/(_xlfn.MAXIFS($R$2:$R$423,$S$2:$S$423,"S")-_xlfn.MINIFS($R$2:$R$423,$S$2:$S$423,"S")),0)</f>
        <v>0</v>
      </c>
      <c r="V174" s="1">
        <f>IF(Table1[[#This Row],[charity_size]]="M",1,0)</f>
        <v>0</v>
      </c>
      <c r="W17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4" s="1">
        <f>IF(Table1[[#This Row],[charity_size]]="L",1,0)</f>
        <v>1</v>
      </c>
      <c r="Y174" s="2">
        <f>IF(Table1[[#This Row],[charity_size]]="L",(LOG10(Table1[[#This Row],[revenue]])-LOG10(_xlfn.MINIFS($R$2:$R$423,$S$2:$S$423,"L")))/(LOG10(_xlfn.MAXIFS($R$2:$R$423,$S$2:$S$423,"L"))-LOG10(_xlfn.MINIFS($R$2:$R$423,$S$2:$S$423,"L"))),0)</f>
        <v>8.1780533014907772E-2</v>
      </c>
      <c r="Z174">
        <v>0</v>
      </c>
      <c r="AA174" s="1">
        <v>504996</v>
      </c>
      <c r="AB174">
        <v>0</v>
      </c>
      <c r="AC174" s="1">
        <v>504996</v>
      </c>
      <c r="AD174">
        <v>167</v>
      </c>
      <c r="AE174" s="1">
        <v>73425</v>
      </c>
      <c r="AF174" s="1">
        <v>578588</v>
      </c>
      <c r="AG174" s="1">
        <v>291257</v>
      </c>
      <c r="AH174" s="1">
        <v>2307649</v>
      </c>
      <c r="AI174">
        <v>0</v>
      </c>
      <c r="AJ174" s="1">
        <v>1003907</v>
      </c>
      <c r="AK174">
        <v>0</v>
      </c>
      <c r="AL174" s="1">
        <v>2019</v>
      </c>
      <c r="AM174" s="1">
        <v>1046</v>
      </c>
      <c r="AN174" s="1">
        <v>3605878</v>
      </c>
      <c r="AO174">
        <v>0</v>
      </c>
      <c r="AP174" s="1">
        <v>3605878</v>
      </c>
      <c r="AQ174" s="1">
        <v>942241</v>
      </c>
      <c r="AR174" s="1">
        <v>3597697</v>
      </c>
      <c r="AS174" s="1">
        <v>2655456</v>
      </c>
      <c r="AT174" s="1">
        <v>8181</v>
      </c>
      <c r="AU174">
        <v>0</v>
      </c>
      <c r="AV174" s="1">
        <v>8181</v>
      </c>
      <c r="AW174">
        <v>48</v>
      </c>
      <c r="AX174">
        <v>0</v>
      </c>
      <c r="AY174">
        <v>0</v>
      </c>
      <c r="AZ174">
        <v>6</v>
      </c>
      <c r="BA174" s="1">
        <v>414550</v>
      </c>
      <c r="BB174">
        <v>0</v>
      </c>
    </row>
    <row r="175" spans="1:54" x14ac:dyDescent="0.2">
      <c r="A175" t="s">
        <v>895</v>
      </c>
      <c r="B175" t="s">
        <v>894</v>
      </c>
      <c r="C175" t="s">
        <v>875</v>
      </c>
      <c r="D175" t="s">
        <v>876</v>
      </c>
      <c r="E175" t="s">
        <v>46</v>
      </c>
      <c r="F175" t="s">
        <v>47</v>
      </c>
      <c r="G175">
        <v>0</v>
      </c>
      <c r="H175" s="1">
        <v>65110</v>
      </c>
      <c r="I175" s="1">
        <v>65110</v>
      </c>
      <c r="J175">
        <v>0</v>
      </c>
      <c r="K175">
        <v>0</v>
      </c>
      <c r="L175">
        <v>0</v>
      </c>
      <c r="M175" s="1">
        <v>1670460</v>
      </c>
      <c r="N175" s="1">
        <v>4750</v>
      </c>
      <c r="O175" s="1">
        <v>192551</v>
      </c>
      <c r="P175" s="1">
        <v>859392</v>
      </c>
      <c r="Q175" s="1">
        <v>2792263</v>
      </c>
      <c r="R175" s="1">
        <f>Table1[[#This Row],[receipts_total]]-Table1[[#This Row],[receipts_others_income]]</f>
        <v>1932871</v>
      </c>
      <c r="S175" s="1" t="str">
        <f>IF(Table1[[#This Row],[revenue]]&lt;250000,"S",IF(Table1[[#This Row],[revenue]]&lt;1000000,"M","L"))</f>
        <v>L</v>
      </c>
      <c r="T175" s="1">
        <f>IF(Table1[[#This Row],[charity_size]]="S",1, 0)</f>
        <v>0</v>
      </c>
      <c r="U175" s="2">
        <f>IF(Table1[[#This Row],[charity_size]]="S",(Table1[[#This Row],[revenue]]-_xlfn.MINIFS($R$2:$R$423,$S$2:$S$423,"S"))/(_xlfn.MAXIFS($R$2:$R$423,$S$2:$S$423,"S")-_xlfn.MINIFS($R$2:$R$423,$S$2:$S$423,"S")),0)</f>
        <v>0</v>
      </c>
      <c r="V175" s="1">
        <f>IF(Table1[[#This Row],[charity_size]]="M",1,0)</f>
        <v>0</v>
      </c>
      <c r="W17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5" s="1">
        <f>IF(Table1[[#This Row],[charity_size]]="L",1,0)</f>
        <v>1</v>
      </c>
      <c r="Y175" s="2">
        <f>IF(Table1[[#This Row],[charity_size]]="L",(LOG10(Table1[[#This Row],[revenue]])-LOG10(_xlfn.MINIFS($R$2:$R$423,$S$2:$S$423,"L")))/(LOG10(_xlfn.MAXIFS($R$2:$R$423,$S$2:$S$423,"L"))-LOG10(_xlfn.MINIFS($R$2:$R$423,$S$2:$S$423,"L"))),0)</f>
        <v>8.3154012140225914E-2</v>
      </c>
      <c r="Z175">
        <v>0</v>
      </c>
      <c r="AA175">
        <v>0</v>
      </c>
      <c r="AB175" s="1">
        <v>182628</v>
      </c>
      <c r="AC175" s="1">
        <v>182628</v>
      </c>
      <c r="AD175">
        <v>0</v>
      </c>
      <c r="AE175" s="1">
        <v>2506779</v>
      </c>
      <c r="AF175" s="1">
        <v>2689407</v>
      </c>
      <c r="AG175" s="1">
        <v>62557</v>
      </c>
      <c r="AH175" s="1">
        <v>1206929</v>
      </c>
      <c r="AI175">
        <v>0</v>
      </c>
      <c r="AJ175">
        <v>0</v>
      </c>
      <c r="AK175">
        <v>0</v>
      </c>
      <c r="AL175" s="1">
        <v>97053</v>
      </c>
      <c r="AM175" s="1">
        <v>37402</v>
      </c>
      <c r="AN175" s="1">
        <v>1403941</v>
      </c>
      <c r="AO175">
        <v>0</v>
      </c>
      <c r="AP175" s="1">
        <v>1403941</v>
      </c>
      <c r="AQ175">
        <v>0</v>
      </c>
      <c r="AR175" s="1">
        <v>803394</v>
      </c>
      <c r="AS175" s="1">
        <v>803394</v>
      </c>
      <c r="AT175" s="1">
        <v>600547</v>
      </c>
      <c r="AU175">
        <v>0</v>
      </c>
      <c r="AV175" s="1">
        <v>600547</v>
      </c>
      <c r="AW175">
        <v>49</v>
      </c>
      <c r="AX175">
        <v>0</v>
      </c>
      <c r="AY175">
        <v>0</v>
      </c>
      <c r="AZ175">
        <v>10</v>
      </c>
      <c r="BA175" s="1">
        <v>810494</v>
      </c>
      <c r="BB175">
        <v>0</v>
      </c>
    </row>
    <row r="176" spans="1:54" x14ac:dyDescent="0.2">
      <c r="A176" t="s">
        <v>69</v>
      </c>
      <c r="B176" t="s">
        <v>67</v>
      </c>
      <c r="C176" t="s">
        <v>49</v>
      </c>
      <c r="D176" t="s">
        <v>68</v>
      </c>
      <c r="E176" t="s">
        <v>46</v>
      </c>
      <c r="F176" t="s">
        <v>47</v>
      </c>
      <c r="G176" s="1">
        <v>394720</v>
      </c>
      <c r="H176" s="1">
        <v>170000</v>
      </c>
      <c r="I176" s="1">
        <v>564720</v>
      </c>
      <c r="J176">
        <v>0</v>
      </c>
      <c r="K176">
        <v>0</v>
      </c>
      <c r="L176">
        <v>0</v>
      </c>
      <c r="M176" s="1">
        <v>999675</v>
      </c>
      <c r="N176">
        <v>0</v>
      </c>
      <c r="O176" s="1">
        <v>426307</v>
      </c>
      <c r="P176" s="1">
        <v>2104</v>
      </c>
      <c r="Q176" s="1">
        <v>1992806</v>
      </c>
      <c r="R176" s="1">
        <f>Table1[[#This Row],[receipts_total]]-Table1[[#This Row],[receipts_others_income]]</f>
        <v>1990702</v>
      </c>
      <c r="S176" s="1" t="str">
        <f>IF(Table1[[#This Row],[revenue]]&lt;250000,"S",IF(Table1[[#This Row],[revenue]]&lt;1000000,"M","L"))</f>
        <v>L</v>
      </c>
      <c r="T176" s="1">
        <f>IF(Table1[[#This Row],[charity_size]]="S",1, 0)</f>
        <v>0</v>
      </c>
      <c r="U176" s="2">
        <f>IF(Table1[[#This Row],[charity_size]]="S",(Table1[[#This Row],[revenue]]-_xlfn.MINIFS($R$2:$R$423,$S$2:$S$423,"S"))/(_xlfn.MAXIFS($R$2:$R$423,$S$2:$S$423,"S")-_xlfn.MINIFS($R$2:$R$423,$S$2:$S$423,"S")),0)</f>
        <v>0</v>
      </c>
      <c r="V176" s="1">
        <f>IF(Table1[[#This Row],[charity_size]]="M",1,0)</f>
        <v>0</v>
      </c>
      <c r="W17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6" s="1">
        <f>IF(Table1[[#This Row],[charity_size]]="L",1,0)</f>
        <v>1</v>
      </c>
      <c r="Y176" s="2">
        <f>IF(Table1[[#This Row],[charity_size]]="L",(LOG10(Table1[[#This Row],[revenue]])-LOG10(_xlfn.MINIFS($R$2:$R$423,$S$2:$S$423,"L")))/(LOG10(_xlfn.MAXIFS($R$2:$R$423,$S$2:$S$423,"L"))-LOG10(_xlfn.MINIFS($R$2:$R$423,$S$2:$S$423,"L"))),0)</f>
        <v>8.6915541962607548E-2</v>
      </c>
      <c r="Z176">
        <v>0</v>
      </c>
      <c r="AA176" s="1">
        <v>1123616</v>
      </c>
      <c r="AB176">
        <v>0</v>
      </c>
      <c r="AC176" s="1">
        <v>1123616</v>
      </c>
      <c r="AD176">
        <v>0</v>
      </c>
      <c r="AE176" s="1">
        <v>725687</v>
      </c>
      <c r="AF176" s="1">
        <v>1849303</v>
      </c>
      <c r="AG176" s="1">
        <v>33903</v>
      </c>
      <c r="AH176" s="1">
        <v>550372</v>
      </c>
      <c r="AI176">
        <v>0</v>
      </c>
      <c r="AJ176">
        <v>0</v>
      </c>
      <c r="AK176">
        <v>0</v>
      </c>
      <c r="AL176">
        <v>0</v>
      </c>
      <c r="AM176">
        <v>946</v>
      </c>
      <c r="AN176" s="1">
        <v>585221</v>
      </c>
      <c r="AO176">
        <v>0</v>
      </c>
      <c r="AP176" s="1">
        <v>585221</v>
      </c>
      <c r="AQ176">
        <v>0</v>
      </c>
      <c r="AR176" s="1">
        <v>562791</v>
      </c>
      <c r="AS176" s="1">
        <v>562791</v>
      </c>
      <c r="AT176" s="1">
        <v>22430</v>
      </c>
      <c r="AU176">
        <v>0</v>
      </c>
      <c r="AV176" s="1">
        <v>22430</v>
      </c>
      <c r="AW176">
        <v>1</v>
      </c>
      <c r="AX176">
        <v>0</v>
      </c>
      <c r="AY176">
        <v>0</v>
      </c>
      <c r="AZ176">
        <v>11</v>
      </c>
      <c r="BA176" s="1">
        <v>459829</v>
      </c>
      <c r="BB176">
        <v>0</v>
      </c>
    </row>
    <row r="177" spans="1:54" x14ac:dyDescent="0.2">
      <c r="A177" t="s">
        <v>490</v>
      </c>
      <c r="B177" t="s">
        <v>488</v>
      </c>
      <c r="C177" t="s">
        <v>395</v>
      </c>
      <c r="D177" t="s">
        <v>489</v>
      </c>
      <c r="E177" t="s">
        <v>46</v>
      </c>
      <c r="F177" t="s">
        <v>47</v>
      </c>
      <c r="G177" s="1">
        <v>78171</v>
      </c>
      <c r="H177" s="1">
        <v>161178</v>
      </c>
      <c r="I177" s="1">
        <v>239349</v>
      </c>
      <c r="J177">
        <v>0</v>
      </c>
      <c r="K177">
        <v>0</v>
      </c>
      <c r="L177">
        <v>0</v>
      </c>
      <c r="M177" s="1">
        <v>982841</v>
      </c>
      <c r="N177" s="1">
        <v>6262</v>
      </c>
      <c r="O177" s="1">
        <v>766709</v>
      </c>
      <c r="P177" s="1">
        <v>52660</v>
      </c>
      <c r="Q177" s="1">
        <v>2047821</v>
      </c>
      <c r="R177" s="1">
        <f>Table1[[#This Row],[receipts_total]]-Table1[[#This Row],[receipts_others_income]]</f>
        <v>1995161</v>
      </c>
      <c r="S177" s="1" t="str">
        <f>IF(Table1[[#This Row],[revenue]]&lt;250000,"S",IF(Table1[[#This Row],[revenue]]&lt;1000000,"M","L"))</f>
        <v>L</v>
      </c>
      <c r="T177" s="1">
        <f>IF(Table1[[#This Row],[charity_size]]="S",1, 0)</f>
        <v>0</v>
      </c>
      <c r="U177" s="2">
        <f>IF(Table1[[#This Row],[charity_size]]="S",(Table1[[#This Row],[revenue]]-_xlfn.MINIFS($R$2:$R$423,$S$2:$S$423,"S"))/(_xlfn.MAXIFS($R$2:$R$423,$S$2:$S$423,"S")-_xlfn.MINIFS($R$2:$R$423,$S$2:$S$423,"S")),0)</f>
        <v>0</v>
      </c>
      <c r="V177" s="1">
        <f>IF(Table1[[#This Row],[charity_size]]="M",1,0)</f>
        <v>0</v>
      </c>
      <c r="W17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7" s="1">
        <f>IF(Table1[[#This Row],[charity_size]]="L",1,0)</f>
        <v>1</v>
      </c>
      <c r="Y177" s="2">
        <f>IF(Table1[[#This Row],[charity_size]]="L",(LOG10(Table1[[#This Row],[revenue]])-LOG10(_xlfn.MINIFS($R$2:$R$423,$S$2:$S$423,"L")))/(LOG10(_xlfn.MAXIFS($R$2:$R$423,$S$2:$S$423,"L"))-LOG10(_xlfn.MINIFS($R$2:$R$423,$S$2:$S$423,"L"))),0)</f>
        <v>8.7201017814637669E-2</v>
      </c>
      <c r="Z177" s="1">
        <v>245000</v>
      </c>
      <c r="AA177" s="1">
        <v>1579809</v>
      </c>
      <c r="AB177">
        <v>0</v>
      </c>
      <c r="AC177" s="1">
        <v>1579809</v>
      </c>
      <c r="AD177" s="1">
        <v>56575</v>
      </c>
      <c r="AE177">
        <v>0</v>
      </c>
      <c r="AF177" s="1">
        <v>1636384</v>
      </c>
      <c r="AG177" s="1">
        <v>34637</v>
      </c>
      <c r="AH177" s="1">
        <v>442710</v>
      </c>
      <c r="AI177">
        <v>0</v>
      </c>
      <c r="AJ177" s="1">
        <v>1866732</v>
      </c>
      <c r="AK177">
        <v>0</v>
      </c>
      <c r="AL177">
        <v>0</v>
      </c>
      <c r="AM177" s="1">
        <v>247992</v>
      </c>
      <c r="AN177" s="1">
        <v>2592071</v>
      </c>
      <c r="AO177">
        <v>0</v>
      </c>
      <c r="AP177" s="1">
        <v>2592071</v>
      </c>
      <c r="AQ177" s="1">
        <v>671609</v>
      </c>
      <c r="AR177" s="1">
        <v>2498910</v>
      </c>
      <c r="AS177" s="1">
        <v>1827301</v>
      </c>
      <c r="AT177" s="1">
        <v>93161</v>
      </c>
      <c r="AU177">
        <v>0</v>
      </c>
      <c r="AV177" s="1">
        <v>93161</v>
      </c>
      <c r="AW177">
        <v>23</v>
      </c>
      <c r="AX177">
        <v>0</v>
      </c>
      <c r="AY177">
        <v>26</v>
      </c>
      <c r="AZ177">
        <v>22</v>
      </c>
      <c r="BA177" s="1">
        <v>757165</v>
      </c>
      <c r="BB177">
        <v>0</v>
      </c>
    </row>
    <row r="178" spans="1:54" x14ac:dyDescent="0.2">
      <c r="A178" t="s">
        <v>517</v>
      </c>
      <c r="B178" t="s">
        <v>516</v>
      </c>
      <c r="C178" t="s">
        <v>395</v>
      </c>
      <c r="D178" t="s">
        <v>506</v>
      </c>
      <c r="E178" t="s">
        <v>59</v>
      </c>
      <c r="F178" t="s">
        <v>56</v>
      </c>
      <c r="G178" s="1">
        <v>58077</v>
      </c>
      <c r="H178" s="1">
        <v>154844</v>
      </c>
      <c r="I178" s="1">
        <v>212921</v>
      </c>
      <c r="J178">
        <v>0</v>
      </c>
      <c r="K178">
        <v>0</v>
      </c>
      <c r="L178">
        <v>0</v>
      </c>
      <c r="M178" s="1">
        <v>282258</v>
      </c>
      <c r="N178">
        <v>0</v>
      </c>
      <c r="O178">
        <v>0</v>
      </c>
      <c r="P178" s="1">
        <v>678290</v>
      </c>
      <c r="Q178" s="1">
        <v>1173469</v>
      </c>
      <c r="R178" s="1">
        <f>Table1[[#This Row],[receipts_total]]-Table1[[#This Row],[receipts_others_income]]</f>
        <v>495179</v>
      </c>
      <c r="S178" s="1" t="str">
        <f>IF(Table1[[#This Row],[revenue]]&lt;250000,"S",IF(Table1[[#This Row],[revenue]]&lt;1000000,"M","L"))</f>
        <v>M</v>
      </c>
      <c r="T178" s="1">
        <f>IF(Table1[[#This Row],[charity_size]]="S",1, 0)</f>
        <v>0</v>
      </c>
      <c r="U178" s="2">
        <f>IF(Table1[[#This Row],[charity_size]]="S",(Table1[[#This Row],[revenue]]-_xlfn.MINIFS($R$2:$R$423,$S$2:$S$423,"S"))/(_xlfn.MAXIFS($R$2:$R$423,$S$2:$S$423,"S")-_xlfn.MINIFS($R$2:$R$423,$S$2:$S$423,"S")),0)</f>
        <v>0</v>
      </c>
      <c r="V178" s="1">
        <f>IF(Table1[[#This Row],[charity_size]]="M",1,0)</f>
        <v>1</v>
      </c>
      <c r="W178" s="2">
        <f>IF(Table1[[#This Row],[charity_size]]="M",(LOG10(Table1[[#This Row],[revenue]])-LOG10(_xlfn.MINIFS($R$2:$R$423,$S$2:$S$423,"M")))/(LOG10(_xlfn.MAXIFS($R$2:$R$423,$S$2:$S$423,"M"))-LOG10(_xlfn.MINIFS($R$2:$R$423,$S$2:$S$423,"M"))),0)</f>
        <v>0.48478929307315188</v>
      </c>
      <c r="X178" s="1">
        <f>IF(Table1[[#This Row],[charity_size]]="L",1,0)</f>
        <v>0</v>
      </c>
      <c r="Y17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78" s="1">
        <v>218960</v>
      </c>
      <c r="AA178" s="1">
        <v>954684</v>
      </c>
      <c r="AB178" s="1">
        <v>1993</v>
      </c>
      <c r="AC178" s="1">
        <v>956677</v>
      </c>
      <c r="AD178" s="1">
        <v>4472</v>
      </c>
      <c r="AE178" s="1">
        <v>85840</v>
      </c>
      <c r="AF178" s="1">
        <v>1046989</v>
      </c>
      <c r="AG178" s="1">
        <v>2950</v>
      </c>
      <c r="AH178" s="1">
        <v>1981416</v>
      </c>
      <c r="AI178" s="1">
        <v>24751</v>
      </c>
      <c r="AJ178">
        <v>0</v>
      </c>
      <c r="AK178">
        <v>0</v>
      </c>
      <c r="AL178" s="1">
        <v>9611</v>
      </c>
      <c r="AM178" s="1">
        <v>90171</v>
      </c>
      <c r="AN178" s="1">
        <v>2108899</v>
      </c>
      <c r="AO178">
        <v>0</v>
      </c>
      <c r="AP178" s="1">
        <v>2108899</v>
      </c>
      <c r="AQ178" s="1">
        <v>325732</v>
      </c>
      <c r="AR178" s="1">
        <v>1957490</v>
      </c>
      <c r="AS178" s="1">
        <v>1631758</v>
      </c>
      <c r="AT178" s="1">
        <v>143079</v>
      </c>
      <c r="AU178" s="1">
        <v>8330</v>
      </c>
      <c r="AV178" s="1">
        <v>151409</v>
      </c>
      <c r="AW178">
        <v>24</v>
      </c>
      <c r="AX178">
        <v>0</v>
      </c>
      <c r="AY178">
        <v>5</v>
      </c>
      <c r="AZ178">
        <v>10</v>
      </c>
      <c r="BA178" s="1">
        <v>473942</v>
      </c>
      <c r="BB178">
        <v>0</v>
      </c>
    </row>
    <row r="179" spans="1:54" x14ac:dyDescent="0.2">
      <c r="A179" t="s">
        <v>584</v>
      </c>
      <c r="B179" t="s">
        <v>583</v>
      </c>
      <c r="C179" t="s">
        <v>171</v>
      </c>
      <c r="D179" t="s">
        <v>579</v>
      </c>
      <c r="E179" t="s">
        <v>59</v>
      </c>
      <c r="F179" t="s">
        <v>47</v>
      </c>
      <c r="G179" s="1">
        <v>247901</v>
      </c>
      <c r="H179" s="1">
        <v>308827</v>
      </c>
      <c r="I179" s="1">
        <v>556728</v>
      </c>
      <c r="J179" s="1">
        <v>44379</v>
      </c>
      <c r="K179">
        <v>0</v>
      </c>
      <c r="L179" s="1">
        <v>44379</v>
      </c>
      <c r="M179" s="1">
        <v>833184</v>
      </c>
      <c r="N179">
        <v>0</v>
      </c>
      <c r="O179" s="1">
        <v>589634</v>
      </c>
      <c r="P179" s="1">
        <v>49608</v>
      </c>
      <c r="Q179" s="1">
        <v>2073533</v>
      </c>
      <c r="R179" s="1">
        <f>Table1[[#This Row],[receipts_total]]-Table1[[#This Row],[receipts_others_income]]</f>
        <v>2023925</v>
      </c>
      <c r="S179" s="1" t="str">
        <f>IF(Table1[[#This Row],[revenue]]&lt;250000,"S",IF(Table1[[#This Row],[revenue]]&lt;1000000,"M","L"))</f>
        <v>L</v>
      </c>
      <c r="T179" s="1">
        <f>IF(Table1[[#This Row],[charity_size]]="S",1, 0)</f>
        <v>0</v>
      </c>
      <c r="U179" s="2">
        <f>IF(Table1[[#This Row],[charity_size]]="S",(Table1[[#This Row],[revenue]]-_xlfn.MINIFS($R$2:$R$423,$S$2:$S$423,"S"))/(_xlfn.MAXIFS($R$2:$R$423,$S$2:$S$423,"S")-_xlfn.MINIFS($R$2:$R$423,$S$2:$S$423,"S")),0)</f>
        <v>0</v>
      </c>
      <c r="V179" s="1">
        <f>IF(Table1[[#This Row],[charity_size]]="M",1,0)</f>
        <v>0</v>
      </c>
      <c r="W17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79" s="1">
        <f>IF(Table1[[#This Row],[charity_size]]="L",1,0)</f>
        <v>1</v>
      </c>
      <c r="Y179" s="2">
        <f>IF(Table1[[#This Row],[charity_size]]="L",(LOG10(Table1[[#This Row],[revenue]])-LOG10(_xlfn.MINIFS($R$2:$R$423,$S$2:$S$423,"L")))/(LOG10(_xlfn.MAXIFS($R$2:$R$423,$S$2:$S$423,"L"))-LOG10(_xlfn.MINIFS($R$2:$R$423,$S$2:$S$423,"L"))),0)</f>
        <v>8.9027365621608956E-2</v>
      </c>
      <c r="Z179">
        <v>0</v>
      </c>
      <c r="AA179" s="1">
        <v>320391</v>
      </c>
      <c r="AB179">
        <v>0</v>
      </c>
      <c r="AC179" s="1">
        <v>320391</v>
      </c>
      <c r="AD179" s="1">
        <v>100853</v>
      </c>
      <c r="AE179" s="1">
        <v>854777</v>
      </c>
      <c r="AF179" s="1">
        <v>1276021</v>
      </c>
      <c r="AG179" s="1">
        <v>92281</v>
      </c>
      <c r="AH179" s="1">
        <v>2320977</v>
      </c>
      <c r="AI179">
        <v>0</v>
      </c>
      <c r="AJ179">
        <v>0</v>
      </c>
      <c r="AK179">
        <v>0</v>
      </c>
      <c r="AL179" s="1">
        <v>31655</v>
      </c>
      <c r="AM179" s="1">
        <v>20031</v>
      </c>
      <c r="AN179" s="1">
        <v>2464944</v>
      </c>
      <c r="AO179">
        <v>0</v>
      </c>
      <c r="AP179" s="1">
        <v>2464944</v>
      </c>
      <c r="AQ179" s="1">
        <v>64149</v>
      </c>
      <c r="AR179" s="1">
        <v>2336753</v>
      </c>
      <c r="AS179" s="1">
        <v>2272604</v>
      </c>
      <c r="AT179" s="1">
        <v>128191</v>
      </c>
      <c r="AU179">
        <v>0</v>
      </c>
      <c r="AV179" s="1">
        <v>128191</v>
      </c>
      <c r="AW179">
        <v>58</v>
      </c>
      <c r="AX179">
        <v>0</v>
      </c>
      <c r="AY179">
        <v>18.12</v>
      </c>
      <c r="AZ179">
        <v>14</v>
      </c>
      <c r="BA179" s="1">
        <v>634603</v>
      </c>
      <c r="BB179">
        <v>0</v>
      </c>
    </row>
    <row r="180" spans="1:54" x14ac:dyDescent="0.2">
      <c r="A180" t="s">
        <v>764</v>
      </c>
      <c r="B180" t="s">
        <v>763</v>
      </c>
      <c r="C180" t="s">
        <v>649</v>
      </c>
      <c r="D180" t="s">
        <v>745</v>
      </c>
      <c r="E180" t="s">
        <v>46</v>
      </c>
      <c r="F180" t="s">
        <v>47</v>
      </c>
      <c r="G180" s="1">
        <v>5132</v>
      </c>
      <c r="H180" s="1">
        <v>46295</v>
      </c>
      <c r="I180" s="1">
        <v>51427</v>
      </c>
      <c r="J180">
        <v>0</v>
      </c>
      <c r="K180">
        <v>0</v>
      </c>
      <c r="L180">
        <v>0</v>
      </c>
      <c r="M180" s="1">
        <v>1920483</v>
      </c>
      <c r="N180">
        <v>0</v>
      </c>
      <c r="O180" s="1">
        <v>57922</v>
      </c>
      <c r="P180" s="1">
        <v>112834</v>
      </c>
      <c r="Q180" s="1">
        <v>2142666</v>
      </c>
      <c r="R180" s="1">
        <f>Table1[[#This Row],[receipts_total]]-Table1[[#This Row],[receipts_others_income]]</f>
        <v>2029832</v>
      </c>
      <c r="S180" s="1" t="str">
        <f>IF(Table1[[#This Row],[revenue]]&lt;250000,"S",IF(Table1[[#This Row],[revenue]]&lt;1000000,"M","L"))</f>
        <v>L</v>
      </c>
      <c r="T180" s="1">
        <f>IF(Table1[[#This Row],[charity_size]]="S",1, 0)</f>
        <v>0</v>
      </c>
      <c r="U180" s="2">
        <f>IF(Table1[[#This Row],[charity_size]]="S",(Table1[[#This Row],[revenue]]-_xlfn.MINIFS($R$2:$R$423,$S$2:$S$423,"S"))/(_xlfn.MAXIFS($R$2:$R$423,$S$2:$S$423,"S")-_xlfn.MINIFS($R$2:$R$423,$S$2:$S$423,"S")),0)</f>
        <v>0</v>
      </c>
      <c r="V180" s="1">
        <f>IF(Table1[[#This Row],[charity_size]]="M",1,0)</f>
        <v>0</v>
      </c>
      <c r="W18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0" s="1">
        <f>IF(Table1[[#This Row],[charity_size]]="L",1,0)</f>
        <v>1</v>
      </c>
      <c r="Y180" s="2">
        <f>IF(Table1[[#This Row],[charity_size]]="L",(LOG10(Table1[[#This Row],[revenue]])-LOG10(_xlfn.MINIFS($R$2:$R$423,$S$2:$S$423,"L")))/(LOG10(_xlfn.MAXIFS($R$2:$R$423,$S$2:$S$423,"L"))-LOG10(_xlfn.MINIFS($R$2:$R$423,$S$2:$S$423,"L"))),0)</f>
        <v>8.9399212087489119E-2</v>
      </c>
      <c r="Z180" s="1">
        <v>46295</v>
      </c>
      <c r="AA180" s="1">
        <v>11840</v>
      </c>
      <c r="AB180">
        <v>0</v>
      </c>
      <c r="AC180" s="1">
        <v>11840</v>
      </c>
      <c r="AD180">
        <v>0</v>
      </c>
      <c r="AE180" s="1">
        <v>1930982</v>
      </c>
      <c r="AF180" s="1">
        <v>1942822</v>
      </c>
      <c r="AG180" s="1">
        <v>12494</v>
      </c>
      <c r="AH180" s="1">
        <v>1933132</v>
      </c>
      <c r="AI180">
        <v>0</v>
      </c>
      <c r="AJ180">
        <v>0</v>
      </c>
      <c r="AK180" s="1">
        <v>271332</v>
      </c>
      <c r="AL180">
        <v>0</v>
      </c>
      <c r="AM180">
        <v>0</v>
      </c>
      <c r="AN180" s="1">
        <v>2216958</v>
      </c>
      <c r="AO180">
        <v>0</v>
      </c>
      <c r="AP180" s="1">
        <v>2216958</v>
      </c>
      <c r="AQ180" s="1">
        <v>1578058</v>
      </c>
      <c r="AR180" s="1">
        <v>2018156</v>
      </c>
      <c r="AS180" s="1">
        <v>440098</v>
      </c>
      <c r="AT180" s="1">
        <v>198802</v>
      </c>
      <c r="AU180">
        <v>0</v>
      </c>
      <c r="AV180" s="1">
        <v>198802</v>
      </c>
      <c r="AW180">
        <v>44</v>
      </c>
      <c r="AX180">
        <v>0</v>
      </c>
      <c r="AY180">
        <v>8</v>
      </c>
      <c r="AZ180">
        <v>35</v>
      </c>
      <c r="BA180" s="1">
        <v>1330363</v>
      </c>
      <c r="BB180">
        <v>0</v>
      </c>
    </row>
    <row r="181" spans="1:54" x14ac:dyDescent="0.2">
      <c r="A181" t="s">
        <v>122</v>
      </c>
      <c r="B181" t="s">
        <v>121</v>
      </c>
      <c r="C181" t="s">
        <v>49</v>
      </c>
      <c r="D181" t="s">
        <v>95</v>
      </c>
      <c r="E181" t="s">
        <v>46</v>
      </c>
      <c r="F181" t="s">
        <v>47</v>
      </c>
      <c r="G181" s="1">
        <v>34449</v>
      </c>
      <c r="H181" s="1">
        <v>390461</v>
      </c>
      <c r="I181" s="1">
        <v>424910</v>
      </c>
      <c r="J181">
        <v>0</v>
      </c>
      <c r="K181">
        <v>0</v>
      </c>
      <c r="L181">
        <v>0</v>
      </c>
      <c r="M181" s="1">
        <v>852437</v>
      </c>
      <c r="N181" s="1">
        <v>12025</v>
      </c>
      <c r="O181" s="1">
        <v>747042</v>
      </c>
      <c r="P181" s="1">
        <v>107264</v>
      </c>
      <c r="Q181" s="1">
        <v>2143678</v>
      </c>
      <c r="R181" s="1">
        <f>Table1[[#This Row],[receipts_total]]-Table1[[#This Row],[receipts_others_income]]</f>
        <v>2036414</v>
      </c>
      <c r="S181" s="1" t="str">
        <f>IF(Table1[[#This Row],[revenue]]&lt;250000,"S",IF(Table1[[#This Row],[revenue]]&lt;1000000,"M","L"))</f>
        <v>L</v>
      </c>
      <c r="T181" s="1">
        <f>IF(Table1[[#This Row],[charity_size]]="S",1, 0)</f>
        <v>0</v>
      </c>
      <c r="U181" s="2">
        <f>IF(Table1[[#This Row],[charity_size]]="S",(Table1[[#This Row],[revenue]]-_xlfn.MINIFS($R$2:$R$423,$S$2:$S$423,"S"))/(_xlfn.MAXIFS($R$2:$R$423,$S$2:$S$423,"S")-_xlfn.MINIFS($R$2:$R$423,$S$2:$S$423,"S")),0)</f>
        <v>0</v>
      </c>
      <c r="V181" s="1">
        <f>IF(Table1[[#This Row],[charity_size]]="M",1,0)</f>
        <v>0</v>
      </c>
      <c r="W18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1" s="1">
        <f>IF(Table1[[#This Row],[charity_size]]="L",1,0)</f>
        <v>1</v>
      </c>
      <c r="Y181" s="2">
        <f>IF(Table1[[#This Row],[charity_size]]="L",(LOG10(Table1[[#This Row],[revenue]])-LOG10(_xlfn.MINIFS($R$2:$R$423,$S$2:$S$423,"L")))/(LOG10(_xlfn.MAXIFS($R$2:$R$423,$S$2:$S$423,"L"))-LOG10(_xlfn.MINIFS($R$2:$R$423,$S$2:$S$423,"L"))),0)</f>
        <v>8.9812277374787364E-2</v>
      </c>
      <c r="Z181">
        <v>0</v>
      </c>
      <c r="AA181" s="1">
        <v>982290</v>
      </c>
      <c r="AB181">
        <v>0</v>
      </c>
      <c r="AC181" s="1">
        <v>982290</v>
      </c>
      <c r="AD181">
        <v>0</v>
      </c>
      <c r="AE181" s="1">
        <v>973107</v>
      </c>
      <c r="AF181" s="1">
        <v>1955397</v>
      </c>
      <c r="AG181" s="1">
        <v>382582</v>
      </c>
      <c r="AH181" s="1">
        <v>1220500</v>
      </c>
      <c r="AI181">
        <v>0</v>
      </c>
      <c r="AJ181">
        <v>0</v>
      </c>
      <c r="AK181">
        <v>0</v>
      </c>
      <c r="AL181">
        <v>0</v>
      </c>
      <c r="AM181" s="1">
        <v>71032</v>
      </c>
      <c r="AN181" s="1">
        <v>1674114</v>
      </c>
      <c r="AO181" s="1">
        <v>370000</v>
      </c>
      <c r="AP181" s="1">
        <v>1674114</v>
      </c>
      <c r="AQ181" s="1">
        <v>130000</v>
      </c>
      <c r="AR181" s="1">
        <v>1566411</v>
      </c>
      <c r="AS181" s="1">
        <v>1066411</v>
      </c>
      <c r="AT181" s="1">
        <v>107703</v>
      </c>
      <c r="AU181">
        <v>0</v>
      </c>
      <c r="AV181" s="1">
        <v>107703</v>
      </c>
      <c r="AW181">
        <v>4</v>
      </c>
      <c r="AX181">
        <v>0</v>
      </c>
      <c r="AY181">
        <v>0</v>
      </c>
      <c r="AZ181">
        <v>9</v>
      </c>
      <c r="BA181" s="1">
        <v>771499</v>
      </c>
      <c r="BB181" s="1">
        <v>353714</v>
      </c>
    </row>
    <row r="182" spans="1:54" x14ac:dyDescent="0.2">
      <c r="A182" t="s">
        <v>885</v>
      </c>
      <c r="B182" t="s">
        <v>884</v>
      </c>
      <c r="C182" t="s">
        <v>875</v>
      </c>
      <c r="D182" t="s">
        <v>876</v>
      </c>
      <c r="E182" t="s">
        <v>46</v>
      </c>
      <c r="F182" t="s">
        <v>47</v>
      </c>
      <c r="G182" s="1">
        <v>2247</v>
      </c>
      <c r="H182" t="s">
        <v>94</v>
      </c>
      <c r="I182" s="1">
        <v>2247</v>
      </c>
      <c r="J182">
        <v>0</v>
      </c>
      <c r="K182" t="s">
        <v>94</v>
      </c>
      <c r="L182">
        <v>0</v>
      </c>
      <c r="M182" s="1">
        <v>508790</v>
      </c>
      <c r="N182" s="1">
        <v>1333</v>
      </c>
      <c r="O182" s="1">
        <v>1577192</v>
      </c>
      <c r="P182" s="1">
        <v>147776</v>
      </c>
      <c r="Q182" s="1">
        <v>2237338</v>
      </c>
      <c r="R182" s="1">
        <f>Table1[[#This Row],[receipts_total]]-Table1[[#This Row],[receipts_others_income]]</f>
        <v>2089562</v>
      </c>
      <c r="S182" s="1" t="str">
        <f>IF(Table1[[#This Row],[revenue]]&lt;250000,"S",IF(Table1[[#This Row],[revenue]]&lt;1000000,"M","L"))</f>
        <v>L</v>
      </c>
      <c r="T182" s="1">
        <f>IF(Table1[[#This Row],[charity_size]]="S",1, 0)</f>
        <v>0</v>
      </c>
      <c r="U182" s="2">
        <f>IF(Table1[[#This Row],[charity_size]]="S",(Table1[[#This Row],[revenue]]-_xlfn.MINIFS($R$2:$R$423,$S$2:$S$423,"S"))/(_xlfn.MAXIFS($R$2:$R$423,$S$2:$S$423,"S")-_xlfn.MINIFS($R$2:$R$423,$S$2:$S$423,"S")),0)</f>
        <v>0</v>
      </c>
      <c r="V182" s="1">
        <f>IF(Table1[[#This Row],[charity_size]]="M",1,0)</f>
        <v>0</v>
      </c>
      <c r="W18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2" s="1">
        <f>IF(Table1[[#This Row],[charity_size]]="L",1,0)</f>
        <v>1</v>
      </c>
      <c r="Y182" s="2">
        <f>IF(Table1[[#This Row],[charity_size]]="L",(LOG10(Table1[[#This Row],[revenue]])-LOG10(_xlfn.MINIFS($R$2:$R$423,$S$2:$S$423,"L")))/(LOG10(_xlfn.MAXIFS($R$2:$R$423,$S$2:$S$423,"L"))-LOG10(_xlfn.MINIFS($R$2:$R$423,$S$2:$S$423,"L"))),0)</f>
        <v>9.3099569828553289E-2</v>
      </c>
      <c r="Z182">
        <v>0</v>
      </c>
      <c r="AA182" s="1">
        <v>2275303</v>
      </c>
      <c r="AB182" s="1">
        <v>96518</v>
      </c>
      <c r="AC182" s="1">
        <v>2371821</v>
      </c>
      <c r="AD182">
        <v>0</v>
      </c>
      <c r="AE182">
        <v>0</v>
      </c>
      <c r="AF182" s="1">
        <v>2371821</v>
      </c>
      <c r="AG182" s="1">
        <v>85549</v>
      </c>
      <c r="AH182" s="1">
        <v>776242</v>
      </c>
      <c r="AI182" s="1">
        <v>4458</v>
      </c>
      <c r="AJ182">
        <v>0</v>
      </c>
      <c r="AK182">
        <v>0</v>
      </c>
      <c r="AL182" s="1">
        <v>37149</v>
      </c>
      <c r="AM182" s="1">
        <v>3138</v>
      </c>
      <c r="AN182" s="1">
        <v>906536</v>
      </c>
      <c r="AO182">
        <v>0</v>
      </c>
      <c r="AP182" s="1">
        <v>906536</v>
      </c>
      <c r="AQ182" s="1">
        <v>236642</v>
      </c>
      <c r="AR182" s="1">
        <v>406064</v>
      </c>
      <c r="AS182" s="1">
        <v>169422</v>
      </c>
      <c r="AT182" s="1">
        <v>500472</v>
      </c>
      <c r="AU182">
        <v>0</v>
      </c>
      <c r="AV182" s="1">
        <v>500472</v>
      </c>
      <c r="AW182">
        <v>49</v>
      </c>
      <c r="AX182">
        <v>0</v>
      </c>
      <c r="AY182">
        <v>0</v>
      </c>
      <c r="AZ182">
        <v>12</v>
      </c>
      <c r="BA182" s="1">
        <v>516714</v>
      </c>
      <c r="BB182">
        <v>0</v>
      </c>
    </row>
    <row r="183" spans="1:54" x14ac:dyDescent="0.2">
      <c r="A183" t="s">
        <v>393</v>
      </c>
      <c r="B183" t="s">
        <v>392</v>
      </c>
      <c r="C183" t="s">
        <v>330</v>
      </c>
      <c r="D183" t="s">
        <v>384</v>
      </c>
      <c r="E183" t="s">
        <v>59</v>
      </c>
      <c r="F183" t="s">
        <v>47</v>
      </c>
      <c r="G183" s="1">
        <v>372003</v>
      </c>
      <c r="H183" s="1">
        <v>333347</v>
      </c>
      <c r="I183" s="1">
        <v>705350</v>
      </c>
      <c r="J183">
        <v>0</v>
      </c>
      <c r="K183">
        <v>0</v>
      </c>
      <c r="L183">
        <v>0</v>
      </c>
      <c r="M183" s="1">
        <v>151907</v>
      </c>
      <c r="N183">
        <v>0</v>
      </c>
      <c r="O183" s="1">
        <v>1235855</v>
      </c>
      <c r="P183" s="1">
        <v>230377</v>
      </c>
      <c r="Q183" s="1">
        <v>2323489</v>
      </c>
      <c r="R183" s="1">
        <f>Table1[[#This Row],[receipts_total]]-Table1[[#This Row],[receipts_others_income]]</f>
        <v>2093112</v>
      </c>
      <c r="S183" s="1" t="str">
        <f>IF(Table1[[#This Row],[revenue]]&lt;250000,"S",IF(Table1[[#This Row],[revenue]]&lt;1000000,"M","L"))</f>
        <v>L</v>
      </c>
      <c r="T183" s="1">
        <f>IF(Table1[[#This Row],[charity_size]]="S",1, 0)</f>
        <v>0</v>
      </c>
      <c r="U183" s="2">
        <f>IF(Table1[[#This Row],[charity_size]]="S",(Table1[[#This Row],[revenue]]-_xlfn.MINIFS($R$2:$R$423,$S$2:$S$423,"S"))/(_xlfn.MAXIFS($R$2:$R$423,$S$2:$S$423,"S")-_xlfn.MINIFS($R$2:$R$423,$S$2:$S$423,"S")),0)</f>
        <v>0</v>
      </c>
      <c r="V183" s="1">
        <f>IF(Table1[[#This Row],[charity_size]]="M",1,0)</f>
        <v>0</v>
      </c>
      <c r="W18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3" s="1">
        <f>IF(Table1[[#This Row],[charity_size]]="L",1,0)</f>
        <v>1</v>
      </c>
      <c r="Y183" s="2">
        <f>IF(Table1[[#This Row],[charity_size]]="L",(LOG10(Table1[[#This Row],[revenue]])-LOG10(_xlfn.MINIFS($R$2:$R$423,$S$2:$S$423,"L")))/(LOG10(_xlfn.MAXIFS($R$2:$R$423,$S$2:$S$423,"L"))-LOG10(_xlfn.MINIFS($R$2:$R$423,$S$2:$S$423,"L"))),0)</f>
        <v>9.3316154906712134E-2</v>
      </c>
      <c r="Z183" s="1">
        <v>275000</v>
      </c>
      <c r="AA183" s="1">
        <v>195949</v>
      </c>
      <c r="AB183" s="1">
        <v>22590</v>
      </c>
      <c r="AC183" s="1">
        <v>218539</v>
      </c>
      <c r="AD183" s="1">
        <v>41741</v>
      </c>
      <c r="AE183" s="1">
        <v>2155769</v>
      </c>
      <c r="AF183" s="1">
        <v>2416049</v>
      </c>
      <c r="AG183" s="1">
        <v>210591</v>
      </c>
      <c r="AH183" s="1">
        <v>6070056</v>
      </c>
      <c r="AI183" s="1">
        <v>56746</v>
      </c>
      <c r="AJ183">
        <v>0</v>
      </c>
      <c r="AK183" s="1">
        <v>1964247</v>
      </c>
      <c r="AL183">
        <v>0</v>
      </c>
      <c r="AM183" s="1">
        <v>474213</v>
      </c>
      <c r="AN183" s="1">
        <v>8775853</v>
      </c>
      <c r="AO183">
        <v>0</v>
      </c>
      <c r="AP183" s="1">
        <v>8775853</v>
      </c>
      <c r="AQ183" s="1">
        <v>1034754</v>
      </c>
      <c r="AR183" s="1">
        <v>8154792</v>
      </c>
      <c r="AS183" s="1">
        <v>7120038</v>
      </c>
      <c r="AT183" s="1">
        <v>621061</v>
      </c>
      <c r="AU183">
        <v>0</v>
      </c>
      <c r="AV183" s="1">
        <v>621061</v>
      </c>
      <c r="AW183">
        <v>17</v>
      </c>
      <c r="AX183">
        <v>0</v>
      </c>
      <c r="AY183">
        <v>12.4</v>
      </c>
      <c r="AZ183">
        <v>24</v>
      </c>
      <c r="BA183" s="1">
        <v>952474</v>
      </c>
      <c r="BB183">
        <v>0</v>
      </c>
    </row>
    <row r="184" spans="1:54" x14ac:dyDescent="0.2">
      <c r="A184" t="s">
        <v>854</v>
      </c>
      <c r="B184" t="s">
        <v>853</v>
      </c>
      <c r="C184" t="s">
        <v>649</v>
      </c>
      <c r="D184" t="s">
        <v>176</v>
      </c>
      <c r="E184" t="s">
        <v>59</v>
      </c>
      <c r="F184" t="s">
        <v>47</v>
      </c>
      <c r="G184" s="1">
        <v>207892</v>
      </c>
      <c r="H184" s="1">
        <v>901646</v>
      </c>
      <c r="I184" s="1">
        <v>1109538</v>
      </c>
      <c r="J184">
        <v>0</v>
      </c>
      <c r="K184">
        <v>0</v>
      </c>
      <c r="L184">
        <v>0</v>
      </c>
      <c r="M184" s="1">
        <v>900617</v>
      </c>
      <c r="N184" s="1">
        <v>17331</v>
      </c>
      <c r="O184" s="1">
        <v>80819</v>
      </c>
      <c r="P184" s="1">
        <v>73430</v>
      </c>
      <c r="Q184" s="1">
        <v>2181735</v>
      </c>
      <c r="R184" s="1">
        <f>Table1[[#This Row],[receipts_total]]-Table1[[#This Row],[receipts_others_income]]</f>
        <v>2108305</v>
      </c>
      <c r="S184" s="1" t="str">
        <f>IF(Table1[[#This Row],[revenue]]&lt;250000,"S",IF(Table1[[#This Row],[revenue]]&lt;1000000,"M","L"))</f>
        <v>L</v>
      </c>
      <c r="T184" s="1">
        <f>IF(Table1[[#This Row],[charity_size]]="S",1, 0)</f>
        <v>0</v>
      </c>
      <c r="U184" s="2">
        <f>IF(Table1[[#This Row],[charity_size]]="S",(Table1[[#This Row],[revenue]]-_xlfn.MINIFS($R$2:$R$423,$S$2:$S$423,"S"))/(_xlfn.MAXIFS($R$2:$R$423,$S$2:$S$423,"S")-_xlfn.MINIFS($R$2:$R$423,$S$2:$S$423,"S")),0)</f>
        <v>0</v>
      </c>
      <c r="V184" s="1">
        <f>IF(Table1[[#This Row],[charity_size]]="M",1,0)</f>
        <v>0</v>
      </c>
      <c r="W18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4" s="1">
        <f>IF(Table1[[#This Row],[charity_size]]="L",1,0)</f>
        <v>1</v>
      </c>
      <c r="Y184" s="2">
        <f>IF(Table1[[#This Row],[charity_size]]="L",(LOG10(Table1[[#This Row],[revenue]])-LOG10(_xlfn.MINIFS($R$2:$R$423,$S$2:$S$423,"L")))/(LOG10(_xlfn.MAXIFS($R$2:$R$423,$S$2:$S$423,"L"))-LOG10(_xlfn.MINIFS($R$2:$R$423,$S$2:$S$423,"L"))),0)</f>
        <v>9.4238946722434061E-2</v>
      </c>
      <c r="Z184" s="1">
        <v>1447620</v>
      </c>
      <c r="AA184" s="1">
        <v>1250228</v>
      </c>
      <c r="AB184" s="1">
        <v>2581</v>
      </c>
      <c r="AC184" s="1">
        <v>1252809</v>
      </c>
      <c r="AD184" s="1">
        <v>95537</v>
      </c>
      <c r="AE184" s="1">
        <v>147702</v>
      </c>
      <c r="AF184" s="1">
        <v>1496048</v>
      </c>
      <c r="AG184">
        <v>0</v>
      </c>
      <c r="AH184" s="1">
        <v>3672187</v>
      </c>
      <c r="AI184">
        <v>0</v>
      </c>
      <c r="AJ184">
        <v>0</v>
      </c>
      <c r="AK184">
        <v>0</v>
      </c>
      <c r="AL184" s="1">
        <v>6010</v>
      </c>
      <c r="AM184" s="1">
        <v>145509</v>
      </c>
      <c r="AN184" s="1">
        <v>3823706</v>
      </c>
      <c r="AO184">
        <v>0</v>
      </c>
      <c r="AP184" s="1">
        <v>3823706</v>
      </c>
      <c r="AQ184">
        <v>0</v>
      </c>
      <c r="AR184" s="1">
        <v>1911304</v>
      </c>
      <c r="AS184" s="1">
        <v>1911304</v>
      </c>
      <c r="AT184" s="1">
        <v>54113</v>
      </c>
      <c r="AU184" s="1">
        <v>1858289</v>
      </c>
      <c r="AV184" s="1">
        <v>1912402</v>
      </c>
      <c r="AW184">
        <v>48</v>
      </c>
      <c r="AX184">
        <v>0</v>
      </c>
      <c r="AY184">
        <v>8.6</v>
      </c>
      <c r="AZ184">
        <v>20</v>
      </c>
      <c r="BA184" s="1">
        <v>1008879</v>
      </c>
      <c r="BB184" s="1">
        <v>115514</v>
      </c>
    </row>
    <row r="185" spans="1:54" x14ac:dyDescent="0.2">
      <c r="A185" t="s">
        <v>768</v>
      </c>
      <c r="B185" t="s">
        <v>767</v>
      </c>
      <c r="C185" t="s">
        <v>649</v>
      </c>
      <c r="D185" t="s">
        <v>745</v>
      </c>
      <c r="E185" t="s">
        <v>46</v>
      </c>
      <c r="F185" t="s">
        <v>47</v>
      </c>
      <c r="G185" s="1">
        <v>26161</v>
      </c>
      <c r="H185" s="1">
        <v>134959</v>
      </c>
      <c r="I185" s="1">
        <v>161120</v>
      </c>
      <c r="J185">
        <v>0</v>
      </c>
      <c r="K185">
        <v>0</v>
      </c>
      <c r="L185">
        <v>0</v>
      </c>
      <c r="M185" s="1">
        <v>1710776</v>
      </c>
      <c r="N185" s="1">
        <v>44272</v>
      </c>
      <c r="O185" s="1">
        <v>196527</v>
      </c>
      <c r="P185" s="1">
        <v>849314</v>
      </c>
      <c r="Q185" s="1">
        <v>2962009</v>
      </c>
      <c r="R185" s="1">
        <f>Table1[[#This Row],[receipts_total]]-Table1[[#This Row],[receipts_others_income]]</f>
        <v>2112695</v>
      </c>
      <c r="S185" s="1" t="str">
        <f>IF(Table1[[#This Row],[revenue]]&lt;250000,"S",IF(Table1[[#This Row],[revenue]]&lt;1000000,"M","L"))</f>
        <v>L</v>
      </c>
      <c r="T185" s="1">
        <f>IF(Table1[[#This Row],[charity_size]]="S",1, 0)</f>
        <v>0</v>
      </c>
      <c r="U185" s="2">
        <f>IF(Table1[[#This Row],[charity_size]]="S",(Table1[[#This Row],[revenue]]-_xlfn.MINIFS($R$2:$R$423,$S$2:$S$423,"S"))/(_xlfn.MAXIFS($R$2:$R$423,$S$2:$S$423,"S")-_xlfn.MINIFS($R$2:$R$423,$S$2:$S$423,"S")),0)</f>
        <v>0</v>
      </c>
      <c r="V185" s="1">
        <f>IF(Table1[[#This Row],[charity_size]]="M",1,0)</f>
        <v>0</v>
      </c>
      <c r="W18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5" s="1">
        <f>IF(Table1[[#This Row],[charity_size]]="L",1,0)</f>
        <v>1</v>
      </c>
      <c r="Y185" s="2">
        <f>IF(Table1[[#This Row],[charity_size]]="L",(LOG10(Table1[[#This Row],[revenue]])-LOG10(_xlfn.MINIFS($R$2:$R$423,$S$2:$S$423,"L")))/(LOG10(_xlfn.MAXIFS($R$2:$R$423,$S$2:$S$423,"L"))-LOG10(_xlfn.MINIFS($R$2:$R$423,$S$2:$S$423,"L"))),0)</f>
        <v>9.4504348248814596E-2</v>
      </c>
      <c r="Z185" s="1">
        <v>41639</v>
      </c>
      <c r="AA185" s="1">
        <v>2287660</v>
      </c>
      <c r="AB185">
        <v>0</v>
      </c>
      <c r="AC185" s="1">
        <v>2287660</v>
      </c>
      <c r="AD185">
        <v>0</v>
      </c>
      <c r="AE185" s="1">
        <v>425478</v>
      </c>
      <c r="AF185" s="1">
        <v>2713138</v>
      </c>
      <c r="AG185" s="1">
        <v>380233</v>
      </c>
      <c r="AH185" s="1">
        <v>8101051</v>
      </c>
      <c r="AI185">
        <v>0</v>
      </c>
      <c r="AJ185" s="1">
        <v>628358</v>
      </c>
      <c r="AK185" s="1">
        <v>3334859</v>
      </c>
      <c r="AL185">
        <v>0</v>
      </c>
      <c r="AM185" s="1">
        <v>1600275</v>
      </c>
      <c r="AN185" s="1">
        <v>14044776</v>
      </c>
      <c r="AO185">
        <v>0</v>
      </c>
      <c r="AP185" s="1">
        <v>14044776</v>
      </c>
      <c r="AQ185" s="1">
        <v>13749897</v>
      </c>
      <c r="AR185" s="1">
        <v>13817310</v>
      </c>
      <c r="AS185" s="1">
        <v>67413</v>
      </c>
      <c r="AT185" s="1">
        <v>227466</v>
      </c>
      <c r="AU185">
        <v>0</v>
      </c>
      <c r="AV185" s="1">
        <v>227466</v>
      </c>
      <c r="AW185">
        <v>44</v>
      </c>
      <c r="AX185">
        <v>0</v>
      </c>
      <c r="AY185">
        <v>0</v>
      </c>
      <c r="AZ185">
        <v>57</v>
      </c>
      <c r="BA185" s="1">
        <v>1687195</v>
      </c>
      <c r="BB185" s="1">
        <v>460216</v>
      </c>
    </row>
    <row r="186" spans="1:54" x14ac:dyDescent="0.2">
      <c r="A186" t="s">
        <v>733</v>
      </c>
      <c r="B186" t="s">
        <v>732</v>
      </c>
      <c r="C186" t="s">
        <v>649</v>
      </c>
      <c r="D186" t="s">
        <v>703</v>
      </c>
      <c r="E186" t="s">
        <v>62</v>
      </c>
      <c r="F186" t="s">
        <v>47</v>
      </c>
      <c r="G186" s="1">
        <v>346508</v>
      </c>
      <c r="H186" s="1">
        <v>840250</v>
      </c>
      <c r="I186" s="1">
        <v>1186758</v>
      </c>
      <c r="J186">
        <v>0</v>
      </c>
      <c r="K186">
        <v>0</v>
      </c>
      <c r="L186">
        <v>0</v>
      </c>
      <c r="M186" s="1">
        <v>935819</v>
      </c>
      <c r="N186">
        <v>0</v>
      </c>
      <c r="O186">
        <v>0</v>
      </c>
      <c r="P186" s="1">
        <v>88912</v>
      </c>
      <c r="Q186" s="1">
        <v>2211489</v>
      </c>
      <c r="R186" s="1">
        <f>Table1[[#This Row],[receipts_total]]-Table1[[#This Row],[receipts_others_income]]</f>
        <v>2122577</v>
      </c>
      <c r="S186" s="1" t="str">
        <f>IF(Table1[[#This Row],[revenue]]&lt;250000,"S",IF(Table1[[#This Row],[revenue]]&lt;1000000,"M","L"))</f>
        <v>L</v>
      </c>
      <c r="T186" s="1">
        <f>IF(Table1[[#This Row],[charity_size]]="S",1, 0)</f>
        <v>0</v>
      </c>
      <c r="U186" s="2">
        <f>IF(Table1[[#This Row],[charity_size]]="S",(Table1[[#This Row],[revenue]]-_xlfn.MINIFS($R$2:$R$423,$S$2:$S$423,"S"))/(_xlfn.MAXIFS($R$2:$R$423,$S$2:$S$423,"S")-_xlfn.MINIFS($R$2:$R$423,$S$2:$S$423,"S")),0)</f>
        <v>0</v>
      </c>
      <c r="V186" s="1">
        <f>IF(Table1[[#This Row],[charity_size]]="M",1,0)</f>
        <v>0</v>
      </c>
      <c r="W18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6" s="1">
        <f>IF(Table1[[#This Row],[charity_size]]="L",1,0)</f>
        <v>1</v>
      </c>
      <c r="Y186" s="2">
        <f>IF(Table1[[#This Row],[charity_size]]="L",(LOG10(Table1[[#This Row],[revenue]])-LOG10(_xlfn.MINIFS($R$2:$R$423,$S$2:$S$423,"L")))/(LOG10(_xlfn.MAXIFS($R$2:$R$423,$S$2:$S$423,"L"))-LOG10(_xlfn.MINIFS($R$2:$R$423,$S$2:$S$423,"L"))),0)</f>
        <v>9.509976139902776E-2</v>
      </c>
      <c r="Z186" s="1">
        <v>935819</v>
      </c>
      <c r="AA186" s="1">
        <v>1419271</v>
      </c>
      <c r="AB186">
        <v>0</v>
      </c>
      <c r="AC186" s="1">
        <v>1419271</v>
      </c>
      <c r="AD186" s="1">
        <v>162653</v>
      </c>
      <c r="AE186">
        <v>0</v>
      </c>
      <c r="AF186" s="1">
        <v>1581924</v>
      </c>
      <c r="AG186" s="1">
        <v>24568</v>
      </c>
      <c r="AH186" s="1">
        <v>4409744</v>
      </c>
      <c r="AI186" s="1">
        <v>3041</v>
      </c>
      <c r="AJ186">
        <v>0</v>
      </c>
      <c r="AK186" s="1">
        <v>489976</v>
      </c>
      <c r="AL186">
        <v>0</v>
      </c>
      <c r="AM186" s="1">
        <v>148694</v>
      </c>
      <c r="AN186" s="1">
        <v>5076023</v>
      </c>
      <c r="AO186">
        <v>0</v>
      </c>
      <c r="AP186" s="1">
        <v>5076023</v>
      </c>
      <c r="AQ186" s="1">
        <v>1156277</v>
      </c>
      <c r="AR186" s="1">
        <v>5017761</v>
      </c>
      <c r="AS186" s="1">
        <v>3861484</v>
      </c>
      <c r="AT186" s="1">
        <v>58262</v>
      </c>
      <c r="AU186">
        <v>0</v>
      </c>
      <c r="AV186" s="1">
        <v>58262</v>
      </c>
      <c r="AW186">
        <v>43</v>
      </c>
      <c r="AX186">
        <v>0</v>
      </c>
      <c r="AY186">
        <v>28.72</v>
      </c>
      <c r="AZ186">
        <v>13</v>
      </c>
      <c r="BA186" s="1">
        <v>643728</v>
      </c>
      <c r="BB186">
        <v>0</v>
      </c>
    </row>
    <row r="187" spans="1:54" x14ac:dyDescent="0.2">
      <c r="A187" t="s">
        <v>102</v>
      </c>
      <c r="B187" t="s">
        <v>101</v>
      </c>
      <c r="C187" t="s">
        <v>49</v>
      </c>
      <c r="D187" t="s">
        <v>95</v>
      </c>
      <c r="E187" t="s">
        <v>46</v>
      </c>
      <c r="F187" t="s">
        <v>47</v>
      </c>
      <c r="G187" s="1">
        <v>7492</v>
      </c>
      <c r="H187" s="1">
        <v>413500</v>
      </c>
      <c r="I187" s="1">
        <v>420992</v>
      </c>
      <c r="J187">
        <v>0</v>
      </c>
      <c r="K187">
        <v>0</v>
      </c>
      <c r="L187">
        <v>0</v>
      </c>
      <c r="M187" s="1">
        <v>1086050</v>
      </c>
      <c r="N187">
        <v>0</v>
      </c>
      <c r="O187" s="1">
        <v>643066</v>
      </c>
      <c r="P187" s="1">
        <v>27583</v>
      </c>
      <c r="Q187" s="1">
        <v>2177691</v>
      </c>
      <c r="R187" s="1">
        <f>Table1[[#This Row],[receipts_total]]-Table1[[#This Row],[receipts_others_income]]</f>
        <v>2150108</v>
      </c>
      <c r="S187" s="1" t="str">
        <f>IF(Table1[[#This Row],[revenue]]&lt;250000,"S",IF(Table1[[#This Row],[revenue]]&lt;1000000,"M","L"))</f>
        <v>L</v>
      </c>
      <c r="T187" s="1">
        <f>IF(Table1[[#This Row],[charity_size]]="S",1, 0)</f>
        <v>0</v>
      </c>
      <c r="U187" s="2">
        <f>IF(Table1[[#This Row],[charity_size]]="S",(Table1[[#This Row],[revenue]]-_xlfn.MINIFS($R$2:$R$423,$S$2:$S$423,"S"))/(_xlfn.MAXIFS($R$2:$R$423,$S$2:$S$423,"S")-_xlfn.MINIFS($R$2:$R$423,$S$2:$S$423,"S")),0)</f>
        <v>0</v>
      </c>
      <c r="V187" s="1">
        <f>IF(Table1[[#This Row],[charity_size]]="M",1,0)</f>
        <v>0</v>
      </c>
      <c r="W18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7" s="1">
        <f>IF(Table1[[#This Row],[charity_size]]="L",1,0)</f>
        <v>1</v>
      </c>
      <c r="Y187" s="2">
        <f>IF(Table1[[#This Row],[charity_size]]="L",(LOG10(Table1[[#This Row],[revenue]])-LOG10(_xlfn.MINIFS($R$2:$R$423,$S$2:$S$423,"L")))/(LOG10(_xlfn.MAXIFS($R$2:$R$423,$S$2:$S$423,"L"))-LOG10(_xlfn.MINIFS($R$2:$R$423,$S$2:$S$423,"L"))),0)</f>
        <v>9.674406198865157E-2</v>
      </c>
      <c r="Z187" s="1">
        <v>113259</v>
      </c>
      <c r="AA187" s="1">
        <v>2096106</v>
      </c>
      <c r="AB187">
        <v>0</v>
      </c>
      <c r="AC187" s="1">
        <v>2096106</v>
      </c>
      <c r="AD187" s="1">
        <v>115379</v>
      </c>
      <c r="AE187">
        <v>0</v>
      </c>
      <c r="AF187" s="1">
        <v>2211485</v>
      </c>
      <c r="AG187" s="1">
        <v>1050234</v>
      </c>
      <c r="AH187" s="1">
        <v>136588</v>
      </c>
      <c r="AI187">
        <v>0</v>
      </c>
      <c r="AJ187">
        <v>0</v>
      </c>
      <c r="AK187">
        <v>0</v>
      </c>
      <c r="AL187">
        <v>0</v>
      </c>
      <c r="AM187" s="1">
        <v>57709</v>
      </c>
      <c r="AN187" s="1">
        <v>1244531</v>
      </c>
      <c r="AO187">
        <v>0</v>
      </c>
      <c r="AP187" s="1">
        <v>1244531</v>
      </c>
      <c r="AQ187" s="1">
        <v>173824</v>
      </c>
      <c r="AR187" s="1">
        <v>642582</v>
      </c>
      <c r="AS187" s="1">
        <v>468758</v>
      </c>
      <c r="AT187" s="1">
        <v>601949</v>
      </c>
      <c r="AU187">
        <v>0</v>
      </c>
      <c r="AV187" s="1">
        <v>601949</v>
      </c>
      <c r="AW187">
        <v>4</v>
      </c>
      <c r="AX187">
        <v>0</v>
      </c>
      <c r="AY187">
        <v>27.4</v>
      </c>
      <c r="AZ187">
        <v>14</v>
      </c>
      <c r="BA187" s="1">
        <v>932421</v>
      </c>
      <c r="BB187" s="1">
        <v>261002</v>
      </c>
    </row>
    <row r="188" spans="1:54" x14ac:dyDescent="0.2">
      <c r="A188" t="s">
        <v>935</v>
      </c>
      <c r="B188" t="s">
        <v>934</v>
      </c>
      <c r="C188" t="s">
        <v>875</v>
      </c>
      <c r="D188" t="s">
        <v>876</v>
      </c>
      <c r="E188" t="s">
        <v>46</v>
      </c>
      <c r="F188" t="s">
        <v>47</v>
      </c>
      <c r="G188">
        <v>0</v>
      </c>
      <c r="H188" s="1">
        <v>82380</v>
      </c>
      <c r="I188" s="1">
        <v>82380</v>
      </c>
      <c r="J188">
        <v>0</v>
      </c>
      <c r="K188">
        <v>0</v>
      </c>
      <c r="L188">
        <v>0</v>
      </c>
      <c r="M188" s="1">
        <v>268550</v>
      </c>
      <c r="N188">
        <v>0</v>
      </c>
      <c r="O188" s="1">
        <v>150760</v>
      </c>
      <c r="P188" s="1">
        <v>91156</v>
      </c>
      <c r="Q188" s="1">
        <v>592846</v>
      </c>
      <c r="R188" s="1">
        <f>Table1[[#This Row],[receipts_total]]-Table1[[#This Row],[receipts_others_income]]</f>
        <v>501690</v>
      </c>
      <c r="S188" s="1" t="str">
        <f>IF(Table1[[#This Row],[revenue]]&lt;250000,"S",IF(Table1[[#This Row],[revenue]]&lt;1000000,"M","L"))</f>
        <v>M</v>
      </c>
      <c r="T188" s="1">
        <f>IF(Table1[[#This Row],[charity_size]]="S",1, 0)</f>
        <v>0</v>
      </c>
      <c r="U188" s="2">
        <f>IF(Table1[[#This Row],[charity_size]]="S",(Table1[[#This Row],[revenue]]-_xlfn.MINIFS($R$2:$R$423,$S$2:$S$423,"S"))/(_xlfn.MAXIFS($R$2:$R$423,$S$2:$S$423,"S")-_xlfn.MINIFS($R$2:$R$423,$S$2:$S$423,"S")),0)</f>
        <v>0</v>
      </c>
      <c r="V188" s="1">
        <f>IF(Table1[[#This Row],[charity_size]]="M",1,0)</f>
        <v>1</v>
      </c>
      <c r="W188" s="2">
        <f>IF(Table1[[#This Row],[charity_size]]="M",(LOG10(Table1[[#This Row],[revenue]])-LOG10(_xlfn.MINIFS($R$2:$R$423,$S$2:$S$423,"M")))/(LOG10(_xlfn.MAXIFS($R$2:$R$423,$S$2:$S$423,"M"))-LOG10(_xlfn.MINIFS($R$2:$R$423,$S$2:$S$423,"M"))),0)</f>
        <v>0.49438604941434972</v>
      </c>
      <c r="X188" s="1">
        <f>IF(Table1[[#This Row],[charity_size]]="L",1,0)</f>
        <v>0</v>
      </c>
      <c r="Y18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88">
        <v>0</v>
      </c>
      <c r="AA188" s="1">
        <v>159545</v>
      </c>
      <c r="AB188" s="1">
        <v>112435</v>
      </c>
      <c r="AC188" s="1">
        <v>271980</v>
      </c>
      <c r="AD188">
        <v>0</v>
      </c>
      <c r="AE188" s="1">
        <v>302413</v>
      </c>
      <c r="AF188" s="1">
        <v>574393</v>
      </c>
      <c r="AG188" s="1">
        <v>43953</v>
      </c>
      <c r="AH188" s="1">
        <v>400038</v>
      </c>
      <c r="AI188">
        <v>0</v>
      </c>
      <c r="AJ188">
        <v>0</v>
      </c>
      <c r="AK188">
        <v>0</v>
      </c>
      <c r="AL188">
        <v>0</v>
      </c>
      <c r="AM188" s="1">
        <v>1355</v>
      </c>
      <c r="AN188" s="1">
        <v>445346</v>
      </c>
      <c r="AO188">
        <v>0</v>
      </c>
      <c r="AP188" s="1">
        <v>445346</v>
      </c>
      <c r="AQ188">
        <v>0</v>
      </c>
      <c r="AR188" s="1">
        <v>420395</v>
      </c>
      <c r="AS188" s="1">
        <v>420395</v>
      </c>
      <c r="AT188" s="1">
        <v>24951</v>
      </c>
      <c r="AU188">
        <v>0</v>
      </c>
      <c r="AV188" s="1">
        <v>24951</v>
      </c>
      <c r="AW188">
        <v>49</v>
      </c>
      <c r="AX188">
        <v>0</v>
      </c>
      <c r="AY188">
        <v>0</v>
      </c>
      <c r="AZ188">
        <v>7</v>
      </c>
      <c r="BA188" s="1">
        <v>251770</v>
      </c>
      <c r="BB188" s="1">
        <v>23681</v>
      </c>
    </row>
    <row r="189" spans="1:54" x14ac:dyDescent="0.2">
      <c r="A189" t="s">
        <v>53</v>
      </c>
      <c r="B189" t="s">
        <v>52</v>
      </c>
      <c r="C189" t="s">
        <v>49</v>
      </c>
      <c r="D189" t="s">
        <v>50</v>
      </c>
      <c r="E189" t="s">
        <v>46</v>
      </c>
      <c r="F189" t="s">
        <v>47</v>
      </c>
      <c r="G189" s="1">
        <v>181000</v>
      </c>
      <c r="H189" s="1">
        <v>103000</v>
      </c>
      <c r="I189" s="1">
        <v>284000</v>
      </c>
      <c r="J189">
        <v>0</v>
      </c>
      <c r="K189">
        <v>0</v>
      </c>
      <c r="L189">
        <v>0</v>
      </c>
      <c r="M189">
        <v>0</v>
      </c>
      <c r="N189" s="1">
        <v>1874000</v>
      </c>
      <c r="O189">
        <v>0</v>
      </c>
      <c r="P189" s="1">
        <v>1000</v>
      </c>
      <c r="Q189" s="1">
        <v>2159000</v>
      </c>
      <c r="R189" s="1">
        <f>Table1[[#This Row],[receipts_total]]-Table1[[#This Row],[receipts_others_income]]</f>
        <v>2158000</v>
      </c>
      <c r="S189" s="1" t="str">
        <f>IF(Table1[[#This Row],[revenue]]&lt;250000,"S",IF(Table1[[#This Row],[revenue]]&lt;1000000,"M","L"))</f>
        <v>L</v>
      </c>
      <c r="T189" s="1">
        <f>IF(Table1[[#This Row],[charity_size]]="S",1, 0)</f>
        <v>0</v>
      </c>
      <c r="U189" s="2">
        <f>IF(Table1[[#This Row],[charity_size]]="S",(Table1[[#This Row],[revenue]]-_xlfn.MINIFS($R$2:$R$423,$S$2:$S$423,"S"))/(_xlfn.MAXIFS($R$2:$R$423,$S$2:$S$423,"S")-_xlfn.MINIFS($R$2:$R$423,$S$2:$S$423,"S")),0)</f>
        <v>0</v>
      </c>
      <c r="V189" s="1">
        <f>IF(Table1[[#This Row],[charity_size]]="M",1,0)</f>
        <v>0</v>
      </c>
      <c r="W18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89" s="1">
        <f>IF(Table1[[#This Row],[charity_size]]="L",1,0)</f>
        <v>1</v>
      </c>
      <c r="Y189" s="2">
        <f>IF(Table1[[#This Row],[charity_size]]="L",(LOG10(Table1[[#This Row],[revenue]])-LOG10(_xlfn.MINIFS($R$2:$R$423,$S$2:$S$423,"L")))/(LOG10(_xlfn.MAXIFS($R$2:$R$423,$S$2:$S$423,"L"))-LOG10(_xlfn.MINIFS($R$2:$R$423,$S$2:$S$423,"L"))),0)</f>
        <v>9.7211533416723311E-2</v>
      </c>
      <c r="Z189">
        <v>0</v>
      </c>
      <c r="AA189" s="1">
        <v>1515000</v>
      </c>
      <c r="AB189">
        <v>0</v>
      </c>
      <c r="AC189" s="1">
        <v>1515000</v>
      </c>
      <c r="AD189">
        <v>0</v>
      </c>
      <c r="AE189" s="1">
        <v>71000</v>
      </c>
      <c r="AF189" s="1">
        <v>1586000</v>
      </c>
      <c r="AG189" s="1">
        <v>30000</v>
      </c>
      <c r="AH189" s="1">
        <v>31540000</v>
      </c>
      <c r="AI189">
        <v>0</v>
      </c>
      <c r="AJ189" s="1">
        <v>91714000</v>
      </c>
      <c r="AK189">
        <v>0</v>
      </c>
      <c r="AL189">
        <v>0</v>
      </c>
      <c r="AM189">
        <v>0</v>
      </c>
      <c r="AN189" s="1">
        <v>123284000</v>
      </c>
      <c r="AO189">
        <v>0</v>
      </c>
      <c r="AP189" s="1">
        <v>123284000</v>
      </c>
      <c r="AQ189">
        <v>0</v>
      </c>
      <c r="AR189" s="1">
        <v>123270000</v>
      </c>
      <c r="AS189" s="1">
        <v>123270000</v>
      </c>
      <c r="AT189" s="1">
        <v>14000</v>
      </c>
      <c r="AU189">
        <v>0</v>
      </c>
      <c r="AV189" s="1">
        <v>14000</v>
      </c>
      <c r="AW189">
        <v>0</v>
      </c>
      <c r="AX189">
        <v>0</v>
      </c>
      <c r="AY189">
        <v>0</v>
      </c>
      <c r="AZ189">
        <v>0</v>
      </c>
      <c r="BA189">
        <v>0</v>
      </c>
      <c r="BB189" s="1">
        <v>14000</v>
      </c>
    </row>
    <row r="190" spans="1:54" x14ac:dyDescent="0.2">
      <c r="A190" t="s">
        <v>793</v>
      </c>
      <c r="B190" t="s">
        <v>792</v>
      </c>
      <c r="C190" t="s">
        <v>649</v>
      </c>
      <c r="D190" t="s">
        <v>774</v>
      </c>
      <c r="E190" t="s">
        <v>59</v>
      </c>
      <c r="F190" t="s">
        <v>47</v>
      </c>
      <c r="G190" s="1">
        <v>413710</v>
      </c>
      <c r="H190" s="1">
        <v>1344281</v>
      </c>
      <c r="I190" s="1">
        <v>1757991</v>
      </c>
      <c r="J190">
        <v>0</v>
      </c>
      <c r="K190">
        <v>0</v>
      </c>
      <c r="L190">
        <v>0</v>
      </c>
      <c r="M190" s="1">
        <v>383124</v>
      </c>
      <c r="N190" s="1">
        <v>25451</v>
      </c>
      <c r="O190">
        <v>0</v>
      </c>
      <c r="P190" s="1">
        <v>92859</v>
      </c>
      <c r="Q190" s="1">
        <v>2259425</v>
      </c>
      <c r="R190" s="1">
        <f>Table1[[#This Row],[receipts_total]]-Table1[[#This Row],[receipts_others_income]]</f>
        <v>2166566</v>
      </c>
      <c r="S190" s="1" t="str">
        <f>IF(Table1[[#This Row],[revenue]]&lt;250000,"S",IF(Table1[[#This Row],[revenue]]&lt;1000000,"M","L"))</f>
        <v>L</v>
      </c>
      <c r="T190" s="1">
        <f>IF(Table1[[#This Row],[charity_size]]="S",1, 0)</f>
        <v>0</v>
      </c>
      <c r="U190" s="2">
        <f>IF(Table1[[#This Row],[charity_size]]="S",(Table1[[#This Row],[revenue]]-_xlfn.MINIFS($R$2:$R$423,$S$2:$S$423,"S"))/(_xlfn.MAXIFS($R$2:$R$423,$S$2:$S$423,"S")-_xlfn.MINIFS($R$2:$R$423,$S$2:$S$423,"S")),0)</f>
        <v>0</v>
      </c>
      <c r="V190" s="1">
        <f>IF(Table1[[#This Row],[charity_size]]="M",1,0)</f>
        <v>0</v>
      </c>
      <c r="W19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0" s="1">
        <f>IF(Table1[[#This Row],[charity_size]]="L",1,0)</f>
        <v>1</v>
      </c>
      <c r="Y190" s="2">
        <f>IF(Table1[[#This Row],[charity_size]]="L",(LOG10(Table1[[#This Row],[revenue]])-LOG10(_xlfn.MINIFS($R$2:$R$423,$S$2:$S$423,"L")))/(LOG10(_xlfn.MAXIFS($R$2:$R$423,$S$2:$S$423,"L"))-LOG10(_xlfn.MINIFS($R$2:$R$423,$S$2:$S$423,"L"))),0)</f>
        <v>9.7716997382081741E-2</v>
      </c>
      <c r="Z190">
        <v>0</v>
      </c>
      <c r="AA190" s="1">
        <v>1452289</v>
      </c>
      <c r="AB190">
        <v>0</v>
      </c>
      <c r="AC190" s="1">
        <v>1452289</v>
      </c>
      <c r="AD190" s="1">
        <v>14657</v>
      </c>
      <c r="AE190">
        <v>0</v>
      </c>
      <c r="AF190" s="1">
        <v>1466946</v>
      </c>
      <c r="AG190" s="1">
        <v>43581</v>
      </c>
      <c r="AH190" s="1">
        <v>3185354</v>
      </c>
      <c r="AI190">
        <v>0</v>
      </c>
      <c r="AJ190">
        <v>0</v>
      </c>
      <c r="AK190">
        <v>0</v>
      </c>
      <c r="AL190">
        <v>915</v>
      </c>
      <c r="AM190" s="1">
        <v>471506</v>
      </c>
      <c r="AN190" s="1">
        <v>3701356</v>
      </c>
      <c r="AO190">
        <v>0</v>
      </c>
      <c r="AP190" s="1">
        <v>3701356</v>
      </c>
      <c r="AQ190" s="1">
        <v>784471</v>
      </c>
      <c r="AR190" s="1">
        <v>3419200</v>
      </c>
      <c r="AS190" s="1">
        <v>2634729</v>
      </c>
      <c r="AT190" s="1">
        <v>282156</v>
      </c>
      <c r="AU190">
        <v>0</v>
      </c>
      <c r="AV190" s="1">
        <v>282156</v>
      </c>
      <c r="AW190">
        <v>45</v>
      </c>
      <c r="AX190" s="1">
        <v>6500</v>
      </c>
      <c r="AY190">
        <v>19.8</v>
      </c>
      <c r="AZ190">
        <v>45</v>
      </c>
      <c r="BA190" s="1">
        <v>614496</v>
      </c>
      <c r="BB190" s="1">
        <v>65319</v>
      </c>
    </row>
    <row r="191" spans="1:54" x14ac:dyDescent="0.2">
      <c r="A191" t="s">
        <v>760</v>
      </c>
      <c r="B191" t="s">
        <v>759</v>
      </c>
      <c r="C191" t="s">
        <v>649</v>
      </c>
      <c r="D191" t="s">
        <v>745</v>
      </c>
      <c r="E191" t="s">
        <v>46</v>
      </c>
      <c r="F191" t="s">
        <v>47</v>
      </c>
      <c r="G191" s="1">
        <v>168340</v>
      </c>
      <c r="H191" s="1">
        <v>69500</v>
      </c>
      <c r="I191" s="1">
        <v>237840</v>
      </c>
      <c r="J191">
        <v>0</v>
      </c>
      <c r="K191">
        <v>0</v>
      </c>
      <c r="L191">
        <v>0</v>
      </c>
      <c r="M191" s="1">
        <v>237840</v>
      </c>
      <c r="N191" s="1">
        <v>32057</v>
      </c>
      <c r="O191">
        <v>0</v>
      </c>
      <c r="P191">
        <v>0</v>
      </c>
      <c r="Q191" s="1">
        <v>507737</v>
      </c>
      <c r="R191" s="1">
        <f>Table1[[#This Row],[receipts_total]]-Table1[[#This Row],[receipts_others_income]]</f>
        <v>507737</v>
      </c>
      <c r="S191" s="1" t="str">
        <f>IF(Table1[[#This Row],[revenue]]&lt;250000,"S",IF(Table1[[#This Row],[revenue]]&lt;1000000,"M","L"))</f>
        <v>M</v>
      </c>
      <c r="T191" s="1">
        <f>IF(Table1[[#This Row],[charity_size]]="S",1, 0)</f>
        <v>0</v>
      </c>
      <c r="U191" s="2">
        <f>IF(Table1[[#This Row],[charity_size]]="S",(Table1[[#This Row],[revenue]]-_xlfn.MINIFS($R$2:$R$423,$S$2:$S$423,"S"))/(_xlfn.MAXIFS($R$2:$R$423,$S$2:$S$423,"S")-_xlfn.MINIFS($R$2:$R$423,$S$2:$S$423,"S")),0)</f>
        <v>0</v>
      </c>
      <c r="V191" s="1">
        <f>IF(Table1[[#This Row],[charity_size]]="M",1,0)</f>
        <v>1</v>
      </c>
      <c r="W191" s="2">
        <f>IF(Table1[[#This Row],[charity_size]]="M",(LOG10(Table1[[#This Row],[revenue]])-LOG10(_xlfn.MINIFS($R$2:$R$423,$S$2:$S$423,"M")))/(LOG10(_xlfn.MAXIFS($R$2:$R$423,$S$2:$S$423,"M"))-LOG10(_xlfn.MINIFS($R$2:$R$423,$S$2:$S$423,"M"))),0)</f>
        <v>0.50318800017655652</v>
      </c>
      <c r="X191" s="1">
        <f>IF(Table1[[#This Row],[charity_size]]="L",1,0)</f>
        <v>0</v>
      </c>
      <c r="Y19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1">
        <v>41016</v>
      </c>
      <c r="AF191" s="1">
        <v>41016</v>
      </c>
      <c r="AG191" s="1">
        <v>87561</v>
      </c>
      <c r="AH191" s="1">
        <v>3159733</v>
      </c>
      <c r="AI191">
        <v>0</v>
      </c>
      <c r="AJ191">
        <v>0</v>
      </c>
      <c r="AK191">
        <v>0</v>
      </c>
      <c r="AL191">
        <v>0</v>
      </c>
      <c r="AM191">
        <v>0</v>
      </c>
      <c r="AN191" s="1">
        <v>3247294</v>
      </c>
      <c r="AO191">
        <v>0</v>
      </c>
      <c r="AP191" s="1">
        <v>3247294</v>
      </c>
      <c r="AQ191" s="1">
        <v>950000</v>
      </c>
      <c r="AR191" s="1">
        <v>3245794</v>
      </c>
      <c r="AS191" s="1">
        <v>2295794</v>
      </c>
      <c r="AT191" s="1">
        <v>1500</v>
      </c>
      <c r="AU191">
        <v>0</v>
      </c>
      <c r="AV191" s="1">
        <v>1500</v>
      </c>
      <c r="AW191">
        <v>44</v>
      </c>
      <c r="AX191">
        <v>0</v>
      </c>
      <c r="AY191">
        <v>100</v>
      </c>
      <c r="AZ191">
        <v>1</v>
      </c>
      <c r="BA191">
        <v>0</v>
      </c>
      <c r="BB191">
        <v>0</v>
      </c>
    </row>
    <row r="192" spans="1:54" x14ac:dyDescent="0.2">
      <c r="A192" t="s">
        <v>667</v>
      </c>
      <c r="B192" t="s">
        <v>666</v>
      </c>
      <c r="C192" t="s">
        <v>649</v>
      </c>
      <c r="D192" t="s">
        <v>579</v>
      </c>
      <c r="E192" t="s">
        <v>665</v>
      </c>
      <c r="F192" t="s">
        <v>47</v>
      </c>
      <c r="G192" s="1">
        <v>6626</v>
      </c>
      <c r="H192" s="1">
        <v>45733</v>
      </c>
      <c r="I192" s="1">
        <v>52359</v>
      </c>
      <c r="J192">
        <v>0</v>
      </c>
      <c r="K192">
        <v>0</v>
      </c>
      <c r="L192">
        <v>0</v>
      </c>
      <c r="M192" s="1">
        <v>351863</v>
      </c>
      <c r="N192">
        <v>279</v>
      </c>
      <c r="O192">
        <v>0</v>
      </c>
      <c r="P192" s="1">
        <v>109437</v>
      </c>
      <c r="Q192" s="1">
        <v>618564</v>
      </c>
      <c r="R192" s="1">
        <f>Table1[[#This Row],[receipts_total]]-Table1[[#This Row],[receipts_others_income]]</f>
        <v>509127</v>
      </c>
      <c r="S192" s="1" t="str">
        <f>IF(Table1[[#This Row],[revenue]]&lt;250000,"S",IF(Table1[[#This Row],[revenue]]&lt;1000000,"M","L"))</f>
        <v>M</v>
      </c>
      <c r="T192" s="1">
        <f>IF(Table1[[#This Row],[charity_size]]="S",1, 0)</f>
        <v>0</v>
      </c>
      <c r="U192" s="2">
        <f>IF(Table1[[#This Row],[charity_size]]="S",(Table1[[#This Row],[revenue]]-_xlfn.MINIFS($R$2:$R$423,$S$2:$S$423,"S"))/(_xlfn.MAXIFS($R$2:$R$423,$S$2:$S$423,"S")-_xlfn.MINIFS($R$2:$R$423,$S$2:$S$423,"S")),0)</f>
        <v>0</v>
      </c>
      <c r="V192" s="1">
        <f>IF(Table1[[#This Row],[charity_size]]="M",1,0)</f>
        <v>1</v>
      </c>
      <c r="W192" s="2">
        <f>IF(Table1[[#This Row],[charity_size]]="M",(LOG10(Table1[[#This Row],[revenue]])-LOG10(_xlfn.MINIFS($R$2:$R$423,$S$2:$S$423,"M")))/(LOG10(_xlfn.MAXIFS($R$2:$R$423,$S$2:$S$423,"M"))-LOG10(_xlfn.MINIFS($R$2:$R$423,$S$2:$S$423,"M"))),0)</f>
        <v>0.50519644953819265</v>
      </c>
      <c r="X192" s="1">
        <f>IF(Table1[[#This Row],[charity_size]]="L",1,0)</f>
        <v>0</v>
      </c>
      <c r="Y19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92">
        <v>0</v>
      </c>
      <c r="AA192" s="1">
        <v>420641</v>
      </c>
      <c r="AB192">
        <v>0</v>
      </c>
      <c r="AC192" s="1">
        <v>420641</v>
      </c>
      <c r="AD192">
        <v>0</v>
      </c>
      <c r="AE192">
        <v>0</v>
      </c>
      <c r="AF192" s="1">
        <v>425437</v>
      </c>
      <c r="AG192" s="1">
        <v>5609</v>
      </c>
      <c r="AH192" s="1">
        <v>1333503</v>
      </c>
      <c r="AI192">
        <v>0</v>
      </c>
      <c r="AJ192">
        <v>0</v>
      </c>
      <c r="AK192">
        <v>0</v>
      </c>
      <c r="AL192">
        <v>0</v>
      </c>
      <c r="AM192" s="1">
        <v>3558</v>
      </c>
      <c r="AN192" s="1">
        <v>1342670</v>
      </c>
      <c r="AO192">
        <v>0</v>
      </c>
      <c r="AP192" s="1">
        <v>1342670</v>
      </c>
      <c r="AQ192" s="1">
        <v>106870</v>
      </c>
      <c r="AR192" s="1">
        <v>1236619</v>
      </c>
      <c r="AS192" s="1">
        <v>1129749</v>
      </c>
      <c r="AT192" s="1">
        <v>106051</v>
      </c>
      <c r="AU192">
        <v>0</v>
      </c>
      <c r="AV192" s="1">
        <v>106051</v>
      </c>
      <c r="AW192">
        <v>42</v>
      </c>
      <c r="AX192">
        <v>0</v>
      </c>
      <c r="AY192">
        <v>0</v>
      </c>
      <c r="AZ192">
        <v>8</v>
      </c>
      <c r="BA192" s="1">
        <v>310929</v>
      </c>
      <c r="BB192" s="1">
        <v>59998</v>
      </c>
    </row>
    <row r="193" spans="1:54" x14ac:dyDescent="0.2">
      <c r="A193" t="s">
        <v>852</v>
      </c>
      <c r="B193" t="s">
        <v>851</v>
      </c>
      <c r="C193" t="s">
        <v>649</v>
      </c>
      <c r="D193" t="s">
        <v>176</v>
      </c>
      <c r="E193" t="s">
        <v>62</v>
      </c>
      <c r="F193" t="s">
        <v>47</v>
      </c>
      <c r="G193" s="1">
        <v>168881</v>
      </c>
      <c r="H193" s="1">
        <v>151952</v>
      </c>
      <c r="I193" s="1">
        <v>320833</v>
      </c>
      <c r="J193">
        <v>0</v>
      </c>
      <c r="K193">
        <v>0</v>
      </c>
      <c r="L193">
        <v>0</v>
      </c>
      <c r="M193" s="1">
        <v>36510</v>
      </c>
      <c r="N193">
        <v>0</v>
      </c>
      <c r="O193" s="1">
        <v>159871</v>
      </c>
      <c r="P193" s="1">
        <v>7377</v>
      </c>
      <c r="Q193" s="1">
        <v>524591</v>
      </c>
      <c r="R193" s="1">
        <f>Table1[[#This Row],[receipts_total]]-Table1[[#This Row],[receipts_others_income]]</f>
        <v>517214</v>
      </c>
      <c r="S193" s="1" t="str">
        <f>IF(Table1[[#This Row],[revenue]]&lt;250000,"S",IF(Table1[[#This Row],[revenue]]&lt;1000000,"M","L"))</f>
        <v>M</v>
      </c>
      <c r="T193" s="1">
        <f>IF(Table1[[#This Row],[charity_size]]="S",1, 0)</f>
        <v>0</v>
      </c>
      <c r="U193" s="2">
        <f>IF(Table1[[#This Row],[charity_size]]="S",(Table1[[#This Row],[revenue]]-_xlfn.MINIFS($R$2:$R$423,$S$2:$S$423,"S"))/(_xlfn.MAXIFS($R$2:$R$423,$S$2:$S$423,"S")-_xlfn.MINIFS($R$2:$R$423,$S$2:$S$423,"S")),0)</f>
        <v>0</v>
      </c>
      <c r="V193" s="1">
        <f>IF(Table1[[#This Row],[charity_size]]="M",1,0)</f>
        <v>1</v>
      </c>
      <c r="W193" s="2">
        <f>IF(Table1[[#This Row],[charity_size]]="M",(LOG10(Table1[[#This Row],[revenue]])-LOG10(_xlfn.MINIFS($R$2:$R$423,$S$2:$S$423,"M")))/(LOG10(_xlfn.MAXIFS($R$2:$R$423,$S$2:$S$423,"M"))-LOG10(_xlfn.MINIFS($R$2:$R$423,$S$2:$S$423,"M"))),0)</f>
        <v>0.51677391358176117</v>
      </c>
      <c r="X193" s="1">
        <f>IF(Table1[[#This Row],[charity_size]]="L",1,0)</f>
        <v>0</v>
      </c>
      <c r="Y19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93">
        <v>0</v>
      </c>
      <c r="AA193" s="1">
        <v>564960</v>
      </c>
      <c r="AB193">
        <v>0</v>
      </c>
      <c r="AC193" s="1">
        <v>564960</v>
      </c>
      <c r="AD193" s="1">
        <v>1064</v>
      </c>
      <c r="AE193">
        <v>0</v>
      </c>
      <c r="AF193" s="1">
        <v>566024</v>
      </c>
      <c r="AG193" s="1">
        <v>17659</v>
      </c>
      <c r="AH193" s="1">
        <v>334633</v>
      </c>
      <c r="AI193">
        <v>0</v>
      </c>
      <c r="AJ193">
        <v>0</v>
      </c>
      <c r="AK193">
        <v>0</v>
      </c>
      <c r="AL193">
        <v>0</v>
      </c>
      <c r="AM193">
        <v>0</v>
      </c>
      <c r="AN193" s="1">
        <v>352292</v>
      </c>
      <c r="AO193" s="1">
        <v>15715</v>
      </c>
      <c r="AP193" s="1">
        <v>352292</v>
      </c>
      <c r="AQ193">
        <v>0</v>
      </c>
      <c r="AR193" s="1">
        <v>241569</v>
      </c>
      <c r="AS193" s="1">
        <v>225854</v>
      </c>
      <c r="AT193" s="1">
        <v>110723</v>
      </c>
      <c r="AU193">
        <v>0</v>
      </c>
      <c r="AV193" s="1">
        <v>110723</v>
      </c>
      <c r="AW193">
        <v>48</v>
      </c>
      <c r="AX193">
        <v>0</v>
      </c>
      <c r="AY193">
        <v>4</v>
      </c>
      <c r="AZ193">
        <v>8</v>
      </c>
      <c r="BA193" s="1">
        <v>349138</v>
      </c>
      <c r="BB193">
        <v>0</v>
      </c>
    </row>
    <row r="194" spans="1:54" x14ac:dyDescent="0.2">
      <c r="A194" t="s">
        <v>227</v>
      </c>
      <c r="B194" t="s">
        <v>226</v>
      </c>
      <c r="C194" t="s">
        <v>176</v>
      </c>
      <c r="D194" t="s">
        <v>212</v>
      </c>
      <c r="E194" t="s">
        <v>46</v>
      </c>
      <c r="F194" t="s">
        <v>47</v>
      </c>
      <c r="G194">
        <v>540</v>
      </c>
      <c r="H194" s="1">
        <v>518500</v>
      </c>
      <c r="I194" s="1">
        <v>519040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519040</v>
      </c>
      <c r="R194" s="1">
        <f>Table1[[#This Row],[receipts_total]]-Table1[[#This Row],[receipts_others_income]]</f>
        <v>519040</v>
      </c>
      <c r="S194" s="1" t="str">
        <f>IF(Table1[[#This Row],[revenue]]&lt;250000,"S",IF(Table1[[#This Row],[revenue]]&lt;1000000,"M","L"))</f>
        <v>M</v>
      </c>
      <c r="T194" s="1">
        <f>IF(Table1[[#This Row],[charity_size]]="S",1, 0)</f>
        <v>0</v>
      </c>
      <c r="U194" s="2">
        <f>IF(Table1[[#This Row],[charity_size]]="S",(Table1[[#This Row],[revenue]]-_xlfn.MINIFS($R$2:$R$423,$S$2:$S$423,"S"))/(_xlfn.MAXIFS($R$2:$R$423,$S$2:$S$423,"S")-_xlfn.MINIFS($R$2:$R$423,$S$2:$S$423,"S")),0)</f>
        <v>0</v>
      </c>
      <c r="V194" s="1">
        <f>IF(Table1[[#This Row],[charity_size]]="M",1,0)</f>
        <v>1</v>
      </c>
      <c r="W194" s="2">
        <f>IF(Table1[[#This Row],[charity_size]]="M",(LOG10(Table1[[#This Row],[revenue]])-LOG10(_xlfn.MINIFS($R$2:$R$423,$S$2:$S$423,"M")))/(LOG10(_xlfn.MAXIFS($R$2:$R$423,$S$2:$S$423,"M"))-LOG10(_xlfn.MINIFS($R$2:$R$423,$S$2:$S$423,"M"))),0)</f>
        <v>0.51936298297525585</v>
      </c>
      <c r="X194" s="1">
        <f>IF(Table1[[#This Row],[charity_size]]="L",1,0)</f>
        <v>0</v>
      </c>
      <c r="Y19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94">
        <v>0</v>
      </c>
      <c r="AA194" s="1">
        <v>53373</v>
      </c>
      <c r="AB194">
        <v>0</v>
      </c>
      <c r="AC194" s="1">
        <v>53373</v>
      </c>
      <c r="AD194">
        <v>0</v>
      </c>
      <c r="AE194" s="1">
        <v>10682</v>
      </c>
      <c r="AF194" s="1">
        <v>64055</v>
      </c>
      <c r="AG194">
        <v>0</v>
      </c>
      <c r="AH194" s="1">
        <v>570900</v>
      </c>
      <c r="AI194">
        <v>0</v>
      </c>
      <c r="AJ194">
        <v>0</v>
      </c>
      <c r="AK194">
        <v>0</v>
      </c>
      <c r="AL194">
        <v>0</v>
      </c>
      <c r="AM194">
        <v>0</v>
      </c>
      <c r="AN194" s="1">
        <v>570900</v>
      </c>
      <c r="AO194">
        <v>0</v>
      </c>
      <c r="AP194" s="1">
        <v>570900</v>
      </c>
      <c r="AQ194">
        <v>0</v>
      </c>
      <c r="AR194" s="1">
        <v>561050</v>
      </c>
      <c r="AS194" s="1">
        <v>561050</v>
      </c>
      <c r="AT194" s="1">
        <v>9850</v>
      </c>
      <c r="AU194">
        <v>0</v>
      </c>
      <c r="AV194" s="1">
        <v>9850</v>
      </c>
      <c r="AW194">
        <v>10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4" x14ac:dyDescent="0.2">
      <c r="A195" t="s">
        <v>656</v>
      </c>
      <c r="B195" t="s">
        <v>655</v>
      </c>
      <c r="C195" t="s">
        <v>649</v>
      </c>
      <c r="D195" t="s">
        <v>579</v>
      </c>
      <c r="E195" t="s">
        <v>62</v>
      </c>
      <c r="F195" t="s">
        <v>47</v>
      </c>
      <c r="G195">
        <v>0</v>
      </c>
      <c r="H195" s="1">
        <v>29867</v>
      </c>
      <c r="I195" s="1">
        <v>29867</v>
      </c>
      <c r="J195">
        <v>0</v>
      </c>
      <c r="K195">
        <v>0</v>
      </c>
      <c r="L195">
        <v>0</v>
      </c>
      <c r="M195" s="1">
        <v>55799</v>
      </c>
      <c r="N195" s="1">
        <v>3706</v>
      </c>
      <c r="O195" s="1">
        <v>29932</v>
      </c>
      <c r="P195" s="1">
        <v>49902</v>
      </c>
      <c r="Q195" s="1">
        <v>169206</v>
      </c>
      <c r="R195" s="1">
        <f>Table1[[#This Row],[receipts_total]]-Table1[[#This Row],[receipts_others_income]]</f>
        <v>119304</v>
      </c>
      <c r="S195" s="1" t="str">
        <f>IF(Table1[[#This Row],[revenue]]&lt;250000,"S",IF(Table1[[#This Row],[revenue]]&lt;1000000,"M","L"))</f>
        <v>S</v>
      </c>
      <c r="T195" s="1">
        <f>IF(Table1[[#This Row],[charity_size]]="S",1, 0)</f>
        <v>1</v>
      </c>
      <c r="U195" s="2">
        <f>IF(Table1[[#This Row],[charity_size]]="S",(Table1[[#This Row],[revenue]]-_xlfn.MINIFS($R$2:$R$423,$S$2:$S$423,"S"))/(_xlfn.MAXIFS($R$2:$R$423,$S$2:$S$423,"S")-_xlfn.MINIFS($R$2:$R$423,$S$2:$S$423,"S")),0)</f>
        <v>0.47805929659920099</v>
      </c>
      <c r="V195" s="1">
        <f>IF(Table1[[#This Row],[charity_size]]="M",1,0)</f>
        <v>0</v>
      </c>
      <c r="W19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5" s="1">
        <f>IF(Table1[[#This Row],[charity_size]]="L",1,0)</f>
        <v>0</v>
      </c>
      <c r="Y19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195">
        <v>0</v>
      </c>
      <c r="AA195" s="1">
        <v>336275</v>
      </c>
      <c r="AB195">
        <v>0</v>
      </c>
      <c r="AC195" s="1">
        <v>336275</v>
      </c>
      <c r="AD195" s="1">
        <v>4855</v>
      </c>
      <c r="AE195" s="1">
        <v>6839</v>
      </c>
      <c r="AF195" s="1">
        <v>347969</v>
      </c>
      <c r="AG195" s="1">
        <v>2488</v>
      </c>
      <c r="AH195" s="1">
        <v>751201</v>
      </c>
      <c r="AI195">
        <v>0</v>
      </c>
      <c r="AJ195">
        <v>0</v>
      </c>
      <c r="AK195">
        <v>0</v>
      </c>
      <c r="AL195">
        <v>0</v>
      </c>
      <c r="AM195" s="1">
        <v>9699</v>
      </c>
      <c r="AN195" s="1">
        <v>763388</v>
      </c>
      <c r="AO195">
        <v>0</v>
      </c>
      <c r="AP195" s="1">
        <v>763388</v>
      </c>
      <c r="AQ195">
        <v>0</v>
      </c>
      <c r="AR195" s="1">
        <v>733574</v>
      </c>
      <c r="AS195" s="1">
        <v>733574</v>
      </c>
      <c r="AT195" s="1">
        <v>29814</v>
      </c>
      <c r="AU195">
        <v>0</v>
      </c>
      <c r="AV195" s="1">
        <v>29814</v>
      </c>
      <c r="AW195">
        <v>42</v>
      </c>
      <c r="AX195">
        <v>0</v>
      </c>
      <c r="AY195">
        <v>9.0500000000000007</v>
      </c>
      <c r="AZ195">
        <v>18</v>
      </c>
      <c r="BA195" s="1">
        <v>244504</v>
      </c>
      <c r="BB195">
        <v>0</v>
      </c>
    </row>
    <row r="196" spans="1:54" x14ac:dyDescent="0.2">
      <c r="A196" t="s">
        <v>727</v>
      </c>
      <c r="B196" t="s">
        <v>726</v>
      </c>
      <c r="C196" t="s">
        <v>649</v>
      </c>
      <c r="D196" t="s">
        <v>703</v>
      </c>
      <c r="E196" t="s">
        <v>46</v>
      </c>
      <c r="F196" t="s">
        <v>47</v>
      </c>
      <c r="G196" s="1">
        <v>62503</v>
      </c>
      <c r="H196" s="1">
        <v>2087338</v>
      </c>
      <c r="I196" s="1">
        <v>2149841</v>
      </c>
      <c r="J196" s="1">
        <v>73127</v>
      </c>
      <c r="K196">
        <v>0</v>
      </c>
      <c r="L196" s="1">
        <v>73127</v>
      </c>
      <c r="M196">
        <v>631</v>
      </c>
      <c r="N196">
        <v>0</v>
      </c>
      <c r="O196">
        <v>0</v>
      </c>
      <c r="P196" s="1">
        <v>294277</v>
      </c>
      <c r="Q196" s="1">
        <v>2517876</v>
      </c>
      <c r="R196" s="1">
        <f>Table1[[#This Row],[receipts_total]]-Table1[[#This Row],[receipts_others_income]]</f>
        <v>2223599</v>
      </c>
      <c r="S196" s="1" t="str">
        <f>IF(Table1[[#This Row],[revenue]]&lt;250000,"S",IF(Table1[[#This Row],[revenue]]&lt;1000000,"M","L"))</f>
        <v>L</v>
      </c>
      <c r="T196" s="1">
        <f>IF(Table1[[#This Row],[charity_size]]="S",1, 0)</f>
        <v>0</v>
      </c>
      <c r="U196" s="2">
        <f>IF(Table1[[#This Row],[charity_size]]="S",(Table1[[#This Row],[revenue]]-_xlfn.MINIFS($R$2:$R$423,$S$2:$S$423,"S"))/(_xlfn.MAXIFS($R$2:$R$423,$S$2:$S$423,"S")-_xlfn.MINIFS($R$2:$R$423,$S$2:$S$423,"S")),0)</f>
        <v>0</v>
      </c>
      <c r="V196" s="1">
        <f>IF(Table1[[#This Row],[charity_size]]="M",1,0)</f>
        <v>0</v>
      </c>
      <c r="W19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6" s="1">
        <f>IF(Table1[[#This Row],[charity_size]]="L",1,0)</f>
        <v>1</v>
      </c>
      <c r="Y196" s="2">
        <f>IF(Table1[[#This Row],[charity_size]]="L",(LOG10(Table1[[#This Row],[revenue]])-LOG10(_xlfn.MINIFS($R$2:$R$423,$S$2:$S$423,"L")))/(LOG10(_xlfn.MAXIFS($R$2:$R$423,$S$2:$S$423,"L"))-LOG10(_xlfn.MINIFS($R$2:$R$423,$S$2:$S$423,"L"))),0)</f>
        <v>0.10103230551150837</v>
      </c>
      <c r="Z196">
        <v>0</v>
      </c>
      <c r="AA196" s="1">
        <v>1627844</v>
      </c>
      <c r="AB196">
        <v>0</v>
      </c>
      <c r="AC196" s="1">
        <v>1627844</v>
      </c>
      <c r="AD196" s="1">
        <v>334671</v>
      </c>
      <c r="AE196" s="1">
        <v>196777</v>
      </c>
      <c r="AF196" s="1">
        <v>2159292</v>
      </c>
      <c r="AG196" s="1">
        <v>401394</v>
      </c>
      <c r="AH196" s="1">
        <v>22256217</v>
      </c>
      <c r="AI196">
        <v>0</v>
      </c>
      <c r="AJ196">
        <v>0</v>
      </c>
      <c r="AK196" s="1">
        <v>597055</v>
      </c>
      <c r="AL196">
        <v>0</v>
      </c>
      <c r="AM196" s="1">
        <v>2129</v>
      </c>
      <c r="AN196" s="1">
        <v>23256795</v>
      </c>
      <c r="AO196" s="1">
        <v>4000000</v>
      </c>
      <c r="AP196" s="1">
        <v>23256795</v>
      </c>
      <c r="AQ196">
        <v>0</v>
      </c>
      <c r="AR196" s="1">
        <v>22503760</v>
      </c>
      <c r="AS196" s="1">
        <v>18503760</v>
      </c>
      <c r="AT196" s="1">
        <v>753035</v>
      </c>
      <c r="AU196">
        <v>0</v>
      </c>
      <c r="AV196" s="1">
        <v>753035</v>
      </c>
      <c r="AW196">
        <v>43</v>
      </c>
      <c r="AX196" s="1">
        <v>1578894</v>
      </c>
      <c r="AY196">
        <v>15.06</v>
      </c>
      <c r="AZ196">
        <v>0</v>
      </c>
      <c r="BA196">
        <v>0</v>
      </c>
      <c r="BB196">
        <v>0</v>
      </c>
    </row>
    <row r="197" spans="1:54" x14ac:dyDescent="0.2">
      <c r="A197" t="s">
        <v>826</v>
      </c>
      <c r="B197" t="s">
        <v>825</v>
      </c>
      <c r="C197" t="s">
        <v>649</v>
      </c>
      <c r="D197" t="s">
        <v>821</v>
      </c>
      <c r="E197" t="s">
        <v>59</v>
      </c>
      <c r="F197" t="s">
        <v>56</v>
      </c>
      <c r="G197" s="1">
        <v>242256</v>
      </c>
      <c r="H197" s="1">
        <v>748650</v>
      </c>
      <c r="I197" s="1">
        <v>990906</v>
      </c>
      <c r="J197">
        <v>0</v>
      </c>
      <c r="K197">
        <v>0</v>
      </c>
      <c r="L197">
        <v>0</v>
      </c>
      <c r="M197" s="1">
        <v>1234971</v>
      </c>
      <c r="N197">
        <v>0</v>
      </c>
      <c r="O197" s="1">
        <v>19057</v>
      </c>
      <c r="P197" s="1">
        <v>2621</v>
      </c>
      <c r="Q197" s="1">
        <v>2247555</v>
      </c>
      <c r="R197" s="1">
        <f>Table1[[#This Row],[receipts_total]]-Table1[[#This Row],[receipts_others_income]]</f>
        <v>2244934</v>
      </c>
      <c r="S197" s="1" t="str">
        <f>IF(Table1[[#This Row],[revenue]]&lt;250000,"S",IF(Table1[[#This Row],[revenue]]&lt;1000000,"M","L"))</f>
        <v>L</v>
      </c>
      <c r="T197" s="1">
        <f>IF(Table1[[#This Row],[charity_size]]="S",1, 0)</f>
        <v>0</v>
      </c>
      <c r="U197" s="2">
        <f>IF(Table1[[#This Row],[charity_size]]="S",(Table1[[#This Row],[revenue]]-_xlfn.MINIFS($R$2:$R$423,$S$2:$S$423,"S"))/(_xlfn.MAXIFS($R$2:$R$423,$S$2:$S$423,"S")-_xlfn.MINIFS($R$2:$R$423,$S$2:$S$423,"S")),0)</f>
        <v>0</v>
      </c>
      <c r="V197" s="1">
        <f>IF(Table1[[#This Row],[charity_size]]="M",1,0)</f>
        <v>0</v>
      </c>
      <c r="W19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7" s="1">
        <f>IF(Table1[[#This Row],[charity_size]]="L",1,0)</f>
        <v>1</v>
      </c>
      <c r="Y197" s="2">
        <f>IF(Table1[[#This Row],[charity_size]]="L",(LOG10(Table1[[#This Row],[revenue]])-LOG10(_xlfn.MINIFS($R$2:$R$423,$S$2:$S$423,"L")))/(LOG10(_xlfn.MAXIFS($R$2:$R$423,$S$2:$S$423,"L"))-LOG10(_xlfn.MINIFS($R$2:$R$423,$S$2:$S$423,"L"))),0)</f>
        <v>0.10225069198634769</v>
      </c>
      <c r="Z197" s="1">
        <v>132666</v>
      </c>
      <c r="AA197" s="1">
        <v>1330763</v>
      </c>
      <c r="AB197">
        <v>0</v>
      </c>
      <c r="AC197" s="1">
        <v>1330763</v>
      </c>
      <c r="AD197" s="1">
        <v>69917</v>
      </c>
      <c r="AE197" s="1">
        <v>72437</v>
      </c>
      <c r="AF197" s="1">
        <v>1473117</v>
      </c>
      <c r="AG197" s="1">
        <v>9691</v>
      </c>
      <c r="AH197" s="1">
        <v>2933909</v>
      </c>
      <c r="AI197">
        <v>0</v>
      </c>
      <c r="AJ197">
        <v>0</v>
      </c>
      <c r="AK197" s="1">
        <v>251333</v>
      </c>
      <c r="AL197">
        <v>0</v>
      </c>
      <c r="AM197">
        <v>0</v>
      </c>
      <c r="AN197" s="1">
        <v>3194933</v>
      </c>
      <c r="AO197">
        <v>0</v>
      </c>
      <c r="AP197" s="1">
        <v>3194933</v>
      </c>
      <c r="AQ197" s="1">
        <v>1375506</v>
      </c>
      <c r="AR197" s="1">
        <v>3187679</v>
      </c>
      <c r="AS197" s="1">
        <v>1812173</v>
      </c>
      <c r="AT197" s="1">
        <v>7254</v>
      </c>
      <c r="AU197">
        <v>0</v>
      </c>
      <c r="AV197" s="1">
        <v>7254</v>
      </c>
      <c r="AW197">
        <v>47</v>
      </c>
      <c r="AX197">
        <v>0</v>
      </c>
      <c r="AY197">
        <v>13.25</v>
      </c>
      <c r="AZ197">
        <v>21</v>
      </c>
      <c r="BA197" s="1">
        <v>1127930</v>
      </c>
      <c r="BB197" s="1">
        <v>58300</v>
      </c>
    </row>
    <row r="198" spans="1:54" x14ac:dyDescent="0.2">
      <c r="A198" t="s">
        <v>903</v>
      </c>
      <c r="B198" t="s">
        <v>902</v>
      </c>
      <c r="C198" t="s">
        <v>875</v>
      </c>
      <c r="D198" t="s">
        <v>876</v>
      </c>
      <c r="E198" t="s">
        <v>46</v>
      </c>
      <c r="F198" t="s">
        <v>47</v>
      </c>
      <c r="G198" s="1">
        <v>15060</v>
      </c>
      <c r="H198" s="1">
        <v>20800</v>
      </c>
      <c r="I198" s="1">
        <v>35860</v>
      </c>
      <c r="J198">
        <v>0</v>
      </c>
      <c r="K198">
        <v>0</v>
      </c>
      <c r="L198">
        <v>0</v>
      </c>
      <c r="M198" s="1">
        <v>1896311</v>
      </c>
      <c r="N198">
        <v>0</v>
      </c>
      <c r="O198" s="1">
        <v>325990</v>
      </c>
      <c r="P198" s="1">
        <v>319379</v>
      </c>
      <c r="Q198" s="1">
        <v>2577540</v>
      </c>
      <c r="R198" s="1">
        <f>Table1[[#This Row],[receipts_total]]-Table1[[#This Row],[receipts_others_income]]</f>
        <v>2258161</v>
      </c>
      <c r="S198" s="1" t="str">
        <f>IF(Table1[[#This Row],[revenue]]&lt;250000,"S",IF(Table1[[#This Row],[revenue]]&lt;1000000,"M","L"))</f>
        <v>L</v>
      </c>
      <c r="T198" s="1">
        <f>IF(Table1[[#This Row],[charity_size]]="S",1, 0)</f>
        <v>0</v>
      </c>
      <c r="U198" s="2">
        <f>IF(Table1[[#This Row],[charity_size]]="S",(Table1[[#This Row],[revenue]]-_xlfn.MINIFS($R$2:$R$423,$S$2:$S$423,"S"))/(_xlfn.MAXIFS($R$2:$R$423,$S$2:$S$423,"S")-_xlfn.MINIFS($R$2:$R$423,$S$2:$S$423,"S")),0)</f>
        <v>0</v>
      </c>
      <c r="V198" s="1">
        <f>IF(Table1[[#This Row],[charity_size]]="M",1,0)</f>
        <v>0</v>
      </c>
      <c r="W19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8" s="1">
        <f>IF(Table1[[#This Row],[charity_size]]="L",1,0)</f>
        <v>1</v>
      </c>
      <c r="Y198" s="2">
        <f>IF(Table1[[#This Row],[charity_size]]="L",(LOG10(Table1[[#This Row],[revenue]])-LOG10(_xlfn.MINIFS($R$2:$R$423,$S$2:$S$423,"L")))/(LOG10(_xlfn.MAXIFS($R$2:$R$423,$S$2:$S$423,"L"))-LOG10(_xlfn.MINIFS($R$2:$R$423,$S$2:$S$423,"L"))),0)</f>
        <v>0.10300025057524267</v>
      </c>
      <c r="Z198">
        <v>0</v>
      </c>
      <c r="AA198" s="1">
        <v>2023640</v>
      </c>
      <c r="AB198" s="1">
        <v>335586</v>
      </c>
      <c r="AC198" s="1">
        <v>2359226</v>
      </c>
      <c r="AD198">
        <v>0</v>
      </c>
      <c r="AE198" s="1">
        <v>114090</v>
      </c>
      <c r="AF198" s="1">
        <v>2473316</v>
      </c>
      <c r="AG198" s="1">
        <v>151769</v>
      </c>
      <c r="AH198" s="1">
        <v>659084</v>
      </c>
      <c r="AI198">
        <v>0</v>
      </c>
      <c r="AJ198">
        <v>0</v>
      </c>
      <c r="AK198">
        <v>0</v>
      </c>
      <c r="AL198" s="1">
        <v>7028</v>
      </c>
      <c r="AM198" s="1">
        <v>588842</v>
      </c>
      <c r="AN198" s="1">
        <v>1406723</v>
      </c>
      <c r="AO198">
        <v>0</v>
      </c>
      <c r="AP198" s="1">
        <v>1406723</v>
      </c>
      <c r="AQ198">
        <v>0</v>
      </c>
      <c r="AR198" s="1">
        <v>966061</v>
      </c>
      <c r="AS198" s="1">
        <v>966061</v>
      </c>
      <c r="AT198" s="1">
        <v>440662</v>
      </c>
      <c r="AU198">
        <v>0</v>
      </c>
      <c r="AV198" s="1">
        <v>440662</v>
      </c>
      <c r="AW198">
        <v>49</v>
      </c>
      <c r="AX198">
        <v>0</v>
      </c>
      <c r="AY198">
        <v>0</v>
      </c>
      <c r="AZ198">
        <v>15</v>
      </c>
      <c r="BA198" s="1">
        <v>501341</v>
      </c>
      <c r="BB198">
        <v>0</v>
      </c>
    </row>
    <row r="199" spans="1:54" x14ac:dyDescent="0.2">
      <c r="A199" t="s">
        <v>511</v>
      </c>
      <c r="B199" t="s">
        <v>510</v>
      </c>
      <c r="C199" t="s">
        <v>395</v>
      </c>
      <c r="D199" t="s">
        <v>506</v>
      </c>
      <c r="E199" t="s">
        <v>464</v>
      </c>
      <c r="F199" t="s">
        <v>47</v>
      </c>
      <c r="G199" s="1">
        <v>1072994</v>
      </c>
      <c r="H199" s="1">
        <v>665128</v>
      </c>
      <c r="I199" s="1">
        <v>1738122</v>
      </c>
      <c r="J199">
        <v>0</v>
      </c>
      <c r="K199">
        <v>0</v>
      </c>
      <c r="L199">
        <v>0</v>
      </c>
      <c r="M199" s="1">
        <v>614374</v>
      </c>
      <c r="N199" s="1">
        <v>48847</v>
      </c>
      <c r="O199" s="1">
        <v>7606</v>
      </c>
      <c r="P199" s="1">
        <v>68206</v>
      </c>
      <c r="Q199" s="1">
        <v>2477155</v>
      </c>
      <c r="R199" s="1">
        <f>Table1[[#This Row],[receipts_total]]-Table1[[#This Row],[receipts_others_income]]</f>
        <v>2408949</v>
      </c>
      <c r="S199" s="1" t="str">
        <f>IF(Table1[[#This Row],[revenue]]&lt;250000,"S",IF(Table1[[#This Row],[revenue]]&lt;1000000,"M","L"))</f>
        <v>L</v>
      </c>
      <c r="T199" s="1">
        <f>IF(Table1[[#This Row],[charity_size]]="S",1, 0)</f>
        <v>0</v>
      </c>
      <c r="U199" s="2">
        <f>IF(Table1[[#This Row],[charity_size]]="S",(Table1[[#This Row],[revenue]]-_xlfn.MINIFS($R$2:$R$423,$S$2:$S$423,"S"))/(_xlfn.MAXIFS($R$2:$R$423,$S$2:$S$423,"S")-_xlfn.MINIFS($R$2:$R$423,$S$2:$S$423,"S")),0)</f>
        <v>0</v>
      </c>
      <c r="V199" s="1">
        <f>IF(Table1[[#This Row],[charity_size]]="M",1,0)</f>
        <v>0</v>
      </c>
      <c r="W19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199" s="1">
        <f>IF(Table1[[#This Row],[charity_size]]="L",1,0)</f>
        <v>1</v>
      </c>
      <c r="Y199" s="2">
        <f>IF(Table1[[#This Row],[charity_size]]="L",(LOG10(Table1[[#This Row],[revenue]])-LOG10(_xlfn.MINIFS($R$2:$R$423,$S$2:$S$423,"L")))/(LOG10(_xlfn.MAXIFS($R$2:$R$423,$S$2:$S$423,"L"))-LOG10(_xlfn.MINIFS($R$2:$R$423,$S$2:$S$423,"L"))),0)</f>
        <v>0.11124778271215743</v>
      </c>
      <c r="Z199">
        <v>0</v>
      </c>
      <c r="AA199" s="1">
        <v>1793128</v>
      </c>
      <c r="AB199">
        <v>0</v>
      </c>
      <c r="AC199" s="1">
        <v>1793128</v>
      </c>
      <c r="AD199" s="1">
        <v>286956</v>
      </c>
      <c r="AE199" s="1">
        <v>145263</v>
      </c>
      <c r="AF199" s="1">
        <v>2225347</v>
      </c>
      <c r="AG199" s="1">
        <v>174159</v>
      </c>
      <c r="AH199" s="1">
        <v>7772223</v>
      </c>
      <c r="AI199" s="1">
        <v>2934</v>
      </c>
      <c r="AJ199" s="1">
        <v>251375</v>
      </c>
      <c r="AK199">
        <v>0</v>
      </c>
      <c r="AL199">
        <v>0</v>
      </c>
      <c r="AM199" s="1">
        <v>134879</v>
      </c>
      <c r="AN199" s="1">
        <v>8335570</v>
      </c>
      <c r="AO199">
        <v>0</v>
      </c>
      <c r="AP199" s="1">
        <v>8335570</v>
      </c>
      <c r="AQ199" s="1">
        <v>1815900</v>
      </c>
      <c r="AR199" s="1">
        <v>8123755</v>
      </c>
      <c r="AS199" s="1">
        <v>6307855</v>
      </c>
      <c r="AT199" s="1">
        <v>211815</v>
      </c>
      <c r="AU199">
        <v>0</v>
      </c>
      <c r="AV199" s="1">
        <v>211815</v>
      </c>
      <c r="AW199">
        <v>24</v>
      </c>
      <c r="AX199">
        <v>0</v>
      </c>
      <c r="AY199">
        <v>16</v>
      </c>
      <c r="AZ199">
        <v>11</v>
      </c>
      <c r="BA199" s="1">
        <v>766410</v>
      </c>
      <c r="BB199">
        <v>0</v>
      </c>
    </row>
    <row r="200" spans="1:54" x14ac:dyDescent="0.2">
      <c r="A200" t="s">
        <v>623</v>
      </c>
      <c r="B200" t="s">
        <v>622</v>
      </c>
      <c r="C200" t="s">
        <v>171</v>
      </c>
      <c r="D200" t="s">
        <v>618</v>
      </c>
      <c r="E200" t="s">
        <v>59</v>
      </c>
      <c r="F200" t="s">
        <v>47</v>
      </c>
      <c r="G200" s="1">
        <v>827947</v>
      </c>
      <c r="H200" s="1">
        <v>106573</v>
      </c>
      <c r="I200" s="1">
        <v>934520</v>
      </c>
      <c r="J200">
        <v>0</v>
      </c>
      <c r="K200">
        <v>0</v>
      </c>
      <c r="L200">
        <v>0</v>
      </c>
      <c r="M200" s="1">
        <v>1361320</v>
      </c>
      <c r="N200" s="1">
        <v>45761</v>
      </c>
      <c r="O200" s="1">
        <v>80646</v>
      </c>
      <c r="P200" s="1">
        <v>30502</v>
      </c>
      <c r="Q200" s="1">
        <v>2452749</v>
      </c>
      <c r="R200" s="1">
        <f>Table1[[#This Row],[receipts_total]]-Table1[[#This Row],[receipts_others_income]]</f>
        <v>2422247</v>
      </c>
      <c r="S200" s="1" t="str">
        <f>IF(Table1[[#This Row],[revenue]]&lt;250000,"S",IF(Table1[[#This Row],[revenue]]&lt;1000000,"M","L"))</f>
        <v>L</v>
      </c>
      <c r="T200" s="1">
        <f>IF(Table1[[#This Row],[charity_size]]="S",1, 0)</f>
        <v>0</v>
      </c>
      <c r="U200" s="2">
        <f>IF(Table1[[#This Row],[charity_size]]="S",(Table1[[#This Row],[revenue]]-_xlfn.MINIFS($R$2:$R$423,$S$2:$S$423,"S"))/(_xlfn.MAXIFS($R$2:$R$423,$S$2:$S$423,"S")-_xlfn.MINIFS($R$2:$R$423,$S$2:$S$423,"S")),0)</f>
        <v>0</v>
      </c>
      <c r="V200" s="1">
        <f>IF(Table1[[#This Row],[charity_size]]="M",1,0)</f>
        <v>0</v>
      </c>
      <c r="W20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0" s="1">
        <f>IF(Table1[[#This Row],[charity_size]]="L",1,0)</f>
        <v>1</v>
      </c>
      <c r="Y200" s="2">
        <f>IF(Table1[[#This Row],[charity_size]]="L",(LOG10(Table1[[#This Row],[revenue]])-LOG10(_xlfn.MINIFS($R$2:$R$423,$S$2:$S$423,"L")))/(LOG10(_xlfn.MAXIFS($R$2:$R$423,$S$2:$S$423,"L"))-LOG10(_xlfn.MINIFS($R$2:$R$423,$S$2:$S$423,"L"))),0)</f>
        <v>0.11195018652434395</v>
      </c>
      <c r="Z200">
        <v>0</v>
      </c>
      <c r="AA200" s="1">
        <v>922639</v>
      </c>
      <c r="AB200" s="1">
        <v>2874</v>
      </c>
      <c r="AC200" s="1">
        <v>925513</v>
      </c>
      <c r="AD200">
        <v>0</v>
      </c>
      <c r="AE200" s="1">
        <v>1357862</v>
      </c>
      <c r="AF200" s="1">
        <v>2283375</v>
      </c>
      <c r="AG200" s="1">
        <v>491527</v>
      </c>
      <c r="AH200" s="1">
        <v>2968339</v>
      </c>
      <c r="AI200" s="1">
        <v>6763</v>
      </c>
      <c r="AJ200">
        <v>0</v>
      </c>
      <c r="AK200" s="1">
        <v>2987699</v>
      </c>
      <c r="AL200" s="1">
        <v>28465</v>
      </c>
      <c r="AM200" s="1">
        <v>154183</v>
      </c>
      <c r="AN200" s="1">
        <v>6636976</v>
      </c>
      <c r="AO200">
        <v>0</v>
      </c>
      <c r="AP200" s="1">
        <v>6636976</v>
      </c>
      <c r="AQ200" s="1">
        <v>1776283</v>
      </c>
      <c r="AR200" s="1">
        <v>3495659</v>
      </c>
      <c r="AS200" s="1">
        <v>1719376</v>
      </c>
      <c r="AT200" s="1">
        <v>238059</v>
      </c>
      <c r="AU200" s="1">
        <v>2903258</v>
      </c>
      <c r="AV200" s="1">
        <v>3141317</v>
      </c>
      <c r="AW200">
        <v>61</v>
      </c>
      <c r="AX200">
        <v>0</v>
      </c>
      <c r="AY200">
        <v>0</v>
      </c>
      <c r="AZ200">
        <v>10</v>
      </c>
      <c r="BA200" s="1">
        <v>551859</v>
      </c>
      <c r="BB200">
        <v>0</v>
      </c>
    </row>
    <row r="201" spans="1:54" x14ac:dyDescent="0.2">
      <c r="A201" t="s">
        <v>645</v>
      </c>
      <c r="B201" t="s">
        <v>644</v>
      </c>
      <c r="C201" t="s">
        <v>171</v>
      </c>
      <c r="D201" t="s">
        <v>636</v>
      </c>
      <c r="E201" t="s">
        <v>62</v>
      </c>
      <c r="F201" t="s">
        <v>47</v>
      </c>
      <c r="G201" s="1">
        <v>988106</v>
      </c>
      <c r="H201" s="1">
        <v>747096</v>
      </c>
      <c r="I201" s="1">
        <v>1735202</v>
      </c>
      <c r="J201">
        <v>0</v>
      </c>
      <c r="K201">
        <v>0</v>
      </c>
      <c r="L201">
        <v>0</v>
      </c>
      <c r="M201" s="1">
        <v>688237</v>
      </c>
      <c r="N201" s="1">
        <v>19445</v>
      </c>
      <c r="O201">
        <v>0</v>
      </c>
      <c r="P201">
        <v>12</v>
      </c>
      <c r="Q201" s="1">
        <v>2442896</v>
      </c>
      <c r="R201" s="1">
        <f>Table1[[#This Row],[receipts_total]]-Table1[[#This Row],[receipts_others_income]]</f>
        <v>2442884</v>
      </c>
      <c r="S201" s="1" t="str">
        <f>IF(Table1[[#This Row],[revenue]]&lt;250000,"S",IF(Table1[[#This Row],[revenue]]&lt;1000000,"M","L"))</f>
        <v>L</v>
      </c>
      <c r="T201" s="1">
        <f>IF(Table1[[#This Row],[charity_size]]="S",1, 0)</f>
        <v>0</v>
      </c>
      <c r="U201" s="2">
        <f>IF(Table1[[#This Row],[charity_size]]="S",(Table1[[#This Row],[revenue]]-_xlfn.MINIFS($R$2:$R$423,$S$2:$S$423,"S"))/(_xlfn.MAXIFS($R$2:$R$423,$S$2:$S$423,"S")-_xlfn.MINIFS($R$2:$R$423,$S$2:$S$423,"S")),0)</f>
        <v>0</v>
      </c>
      <c r="V201" s="1">
        <f>IF(Table1[[#This Row],[charity_size]]="M",1,0)</f>
        <v>0</v>
      </c>
      <c r="W20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1" s="1">
        <f>IF(Table1[[#This Row],[charity_size]]="L",1,0)</f>
        <v>1</v>
      </c>
      <c r="Y201" s="2">
        <f>IF(Table1[[#This Row],[charity_size]]="L",(LOG10(Table1[[#This Row],[revenue]])-LOG10(_xlfn.MINIFS($R$2:$R$423,$S$2:$S$423,"L")))/(LOG10(_xlfn.MAXIFS($R$2:$R$423,$S$2:$S$423,"L"))-LOG10(_xlfn.MINIFS($R$2:$R$423,$S$2:$S$423,"L"))),0)</f>
        <v>0.11303263871032528</v>
      </c>
      <c r="Z201">
        <v>0</v>
      </c>
      <c r="AA201" s="1">
        <v>1067480</v>
      </c>
      <c r="AB201" s="1">
        <v>724466</v>
      </c>
      <c r="AC201" s="1">
        <v>1791946</v>
      </c>
      <c r="AD201" s="1">
        <v>83585</v>
      </c>
      <c r="AE201" s="1">
        <v>276751</v>
      </c>
      <c r="AF201" s="1">
        <v>2152282</v>
      </c>
      <c r="AG201" s="1">
        <v>21661</v>
      </c>
      <c r="AH201" s="1">
        <v>4277890</v>
      </c>
      <c r="AI201">
        <v>0</v>
      </c>
      <c r="AJ201">
        <v>0</v>
      </c>
      <c r="AK201">
        <v>0</v>
      </c>
      <c r="AL201">
        <v>0</v>
      </c>
      <c r="AM201" s="1">
        <v>79867</v>
      </c>
      <c r="AN201" s="1">
        <v>4379418</v>
      </c>
      <c r="AO201">
        <v>0</v>
      </c>
      <c r="AP201" s="1">
        <v>4379418</v>
      </c>
      <c r="AQ201" s="1">
        <v>1139475</v>
      </c>
      <c r="AR201" s="1">
        <v>2940541</v>
      </c>
      <c r="AS201" s="1">
        <v>1801066</v>
      </c>
      <c r="AT201" s="1">
        <v>1438877</v>
      </c>
      <c r="AU201">
        <v>0</v>
      </c>
      <c r="AV201" s="1">
        <v>1438877</v>
      </c>
      <c r="AW201">
        <v>63</v>
      </c>
      <c r="AX201">
        <v>0</v>
      </c>
      <c r="AY201">
        <v>3</v>
      </c>
      <c r="AZ201">
        <v>18</v>
      </c>
      <c r="BA201" s="1">
        <v>931938</v>
      </c>
      <c r="BB201" s="1">
        <v>71431</v>
      </c>
    </row>
    <row r="202" spans="1:54" x14ac:dyDescent="0.2">
      <c r="A202" t="s">
        <v>856</v>
      </c>
      <c r="B202" t="s">
        <v>855</v>
      </c>
      <c r="C202" t="s">
        <v>649</v>
      </c>
      <c r="D202" t="s">
        <v>176</v>
      </c>
      <c r="E202" t="s">
        <v>46</v>
      </c>
      <c r="F202" t="s">
        <v>47</v>
      </c>
      <c r="G202" s="1">
        <v>19074</v>
      </c>
      <c r="H202" s="1">
        <v>980790</v>
      </c>
      <c r="I202" s="1">
        <v>999864</v>
      </c>
      <c r="J202">
        <v>0</v>
      </c>
      <c r="K202">
        <v>0</v>
      </c>
      <c r="L202">
        <v>0</v>
      </c>
      <c r="M202" s="1">
        <v>949658</v>
      </c>
      <c r="N202" s="1">
        <v>50236</v>
      </c>
      <c r="O202" s="1">
        <v>425362</v>
      </c>
      <c r="P202" s="1">
        <v>206062</v>
      </c>
      <c r="Q202" s="1">
        <v>2665441</v>
      </c>
      <c r="R202" s="1">
        <f>Table1[[#This Row],[receipts_total]]-Table1[[#This Row],[receipts_others_income]]</f>
        <v>2459379</v>
      </c>
      <c r="S202" s="1" t="str">
        <f>IF(Table1[[#This Row],[revenue]]&lt;250000,"S",IF(Table1[[#This Row],[revenue]]&lt;1000000,"M","L"))</f>
        <v>L</v>
      </c>
      <c r="T202" s="1">
        <f>IF(Table1[[#This Row],[charity_size]]="S",1, 0)</f>
        <v>0</v>
      </c>
      <c r="U202" s="2">
        <f>IF(Table1[[#This Row],[charity_size]]="S",(Table1[[#This Row],[revenue]]-_xlfn.MINIFS($R$2:$R$423,$S$2:$S$423,"S"))/(_xlfn.MAXIFS($R$2:$R$423,$S$2:$S$423,"S")-_xlfn.MINIFS($R$2:$R$423,$S$2:$S$423,"S")),0)</f>
        <v>0</v>
      </c>
      <c r="V202" s="1">
        <f>IF(Table1[[#This Row],[charity_size]]="M",1,0)</f>
        <v>0</v>
      </c>
      <c r="W20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2" s="1">
        <f>IF(Table1[[#This Row],[charity_size]]="L",1,0)</f>
        <v>1</v>
      </c>
      <c r="Y202" s="2">
        <f>IF(Table1[[#This Row],[charity_size]]="L",(LOG10(Table1[[#This Row],[revenue]])-LOG10(_xlfn.MINIFS($R$2:$R$423,$S$2:$S$423,"L")))/(LOG10(_xlfn.MAXIFS($R$2:$R$423,$S$2:$S$423,"L"))-LOG10(_xlfn.MINIFS($R$2:$R$423,$S$2:$S$423,"L"))),0)</f>
        <v>0.11389127935728192</v>
      </c>
      <c r="Z202">
        <v>0</v>
      </c>
      <c r="AA202" s="1">
        <v>2057055</v>
      </c>
      <c r="AB202">
        <v>0</v>
      </c>
      <c r="AC202" s="1">
        <v>2057055</v>
      </c>
      <c r="AD202">
        <v>0</v>
      </c>
      <c r="AE202" s="1">
        <v>468537</v>
      </c>
      <c r="AF202" s="1">
        <v>2525592</v>
      </c>
      <c r="AG202" s="1">
        <v>36425</v>
      </c>
      <c r="AH202" s="1">
        <v>3641351</v>
      </c>
      <c r="AI202">
        <v>0</v>
      </c>
      <c r="AJ202">
        <v>0</v>
      </c>
      <c r="AK202">
        <v>0</v>
      </c>
      <c r="AL202">
        <v>0</v>
      </c>
      <c r="AM202" s="1">
        <v>103536</v>
      </c>
      <c r="AN202" s="1">
        <v>3781312</v>
      </c>
      <c r="AO202">
        <v>0</v>
      </c>
      <c r="AP202" s="1">
        <v>3781312</v>
      </c>
      <c r="AQ202">
        <v>0</v>
      </c>
      <c r="AR202" s="1">
        <v>2890298</v>
      </c>
      <c r="AS202" s="1">
        <v>2890298</v>
      </c>
      <c r="AT202" s="1">
        <v>76702</v>
      </c>
      <c r="AU202" s="1">
        <v>814312</v>
      </c>
      <c r="AV202" s="1">
        <v>891014</v>
      </c>
      <c r="AW202">
        <v>48</v>
      </c>
      <c r="AX202">
        <v>0</v>
      </c>
      <c r="AY202">
        <v>0</v>
      </c>
      <c r="AZ202">
        <v>55</v>
      </c>
      <c r="BA202" s="1">
        <v>1970628</v>
      </c>
      <c r="BB202">
        <v>0</v>
      </c>
    </row>
    <row r="203" spans="1:54" x14ac:dyDescent="0.2">
      <c r="A203" t="s">
        <v>51</v>
      </c>
      <c r="B203" t="s">
        <v>48</v>
      </c>
      <c r="C203" t="s">
        <v>49</v>
      </c>
      <c r="D203" t="s">
        <v>50</v>
      </c>
      <c r="E203" t="s">
        <v>46</v>
      </c>
      <c r="F203" t="s">
        <v>47</v>
      </c>
      <c r="G203">
        <v>0</v>
      </c>
      <c r="H203" s="1">
        <v>4346</v>
      </c>
      <c r="I203" s="1">
        <v>4346</v>
      </c>
      <c r="J203">
        <v>0</v>
      </c>
      <c r="K203">
        <v>0</v>
      </c>
      <c r="L203">
        <v>0</v>
      </c>
      <c r="M203" s="1">
        <v>2088112</v>
      </c>
      <c r="N203">
        <v>0</v>
      </c>
      <c r="O203" s="1">
        <v>369085</v>
      </c>
      <c r="P203" s="1">
        <v>58000</v>
      </c>
      <c r="Q203" s="1">
        <v>2519543</v>
      </c>
      <c r="R203" s="1">
        <f>Table1[[#This Row],[receipts_total]]-Table1[[#This Row],[receipts_others_income]]</f>
        <v>2461543</v>
      </c>
      <c r="S203" s="1" t="str">
        <f>IF(Table1[[#This Row],[revenue]]&lt;250000,"S",IF(Table1[[#This Row],[revenue]]&lt;1000000,"M","L"))</f>
        <v>L</v>
      </c>
      <c r="T203" s="1">
        <f>IF(Table1[[#This Row],[charity_size]]="S",1, 0)</f>
        <v>0</v>
      </c>
      <c r="U203" s="2">
        <f>IF(Table1[[#This Row],[charity_size]]="S",(Table1[[#This Row],[revenue]]-_xlfn.MINIFS($R$2:$R$423,$S$2:$S$423,"S"))/(_xlfn.MAXIFS($R$2:$R$423,$S$2:$S$423,"S")-_xlfn.MINIFS($R$2:$R$423,$S$2:$S$423,"S")),0)</f>
        <v>0</v>
      </c>
      <c r="V203" s="1">
        <f>IF(Table1[[#This Row],[charity_size]]="M",1,0)</f>
        <v>0</v>
      </c>
      <c r="W20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3" s="1">
        <f>IF(Table1[[#This Row],[charity_size]]="L",1,0)</f>
        <v>1</v>
      </c>
      <c r="Y203" s="2">
        <f>IF(Table1[[#This Row],[charity_size]]="L",(LOG10(Table1[[#This Row],[revenue]])-LOG10(_xlfn.MINIFS($R$2:$R$423,$S$2:$S$423,"L")))/(LOG10(_xlfn.MAXIFS($R$2:$R$423,$S$2:$S$423,"L"))-LOG10(_xlfn.MINIFS($R$2:$R$423,$S$2:$S$423,"L"))),0)</f>
        <v>0.11400349796981173</v>
      </c>
      <c r="Z203" s="1">
        <v>162852</v>
      </c>
      <c r="AA203" s="1">
        <v>797514</v>
      </c>
      <c r="AB203">
        <v>0</v>
      </c>
      <c r="AC203" s="1">
        <v>797514</v>
      </c>
      <c r="AD203">
        <v>0</v>
      </c>
      <c r="AE203" s="1">
        <v>666169</v>
      </c>
      <c r="AF203" s="1">
        <v>1463683</v>
      </c>
      <c r="AG203" s="1">
        <v>67390</v>
      </c>
      <c r="AH203" s="1">
        <v>1162472</v>
      </c>
      <c r="AI203" s="1">
        <v>13612</v>
      </c>
      <c r="AJ203">
        <v>0</v>
      </c>
      <c r="AK203">
        <v>0</v>
      </c>
      <c r="AL203">
        <v>0</v>
      </c>
      <c r="AM203" s="1">
        <v>294434</v>
      </c>
      <c r="AN203" s="1">
        <v>1537908</v>
      </c>
      <c r="AO203">
        <v>0</v>
      </c>
      <c r="AP203" s="1">
        <v>1537908</v>
      </c>
      <c r="AQ203">
        <v>0</v>
      </c>
      <c r="AR203" s="1">
        <v>1325708</v>
      </c>
      <c r="AS203" s="1">
        <v>1325708</v>
      </c>
      <c r="AT203" s="1">
        <v>212200</v>
      </c>
      <c r="AU203">
        <v>0</v>
      </c>
      <c r="AV203" s="1">
        <v>212200</v>
      </c>
      <c r="AW203">
        <v>0</v>
      </c>
      <c r="AX203">
        <v>0</v>
      </c>
      <c r="AY203">
        <v>4</v>
      </c>
      <c r="AZ203">
        <v>6</v>
      </c>
      <c r="BA203" s="1">
        <v>445792</v>
      </c>
      <c r="BB203" s="1">
        <v>82901</v>
      </c>
    </row>
    <row r="204" spans="1:54" x14ac:dyDescent="0.2">
      <c r="A204" t="s">
        <v>842</v>
      </c>
      <c r="B204" t="s">
        <v>841</v>
      </c>
      <c r="C204" t="s">
        <v>649</v>
      </c>
      <c r="D204" t="s">
        <v>821</v>
      </c>
      <c r="E204" t="s">
        <v>46</v>
      </c>
      <c r="F204" t="s">
        <v>47</v>
      </c>
      <c r="G204" s="1">
        <v>108133</v>
      </c>
      <c r="H204" s="1">
        <v>351601</v>
      </c>
      <c r="I204" s="1">
        <v>459734</v>
      </c>
      <c r="J204">
        <v>0</v>
      </c>
      <c r="K204">
        <v>0</v>
      </c>
      <c r="L204">
        <v>0</v>
      </c>
      <c r="M204" s="1">
        <v>1918669</v>
      </c>
      <c r="N204" s="1">
        <v>47277</v>
      </c>
      <c r="O204" s="1">
        <v>44996</v>
      </c>
      <c r="P204" s="1">
        <v>547067</v>
      </c>
      <c r="Q204" s="1">
        <v>3017743</v>
      </c>
      <c r="R204" s="1">
        <f>Table1[[#This Row],[receipts_total]]-Table1[[#This Row],[receipts_others_income]]</f>
        <v>2470676</v>
      </c>
      <c r="S204" s="1" t="str">
        <f>IF(Table1[[#This Row],[revenue]]&lt;250000,"S",IF(Table1[[#This Row],[revenue]]&lt;1000000,"M","L"))</f>
        <v>L</v>
      </c>
      <c r="T204" s="1">
        <f>IF(Table1[[#This Row],[charity_size]]="S",1, 0)</f>
        <v>0</v>
      </c>
      <c r="U204" s="2">
        <f>IF(Table1[[#This Row],[charity_size]]="S",(Table1[[#This Row],[revenue]]-_xlfn.MINIFS($R$2:$R$423,$S$2:$S$423,"S"))/(_xlfn.MAXIFS($R$2:$R$423,$S$2:$S$423,"S")-_xlfn.MINIFS($R$2:$R$423,$S$2:$S$423,"S")),0)</f>
        <v>0</v>
      </c>
      <c r="V204" s="1">
        <f>IF(Table1[[#This Row],[charity_size]]="M",1,0)</f>
        <v>0</v>
      </c>
      <c r="W20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4" s="1">
        <f>IF(Table1[[#This Row],[charity_size]]="L",1,0)</f>
        <v>1</v>
      </c>
      <c r="Y204" s="2">
        <f>IF(Table1[[#This Row],[charity_size]]="L",(LOG10(Table1[[#This Row],[revenue]])-LOG10(_xlfn.MINIFS($R$2:$R$423,$S$2:$S$423,"L")))/(LOG10(_xlfn.MAXIFS($R$2:$R$423,$S$2:$S$423,"L"))-LOG10(_xlfn.MINIFS($R$2:$R$423,$S$2:$S$423,"L"))),0)</f>
        <v>0.11447602395225309</v>
      </c>
      <c r="Z204" s="1">
        <v>137368</v>
      </c>
      <c r="AA204" s="1">
        <v>1664850</v>
      </c>
      <c r="AB204" s="1">
        <v>5891</v>
      </c>
      <c r="AC204" s="1">
        <v>1670741</v>
      </c>
      <c r="AD204">
        <v>0</v>
      </c>
      <c r="AE204" s="1">
        <v>259850</v>
      </c>
      <c r="AF204" s="1">
        <v>1930591</v>
      </c>
      <c r="AG204" s="1">
        <v>26149</v>
      </c>
      <c r="AH204" s="1">
        <v>5538317</v>
      </c>
      <c r="AI204">
        <v>0</v>
      </c>
      <c r="AJ204">
        <v>0</v>
      </c>
      <c r="AK204">
        <v>0</v>
      </c>
      <c r="AL204" s="1">
        <v>36662</v>
      </c>
      <c r="AM204" s="1">
        <v>71453</v>
      </c>
      <c r="AN204" s="1">
        <v>5672581</v>
      </c>
      <c r="AO204">
        <v>0</v>
      </c>
      <c r="AP204" s="1">
        <v>5672581</v>
      </c>
      <c r="AQ204" s="1">
        <v>5109583</v>
      </c>
      <c r="AR204" s="1">
        <v>5535350</v>
      </c>
      <c r="AS204" s="1">
        <v>425767</v>
      </c>
      <c r="AT204" s="1">
        <v>137231</v>
      </c>
      <c r="AU204">
        <v>0</v>
      </c>
      <c r="AV204" s="1">
        <v>137231</v>
      </c>
      <c r="AW204">
        <v>47</v>
      </c>
      <c r="AX204">
        <v>0</v>
      </c>
      <c r="AY204">
        <v>0</v>
      </c>
      <c r="AZ204">
        <v>23</v>
      </c>
      <c r="BA204" s="1">
        <v>1619797</v>
      </c>
      <c r="BB204">
        <v>0</v>
      </c>
    </row>
    <row r="205" spans="1:54" x14ac:dyDescent="0.2">
      <c r="A205" t="s">
        <v>128</v>
      </c>
      <c r="B205" t="s">
        <v>127</v>
      </c>
      <c r="C205" t="s">
        <v>49</v>
      </c>
      <c r="D205" t="s">
        <v>95</v>
      </c>
      <c r="E205" t="s">
        <v>46</v>
      </c>
      <c r="F205" t="s">
        <v>47</v>
      </c>
      <c r="G205" s="1">
        <v>19336</v>
      </c>
      <c r="H205" s="1">
        <v>387102</v>
      </c>
      <c r="I205" s="1">
        <v>406438</v>
      </c>
      <c r="J205">
        <v>0</v>
      </c>
      <c r="K205">
        <v>0</v>
      </c>
      <c r="L205">
        <v>0</v>
      </c>
      <c r="M205" s="1">
        <v>837211</v>
      </c>
      <c r="N205">
        <v>0</v>
      </c>
      <c r="O205" s="1">
        <v>1247477</v>
      </c>
      <c r="P205" s="1">
        <v>9861</v>
      </c>
      <c r="Q205" s="1">
        <v>2500987</v>
      </c>
      <c r="R205" s="1">
        <f>Table1[[#This Row],[receipts_total]]-Table1[[#This Row],[receipts_others_income]]</f>
        <v>2491126</v>
      </c>
      <c r="S205" s="1" t="str">
        <f>IF(Table1[[#This Row],[revenue]]&lt;250000,"S",IF(Table1[[#This Row],[revenue]]&lt;1000000,"M","L"))</f>
        <v>L</v>
      </c>
      <c r="T205" s="1">
        <f>IF(Table1[[#This Row],[charity_size]]="S",1, 0)</f>
        <v>0</v>
      </c>
      <c r="U205" s="2">
        <f>IF(Table1[[#This Row],[charity_size]]="S",(Table1[[#This Row],[revenue]]-_xlfn.MINIFS($R$2:$R$423,$S$2:$S$423,"S"))/(_xlfn.MAXIFS($R$2:$R$423,$S$2:$S$423,"S")-_xlfn.MINIFS($R$2:$R$423,$S$2:$S$423,"S")),0)</f>
        <v>0</v>
      </c>
      <c r="V205" s="1">
        <f>IF(Table1[[#This Row],[charity_size]]="M",1,0)</f>
        <v>0</v>
      </c>
      <c r="W20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5" s="1">
        <f>IF(Table1[[#This Row],[charity_size]]="L",1,0)</f>
        <v>1</v>
      </c>
      <c r="Y205" s="2">
        <f>IF(Table1[[#This Row],[charity_size]]="L",(LOG10(Table1[[#This Row],[revenue]])-LOG10(_xlfn.MINIFS($R$2:$R$423,$S$2:$S$423,"L")))/(LOG10(_xlfn.MAXIFS($R$2:$R$423,$S$2:$S$423,"L"))-LOG10(_xlfn.MINIFS($R$2:$R$423,$S$2:$S$423,"L"))),0)</f>
        <v>0.11552776889686948</v>
      </c>
      <c r="Z205">
        <v>0</v>
      </c>
      <c r="AA205" s="1">
        <v>1626619</v>
      </c>
      <c r="AB205">
        <v>0</v>
      </c>
      <c r="AC205" s="1">
        <v>1626619</v>
      </c>
      <c r="AD205" s="1">
        <v>15972</v>
      </c>
      <c r="AE205" s="1">
        <v>1128976</v>
      </c>
      <c r="AF205" s="1">
        <v>2771567</v>
      </c>
      <c r="AG205" s="1">
        <v>540501</v>
      </c>
      <c r="AH205" s="1">
        <v>781514</v>
      </c>
      <c r="AI205">
        <v>0</v>
      </c>
      <c r="AJ205">
        <v>0</v>
      </c>
      <c r="AK205">
        <v>0</v>
      </c>
      <c r="AL205" s="1">
        <v>258409</v>
      </c>
      <c r="AM205" s="1">
        <v>544779</v>
      </c>
      <c r="AN205" s="1">
        <v>2125203</v>
      </c>
      <c r="AO205">
        <v>0</v>
      </c>
      <c r="AP205" s="1">
        <v>2125203</v>
      </c>
      <c r="AQ205">
        <v>0</v>
      </c>
      <c r="AR205" s="1">
        <v>1639838</v>
      </c>
      <c r="AS205" s="1">
        <v>1639838</v>
      </c>
      <c r="AT205" s="1">
        <v>485365</v>
      </c>
      <c r="AU205">
        <v>0</v>
      </c>
      <c r="AV205" s="1">
        <v>485365</v>
      </c>
      <c r="AW205">
        <v>4</v>
      </c>
      <c r="AX205">
        <v>0</v>
      </c>
      <c r="AY205">
        <v>16.350000000000001</v>
      </c>
      <c r="AZ205">
        <v>17</v>
      </c>
      <c r="BA205" s="1">
        <v>1035390</v>
      </c>
      <c r="BB205">
        <v>0</v>
      </c>
    </row>
    <row r="206" spans="1:54" x14ac:dyDescent="0.2">
      <c r="A206" t="s">
        <v>701</v>
      </c>
      <c r="B206" t="s">
        <v>700</v>
      </c>
      <c r="C206" t="s">
        <v>649</v>
      </c>
      <c r="D206" t="s">
        <v>579</v>
      </c>
      <c r="E206" t="s">
        <v>46</v>
      </c>
      <c r="F206" t="s">
        <v>47</v>
      </c>
      <c r="G206">
        <v>488</v>
      </c>
      <c r="H206" s="1">
        <v>10273</v>
      </c>
      <c r="I206" s="1">
        <v>10761</v>
      </c>
      <c r="J206">
        <v>0</v>
      </c>
      <c r="K206">
        <v>0</v>
      </c>
      <c r="L206">
        <v>0</v>
      </c>
      <c r="M206" s="1">
        <v>1178989</v>
      </c>
      <c r="N206" s="1">
        <v>14493</v>
      </c>
      <c r="O206" s="1">
        <v>1287401</v>
      </c>
      <c r="P206" s="1">
        <v>8036</v>
      </c>
      <c r="Q206" s="1">
        <v>2499680</v>
      </c>
      <c r="R206" s="1">
        <f>Table1[[#This Row],[receipts_total]]-Table1[[#This Row],[receipts_others_income]]</f>
        <v>2491644</v>
      </c>
      <c r="S206" s="1" t="str">
        <f>IF(Table1[[#This Row],[revenue]]&lt;250000,"S",IF(Table1[[#This Row],[revenue]]&lt;1000000,"M","L"))</f>
        <v>L</v>
      </c>
      <c r="T206" s="1">
        <f>IF(Table1[[#This Row],[charity_size]]="S",1, 0)</f>
        <v>0</v>
      </c>
      <c r="U206" s="2">
        <f>IF(Table1[[#This Row],[charity_size]]="S",(Table1[[#This Row],[revenue]]-_xlfn.MINIFS($R$2:$R$423,$S$2:$S$423,"S"))/(_xlfn.MAXIFS($R$2:$R$423,$S$2:$S$423,"S")-_xlfn.MINIFS($R$2:$R$423,$S$2:$S$423,"S")),0)</f>
        <v>0</v>
      </c>
      <c r="V206" s="1">
        <f>IF(Table1[[#This Row],[charity_size]]="M",1,0)</f>
        <v>0</v>
      </c>
      <c r="W20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6" s="1">
        <f>IF(Table1[[#This Row],[charity_size]]="L",1,0)</f>
        <v>1</v>
      </c>
      <c r="Y206" s="2">
        <f>IF(Table1[[#This Row],[charity_size]]="L",(LOG10(Table1[[#This Row],[revenue]])-LOG10(_xlfn.MINIFS($R$2:$R$423,$S$2:$S$423,"L")))/(LOG10(_xlfn.MAXIFS($R$2:$R$423,$S$2:$S$423,"L"))-LOG10(_xlfn.MINIFS($R$2:$R$423,$S$2:$S$423,"L"))),0)</f>
        <v>0.11555429741626394</v>
      </c>
      <c r="Z206">
        <v>0</v>
      </c>
      <c r="AA206" s="1">
        <v>1063571</v>
      </c>
      <c r="AB206" s="1">
        <v>10709</v>
      </c>
      <c r="AC206" s="1">
        <v>1074280</v>
      </c>
      <c r="AD206">
        <v>0</v>
      </c>
      <c r="AE206" s="1">
        <v>983775</v>
      </c>
      <c r="AF206" s="1">
        <v>2058055</v>
      </c>
      <c r="AG206" s="1">
        <v>264046</v>
      </c>
      <c r="AH206" s="1">
        <v>3564747</v>
      </c>
      <c r="AI206" s="1">
        <v>9363</v>
      </c>
      <c r="AJ206" s="1">
        <v>158350</v>
      </c>
      <c r="AK206">
        <v>0</v>
      </c>
      <c r="AL206">
        <v>0</v>
      </c>
      <c r="AM206" s="1">
        <v>400921</v>
      </c>
      <c r="AN206" s="1">
        <v>4397427</v>
      </c>
      <c r="AO206">
        <v>0</v>
      </c>
      <c r="AP206" s="1">
        <v>4397427</v>
      </c>
      <c r="AQ206" s="1">
        <v>1920364</v>
      </c>
      <c r="AR206" s="1">
        <v>3811290</v>
      </c>
      <c r="AS206" s="1">
        <v>1890926</v>
      </c>
      <c r="AT206" s="1">
        <v>586137</v>
      </c>
      <c r="AU206">
        <v>0</v>
      </c>
      <c r="AV206" s="1">
        <v>586137</v>
      </c>
      <c r="AW206">
        <v>42</v>
      </c>
      <c r="AX206">
        <v>0</v>
      </c>
      <c r="AY206">
        <v>0</v>
      </c>
      <c r="AZ206">
        <v>15</v>
      </c>
      <c r="BA206" s="1">
        <v>1556296</v>
      </c>
      <c r="BB206" s="1">
        <v>162342</v>
      </c>
    </row>
    <row r="207" spans="1:54" x14ac:dyDescent="0.2">
      <c r="A207" t="s">
        <v>883</v>
      </c>
      <c r="B207" t="s">
        <v>882</v>
      </c>
      <c r="C207" t="s">
        <v>875</v>
      </c>
      <c r="D207" t="s">
        <v>876</v>
      </c>
      <c r="E207" t="s">
        <v>46</v>
      </c>
      <c r="F207" t="s">
        <v>56</v>
      </c>
      <c r="G207" s="1">
        <v>40000</v>
      </c>
      <c r="H207">
        <v>0</v>
      </c>
      <c r="I207" s="1">
        <v>40000</v>
      </c>
      <c r="J207">
        <v>0</v>
      </c>
      <c r="K207">
        <v>0</v>
      </c>
      <c r="L207">
        <v>0</v>
      </c>
      <c r="M207" s="1">
        <v>451904</v>
      </c>
      <c r="N207" s="1">
        <v>28830</v>
      </c>
      <c r="O207">
        <v>0</v>
      </c>
      <c r="P207" s="1">
        <v>1222965</v>
      </c>
      <c r="Q207" s="1">
        <v>1743699</v>
      </c>
      <c r="R207" s="1">
        <f>Table1[[#This Row],[receipts_total]]-Table1[[#This Row],[receipts_others_income]]</f>
        <v>520734</v>
      </c>
      <c r="S207" s="1" t="str">
        <f>IF(Table1[[#This Row],[revenue]]&lt;250000,"S",IF(Table1[[#This Row],[revenue]]&lt;1000000,"M","L"))</f>
        <v>M</v>
      </c>
      <c r="T207" s="1">
        <f>IF(Table1[[#This Row],[charity_size]]="S",1, 0)</f>
        <v>0</v>
      </c>
      <c r="U207" s="2">
        <f>IF(Table1[[#This Row],[charity_size]]="S",(Table1[[#This Row],[revenue]]-_xlfn.MINIFS($R$2:$R$423,$S$2:$S$423,"S"))/(_xlfn.MAXIFS($R$2:$R$423,$S$2:$S$423,"S")-_xlfn.MINIFS($R$2:$R$423,$S$2:$S$423,"S")),0)</f>
        <v>0</v>
      </c>
      <c r="V207" s="1">
        <f>IF(Table1[[#This Row],[charity_size]]="M",1,0)</f>
        <v>1</v>
      </c>
      <c r="W207" s="2">
        <f>IF(Table1[[#This Row],[charity_size]]="M",(LOG10(Table1[[#This Row],[revenue]])-LOG10(_xlfn.MINIFS($R$2:$R$423,$S$2:$S$423,"M")))/(LOG10(_xlfn.MAXIFS($R$2:$R$423,$S$2:$S$423,"M"))-LOG10(_xlfn.MINIFS($R$2:$R$423,$S$2:$S$423,"M"))),0)</f>
        <v>0.52175675906525421</v>
      </c>
      <c r="X207" s="1">
        <f>IF(Table1[[#This Row],[charity_size]]="L",1,0)</f>
        <v>0</v>
      </c>
      <c r="Y20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07">
        <v>0</v>
      </c>
      <c r="AA207">
        <v>0</v>
      </c>
      <c r="AB207" s="1">
        <v>65360</v>
      </c>
      <c r="AC207" s="1">
        <v>65360</v>
      </c>
      <c r="AD207">
        <v>0</v>
      </c>
      <c r="AE207" s="1">
        <v>1131102</v>
      </c>
      <c r="AF207" s="1">
        <v>1196462</v>
      </c>
      <c r="AG207" s="1">
        <v>96544</v>
      </c>
      <c r="AH207" s="1">
        <v>2215760</v>
      </c>
      <c r="AI207">
        <v>0</v>
      </c>
      <c r="AJ207">
        <v>0</v>
      </c>
      <c r="AK207" s="1">
        <v>2499005</v>
      </c>
      <c r="AL207">
        <v>0</v>
      </c>
      <c r="AM207" s="1">
        <v>142528</v>
      </c>
      <c r="AN207" s="1">
        <v>4953837</v>
      </c>
      <c r="AO207">
        <v>0</v>
      </c>
      <c r="AP207" s="1">
        <v>4953837</v>
      </c>
      <c r="AQ207">
        <v>0</v>
      </c>
      <c r="AR207" s="1">
        <v>4747542</v>
      </c>
      <c r="AS207" s="1">
        <v>4747542</v>
      </c>
      <c r="AT207" s="1">
        <v>206295</v>
      </c>
      <c r="AU207">
        <v>0</v>
      </c>
      <c r="AV207" s="1">
        <v>206295</v>
      </c>
      <c r="AW207">
        <v>49</v>
      </c>
      <c r="AX207">
        <v>0</v>
      </c>
      <c r="AY207">
        <v>0</v>
      </c>
      <c r="AZ207">
        <v>5</v>
      </c>
      <c r="BA207" s="1">
        <v>296685</v>
      </c>
      <c r="BB207" s="1">
        <v>14300</v>
      </c>
    </row>
    <row r="208" spans="1:54" x14ac:dyDescent="0.2">
      <c r="A208" t="s">
        <v>927</v>
      </c>
      <c r="B208" t="s">
        <v>926</v>
      </c>
      <c r="C208" t="s">
        <v>875</v>
      </c>
      <c r="D208" t="s">
        <v>876</v>
      </c>
      <c r="E208" t="s">
        <v>46</v>
      </c>
      <c r="F208" t="s">
        <v>47</v>
      </c>
      <c r="G208" s="1">
        <v>318333</v>
      </c>
      <c r="H208" s="1">
        <v>26840</v>
      </c>
      <c r="I208" s="1">
        <v>345173</v>
      </c>
      <c r="J208" s="1">
        <v>436728</v>
      </c>
      <c r="K208">
        <v>0</v>
      </c>
      <c r="L208" s="1">
        <v>436728</v>
      </c>
      <c r="M208" s="1">
        <v>1140114</v>
      </c>
      <c r="N208" s="1">
        <v>8588</v>
      </c>
      <c r="O208" s="1">
        <v>596597</v>
      </c>
      <c r="P208" s="1">
        <v>86292</v>
      </c>
      <c r="Q208" s="1">
        <v>2613492</v>
      </c>
      <c r="R208" s="1">
        <f>Table1[[#This Row],[receipts_total]]-Table1[[#This Row],[receipts_others_income]]</f>
        <v>2527200</v>
      </c>
      <c r="S208" s="1" t="str">
        <f>IF(Table1[[#This Row],[revenue]]&lt;250000,"S",IF(Table1[[#This Row],[revenue]]&lt;1000000,"M","L"))</f>
        <v>L</v>
      </c>
      <c r="T208" s="1">
        <f>IF(Table1[[#This Row],[charity_size]]="S",1, 0)</f>
        <v>0</v>
      </c>
      <c r="U208" s="2">
        <f>IF(Table1[[#This Row],[charity_size]]="S",(Table1[[#This Row],[revenue]]-_xlfn.MINIFS($R$2:$R$423,$S$2:$S$423,"S"))/(_xlfn.MAXIFS($R$2:$R$423,$S$2:$S$423,"S")-_xlfn.MINIFS($R$2:$R$423,$S$2:$S$423,"S")),0)</f>
        <v>0</v>
      </c>
      <c r="V208" s="1">
        <f>IF(Table1[[#This Row],[charity_size]]="M",1,0)</f>
        <v>0</v>
      </c>
      <c r="W20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8" s="1">
        <f>IF(Table1[[#This Row],[charity_size]]="L",1,0)</f>
        <v>1</v>
      </c>
      <c r="Y208" s="2">
        <f>IF(Table1[[#This Row],[charity_size]]="L",(LOG10(Table1[[#This Row],[revenue]])-LOG10(_xlfn.MINIFS($R$2:$R$423,$S$2:$S$423,"L")))/(LOG10(_xlfn.MAXIFS($R$2:$R$423,$S$2:$S$423,"L"))-LOG10(_xlfn.MINIFS($R$2:$R$423,$S$2:$S$423,"L"))),0)</f>
        <v>0.11736218140391125</v>
      </c>
      <c r="Z208">
        <v>0</v>
      </c>
      <c r="AA208" s="1">
        <v>2436881</v>
      </c>
      <c r="AB208" s="1">
        <v>317312</v>
      </c>
      <c r="AC208" s="1">
        <v>2754193</v>
      </c>
      <c r="AD208">
        <v>0</v>
      </c>
      <c r="AE208">
        <v>0</v>
      </c>
      <c r="AF208" s="1">
        <v>2754193</v>
      </c>
      <c r="AG208" s="1">
        <v>250295</v>
      </c>
      <c r="AH208" s="1">
        <v>788883</v>
      </c>
      <c r="AI208">
        <v>0</v>
      </c>
      <c r="AJ208">
        <v>100</v>
      </c>
      <c r="AK208">
        <v>0</v>
      </c>
      <c r="AL208" s="1">
        <v>25287</v>
      </c>
      <c r="AM208" s="1">
        <v>95036</v>
      </c>
      <c r="AN208" s="1">
        <v>1159601</v>
      </c>
      <c r="AO208">
        <v>0</v>
      </c>
      <c r="AP208" s="1">
        <v>1159601</v>
      </c>
      <c r="AQ208">
        <v>0</v>
      </c>
      <c r="AR208" s="1">
        <v>611249</v>
      </c>
      <c r="AS208" s="1">
        <v>611249</v>
      </c>
      <c r="AT208" s="1">
        <v>548352</v>
      </c>
      <c r="AU208">
        <v>0</v>
      </c>
      <c r="AV208" s="1">
        <v>548352</v>
      </c>
      <c r="AW208">
        <v>49</v>
      </c>
      <c r="AX208">
        <v>0</v>
      </c>
      <c r="AY208">
        <v>0</v>
      </c>
      <c r="AZ208">
        <v>14</v>
      </c>
      <c r="BA208" s="1">
        <v>867041</v>
      </c>
      <c r="BB208">
        <v>0</v>
      </c>
    </row>
    <row r="209" spans="1:54" x14ac:dyDescent="0.2">
      <c r="A209" t="s">
        <v>650</v>
      </c>
      <c r="B209" t="s">
        <v>648</v>
      </c>
      <c r="C209" t="s">
        <v>649</v>
      </c>
      <c r="D209" t="s">
        <v>579</v>
      </c>
      <c r="E209" t="s">
        <v>46</v>
      </c>
      <c r="F209" t="s">
        <v>56</v>
      </c>
      <c r="G209" s="1">
        <v>1275575</v>
      </c>
      <c r="H209" s="1">
        <v>922613</v>
      </c>
      <c r="I209" s="1">
        <v>2198188</v>
      </c>
      <c r="J209">
        <v>0</v>
      </c>
      <c r="K209">
        <v>0</v>
      </c>
      <c r="L209">
        <v>0</v>
      </c>
      <c r="M209">
        <v>0</v>
      </c>
      <c r="N209" s="1">
        <v>354648</v>
      </c>
      <c r="O209">
        <v>0</v>
      </c>
      <c r="P209" s="1">
        <v>453612</v>
      </c>
      <c r="Q209" s="1">
        <v>3006448</v>
      </c>
      <c r="R209" s="1">
        <f>Table1[[#This Row],[receipts_total]]-Table1[[#This Row],[receipts_others_income]]</f>
        <v>2552836</v>
      </c>
      <c r="S209" s="1" t="str">
        <f>IF(Table1[[#This Row],[revenue]]&lt;250000,"S",IF(Table1[[#This Row],[revenue]]&lt;1000000,"M","L"))</f>
        <v>L</v>
      </c>
      <c r="T209" s="1">
        <f>IF(Table1[[#This Row],[charity_size]]="S",1, 0)</f>
        <v>0</v>
      </c>
      <c r="U209" s="2">
        <f>IF(Table1[[#This Row],[charity_size]]="S",(Table1[[#This Row],[revenue]]-_xlfn.MINIFS($R$2:$R$423,$S$2:$S$423,"S"))/(_xlfn.MAXIFS($R$2:$R$423,$S$2:$S$423,"S")-_xlfn.MINIFS($R$2:$R$423,$S$2:$S$423,"S")),0)</f>
        <v>0</v>
      </c>
      <c r="V209" s="1">
        <f>IF(Table1[[#This Row],[charity_size]]="M",1,0)</f>
        <v>0</v>
      </c>
      <c r="W20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09" s="1">
        <f>IF(Table1[[#This Row],[charity_size]]="L",1,0)</f>
        <v>1</v>
      </c>
      <c r="Y209" s="2">
        <f>IF(Table1[[#This Row],[charity_size]]="L",(LOG10(Table1[[#This Row],[revenue]])-LOG10(_xlfn.MINIFS($R$2:$R$423,$S$2:$S$423,"L")))/(LOG10(_xlfn.MAXIFS($R$2:$R$423,$S$2:$S$423,"L"))-LOG10(_xlfn.MINIFS($R$2:$R$423,$S$2:$S$423,"L"))),0)</f>
        <v>0.11864996014446666</v>
      </c>
      <c r="Z209">
        <v>0</v>
      </c>
      <c r="AA209" s="1">
        <v>2444808</v>
      </c>
      <c r="AB209">
        <v>0</v>
      </c>
      <c r="AC209" s="1">
        <v>2444808</v>
      </c>
      <c r="AD209" s="1">
        <v>4689</v>
      </c>
      <c r="AE209">
        <v>0</v>
      </c>
      <c r="AF209" s="1">
        <v>2449497</v>
      </c>
      <c r="AG209">
        <v>0</v>
      </c>
      <c r="AH209" s="1">
        <v>11484765</v>
      </c>
      <c r="AI209">
        <v>0</v>
      </c>
      <c r="AJ209" s="1">
        <v>4946885</v>
      </c>
      <c r="AK209" s="1">
        <v>4961692</v>
      </c>
      <c r="AL209" s="1">
        <v>76516</v>
      </c>
      <c r="AM209" s="1">
        <v>100449</v>
      </c>
      <c r="AN209" s="1">
        <v>21570307</v>
      </c>
      <c r="AO209">
        <v>0</v>
      </c>
      <c r="AP209" s="1">
        <v>21570307</v>
      </c>
      <c r="AQ209">
        <v>0</v>
      </c>
      <c r="AR209" s="1">
        <v>20739847</v>
      </c>
      <c r="AS209" s="1">
        <v>20739847</v>
      </c>
      <c r="AT209" s="1">
        <v>830460</v>
      </c>
      <c r="AU209">
        <v>0</v>
      </c>
      <c r="AV209" s="1">
        <v>830460</v>
      </c>
      <c r="AW209">
        <v>42</v>
      </c>
      <c r="AX209">
        <v>0</v>
      </c>
      <c r="AY209">
        <v>4.24</v>
      </c>
      <c r="AZ209">
        <v>39</v>
      </c>
      <c r="BA209" s="1">
        <v>1431853</v>
      </c>
      <c r="BB209">
        <v>0</v>
      </c>
    </row>
    <row r="210" spans="1:54" x14ac:dyDescent="0.2">
      <c r="A210" t="s">
        <v>415</v>
      </c>
      <c r="B210" t="s">
        <v>414</v>
      </c>
      <c r="C210" t="s">
        <v>395</v>
      </c>
      <c r="D210" t="s">
        <v>396</v>
      </c>
      <c r="E210" t="s">
        <v>46</v>
      </c>
      <c r="F210" t="s">
        <v>47</v>
      </c>
      <c r="G210" s="1">
        <v>48501</v>
      </c>
      <c r="H210" s="1">
        <v>2557049</v>
      </c>
      <c r="I210" s="1">
        <v>2605550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1">
        <v>4370</v>
      </c>
      <c r="Q210" s="1">
        <v>2609920</v>
      </c>
      <c r="R210" s="1">
        <f>Table1[[#This Row],[receipts_total]]-Table1[[#This Row],[receipts_others_income]]</f>
        <v>2605550</v>
      </c>
      <c r="S210" s="1" t="str">
        <f>IF(Table1[[#This Row],[revenue]]&lt;250000,"S",IF(Table1[[#This Row],[revenue]]&lt;1000000,"M","L"))</f>
        <v>L</v>
      </c>
      <c r="T210" s="1">
        <f>IF(Table1[[#This Row],[charity_size]]="S",1, 0)</f>
        <v>0</v>
      </c>
      <c r="U210" s="2">
        <f>IF(Table1[[#This Row],[charity_size]]="S",(Table1[[#This Row],[revenue]]-_xlfn.MINIFS($R$2:$R$423,$S$2:$S$423,"S"))/(_xlfn.MAXIFS($R$2:$R$423,$S$2:$S$423,"S")-_xlfn.MINIFS($R$2:$R$423,$S$2:$S$423,"S")),0)</f>
        <v>0</v>
      </c>
      <c r="V210" s="1">
        <f>IF(Table1[[#This Row],[charity_size]]="M",1,0)</f>
        <v>0</v>
      </c>
      <c r="W21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0" s="1">
        <f>IF(Table1[[#This Row],[charity_size]]="L",1,0)</f>
        <v>1</v>
      </c>
      <c r="Y210" s="2">
        <f>IF(Table1[[#This Row],[charity_size]]="L",(LOG10(Table1[[#This Row],[revenue]])-LOG10(_xlfn.MINIFS($R$2:$R$423,$S$2:$S$423,"L")))/(LOG10(_xlfn.MAXIFS($R$2:$R$423,$S$2:$S$423,"L"))-LOG10(_xlfn.MINIFS($R$2:$R$423,$S$2:$S$423,"L"))),0)</f>
        <v>0.12125780256285691</v>
      </c>
      <c r="Z210" s="1">
        <v>604390</v>
      </c>
      <c r="AA210" s="1">
        <v>71412</v>
      </c>
      <c r="AB210">
        <v>0</v>
      </c>
      <c r="AC210" s="1">
        <v>71412</v>
      </c>
      <c r="AD210" s="1">
        <v>148308</v>
      </c>
      <c r="AE210" s="1">
        <v>4589</v>
      </c>
      <c r="AF210" s="1">
        <v>224309</v>
      </c>
      <c r="AG210">
        <v>0</v>
      </c>
      <c r="AH210" s="1">
        <v>1734725</v>
      </c>
      <c r="AI210">
        <v>0</v>
      </c>
      <c r="AJ210">
        <v>0</v>
      </c>
      <c r="AK210">
        <v>0</v>
      </c>
      <c r="AL210" s="1">
        <v>2117599</v>
      </c>
      <c r="AM210">
        <v>0</v>
      </c>
      <c r="AN210" s="1">
        <v>3852324</v>
      </c>
      <c r="AO210">
        <v>0</v>
      </c>
      <c r="AP210" s="1">
        <v>3852324</v>
      </c>
      <c r="AQ210" s="1">
        <v>700811</v>
      </c>
      <c r="AR210" s="1">
        <v>3785512</v>
      </c>
      <c r="AS210" s="1">
        <v>3084701</v>
      </c>
      <c r="AT210" s="1">
        <v>66812</v>
      </c>
      <c r="AU210">
        <v>0</v>
      </c>
      <c r="AV210" s="1">
        <v>66812</v>
      </c>
      <c r="AW210">
        <v>21</v>
      </c>
      <c r="AX210">
        <v>0</v>
      </c>
      <c r="AY210">
        <v>6.98</v>
      </c>
      <c r="AZ210">
        <v>0</v>
      </c>
      <c r="BA210">
        <v>0</v>
      </c>
      <c r="BB210">
        <v>0</v>
      </c>
    </row>
    <row r="211" spans="1:54" x14ac:dyDescent="0.2">
      <c r="A211" t="s">
        <v>819</v>
      </c>
      <c r="B211" t="s">
        <v>818</v>
      </c>
      <c r="C211" t="s">
        <v>649</v>
      </c>
      <c r="D211" t="s">
        <v>812</v>
      </c>
      <c r="E211" t="s">
        <v>59</v>
      </c>
      <c r="F211" t="s">
        <v>47</v>
      </c>
      <c r="G211">
        <v>0</v>
      </c>
      <c r="H211" s="1">
        <v>16650</v>
      </c>
      <c r="I211" s="1">
        <v>16650</v>
      </c>
      <c r="J211">
        <v>0</v>
      </c>
      <c r="K211">
        <v>0</v>
      </c>
      <c r="L211">
        <v>0</v>
      </c>
      <c r="M211" s="1">
        <v>1799556</v>
      </c>
      <c r="N211" s="1">
        <v>49688</v>
      </c>
      <c r="O211" s="1">
        <v>758838</v>
      </c>
      <c r="P211" s="1">
        <v>166286</v>
      </c>
      <c r="Q211" s="1">
        <v>2791018</v>
      </c>
      <c r="R211" s="1">
        <f>Table1[[#This Row],[receipts_total]]-Table1[[#This Row],[receipts_others_income]]</f>
        <v>2624732</v>
      </c>
      <c r="S211" s="1" t="str">
        <f>IF(Table1[[#This Row],[revenue]]&lt;250000,"S",IF(Table1[[#This Row],[revenue]]&lt;1000000,"M","L"))</f>
        <v>L</v>
      </c>
      <c r="T211" s="1">
        <f>IF(Table1[[#This Row],[charity_size]]="S",1, 0)</f>
        <v>0</v>
      </c>
      <c r="U211" s="2">
        <f>IF(Table1[[#This Row],[charity_size]]="S",(Table1[[#This Row],[revenue]]-_xlfn.MINIFS($R$2:$R$423,$S$2:$S$423,"S"))/(_xlfn.MAXIFS($R$2:$R$423,$S$2:$S$423,"S")-_xlfn.MINIFS($R$2:$R$423,$S$2:$S$423,"S")),0)</f>
        <v>0</v>
      </c>
      <c r="V211" s="1">
        <f>IF(Table1[[#This Row],[charity_size]]="M",1,0)</f>
        <v>0</v>
      </c>
      <c r="W21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1" s="1">
        <f>IF(Table1[[#This Row],[charity_size]]="L",1,0)</f>
        <v>1</v>
      </c>
      <c r="Y211" s="2">
        <f>IF(Table1[[#This Row],[charity_size]]="L",(LOG10(Table1[[#This Row],[revenue]])-LOG10(_xlfn.MINIFS($R$2:$R$423,$S$2:$S$423,"L")))/(LOG10(_xlfn.MAXIFS($R$2:$R$423,$S$2:$S$423,"L"))-LOG10(_xlfn.MINIFS($R$2:$R$423,$S$2:$S$423,"L"))),0)</f>
        <v>0.12219369259147826</v>
      </c>
      <c r="Z211">
        <v>0</v>
      </c>
      <c r="AA211" s="1">
        <v>2246316</v>
      </c>
      <c r="AB211">
        <v>0</v>
      </c>
      <c r="AC211" s="1">
        <v>2246316</v>
      </c>
      <c r="AD211">
        <v>0</v>
      </c>
      <c r="AE211" s="1">
        <v>212466</v>
      </c>
      <c r="AF211" s="1">
        <v>2458782</v>
      </c>
      <c r="AG211" s="1">
        <v>142486</v>
      </c>
      <c r="AH211" s="1">
        <v>6114410</v>
      </c>
      <c r="AI211">
        <v>0</v>
      </c>
      <c r="AJ211">
        <v>0</v>
      </c>
      <c r="AK211">
        <v>0</v>
      </c>
      <c r="AL211">
        <v>0</v>
      </c>
      <c r="AM211" s="1">
        <v>32274</v>
      </c>
      <c r="AN211" s="1">
        <v>6289170</v>
      </c>
      <c r="AO211">
        <v>0</v>
      </c>
      <c r="AP211" s="1">
        <v>6289170</v>
      </c>
      <c r="AQ211" s="1">
        <v>4179432</v>
      </c>
      <c r="AR211" s="1">
        <v>6048118</v>
      </c>
      <c r="AS211" s="1">
        <v>1868686</v>
      </c>
      <c r="AT211" s="1">
        <v>241052</v>
      </c>
      <c r="AU211">
        <v>0</v>
      </c>
      <c r="AV211" s="1">
        <v>241052</v>
      </c>
      <c r="AW211">
        <v>46</v>
      </c>
      <c r="AX211">
        <v>0</v>
      </c>
      <c r="AY211">
        <v>0</v>
      </c>
      <c r="AZ211">
        <v>43</v>
      </c>
      <c r="BA211" s="1">
        <v>1926457</v>
      </c>
      <c r="BB211">
        <v>0</v>
      </c>
    </row>
    <row r="212" spans="1:54" x14ac:dyDescent="0.2">
      <c r="A212" t="s">
        <v>693</v>
      </c>
      <c r="B212" t="s">
        <v>692</v>
      </c>
      <c r="C212" t="s">
        <v>649</v>
      </c>
      <c r="D212" t="s">
        <v>579</v>
      </c>
      <c r="E212" t="s">
        <v>59</v>
      </c>
      <c r="F212" t="s">
        <v>56</v>
      </c>
      <c r="G212" s="1">
        <v>195063</v>
      </c>
      <c r="H212" s="1">
        <v>467722</v>
      </c>
      <c r="I212" s="1">
        <v>662785</v>
      </c>
      <c r="J212" s="1">
        <v>111003</v>
      </c>
      <c r="K212">
        <v>0</v>
      </c>
      <c r="L212" s="1">
        <v>111003</v>
      </c>
      <c r="M212" s="1">
        <v>1502798</v>
      </c>
      <c r="N212" s="1">
        <v>414135</v>
      </c>
      <c r="O212">
        <v>0</v>
      </c>
      <c r="P212" s="1">
        <v>77906</v>
      </c>
      <c r="Q212" s="1">
        <v>2768627</v>
      </c>
      <c r="R212" s="1">
        <f>Table1[[#This Row],[receipts_total]]-Table1[[#This Row],[receipts_others_income]]</f>
        <v>2690721</v>
      </c>
      <c r="S212" s="1" t="str">
        <f>IF(Table1[[#This Row],[revenue]]&lt;250000,"S",IF(Table1[[#This Row],[revenue]]&lt;1000000,"M","L"))</f>
        <v>L</v>
      </c>
      <c r="T212" s="1">
        <f>IF(Table1[[#This Row],[charity_size]]="S",1, 0)</f>
        <v>0</v>
      </c>
      <c r="U212" s="2">
        <f>IF(Table1[[#This Row],[charity_size]]="S",(Table1[[#This Row],[revenue]]-_xlfn.MINIFS($R$2:$R$423,$S$2:$S$423,"S"))/(_xlfn.MAXIFS($R$2:$R$423,$S$2:$S$423,"S")-_xlfn.MINIFS($R$2:$R$423,$S$2:$S$423,"S")),0)</f>
        <v>0</v>
      </c>
      <c r="V212" s="1">
        <f>IF(Table1[[#This Row],[charity_size]]="M",1,0)</f>
        <v>0</v>
      </c>
      <c r="W21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2" s="1">
        <f>IF(Table1[[#This Row],[charity_size]]="L",1,0)</f>
        <v>1</v>
      </c>
      <c r="Y212" s="2">
        <f>IF(Table1[[#This Row],[charity_size]]="L",(LOG10(Table1[[#This Row],[revenue]])-LOG10(_xlfn.MINIFS($R$2:$R$423,$S$2:$S$423,"L")))/(LOG10(_xlfn.MAXIFS($R$2:$R$423,$S$2:$S$423,"L"))-LOG10(_xlfn.MINIFS($R$2:$R$423,$S$2:$S$423,"L"))),0)</f>
        <v>0.12536185669608729</v>
      </c>
      <c r="Z212">
        <v>0</v>
      </c>
      <c r="AA212">
        <v>0</v>
      </c>
      <c r="AB212">
        <v>0</v>
      </c>
      <c r="AC212">
        <v>0</v>
      </c>
      <c r="AD212" s="1">
        <v>2990</v>
      </c>
      <c r="AE212" s="1">
        <v>2037697</v>
      </c>
      <c r="AF212" s="1">
        <v>2040687</v>
      </c>
      <c r="AG212" s="1">
        <v>47779</v>
      </c>
      <c r="AH212" s="1">
        <v>2263267</v>
      </c>
      <c r="AI212">
        <v>0</v>
      </c>
      <c r="AJ212" s="1">
        <v>6951474</v>
      </c>
      <c r="AK212" s="1">
        <v>1120376</v>
      </c>
      <c r="AL212">
        <v>0</v>
      </c>
      <c r="AM212" s="1">
        <v>434527</v>
      </c>
      <c r="AN212" s="1">
        <v>10817423</v>
      </c>
      <c r="AO212">
        <v>0</v>
      </c>
      <c r="AP212" s="1">
        <v>10817423</v>
      </c>
      <c r="AQ212" s="1">
        <v>231050</v>
      </c>
      <c r="AR212" s="1">
        <v>10227199</v>
      </c>
      <c r="AS212" s="1">
        <v>9996149</v>
      </c>
      <c r="AT212" s="1">
        <v>590224</v>
      </c>
      <c r="AU212">
        <v>0</v>
      </c>
      <c r="AV212" s="1">
        <v>590224</v>
      </c>
      <c r="AW212">
        <v>42</v>
      </c>
      <c r="AX212">
        <v>0</v>
      </c>
      <c r="AY212">
        <v>0</v>
      </c>
      <c r="AZ212">
        <v>36</v>
      </c>
      <c r="BA212" s="1">
        <v>1170383</v>
      </c>
      <c r="BB212">
        <v>0</v>
      </c>
    </row>
    <row r="213" spans="1:54" x14ac:dyDescent="0.2">
      <c r="A213" t="s">
        <v>156</v>
      </c>
      <c r="B213" t="s">
        <v>155</v>
      </c>
      <c r="C213" t="s">
        <v>49</v>
      </c>
      <c r="D213" t="s">
        <v>143</v>
      </c>
      <c r="E213" t="s">
        <v>46</v>
      </c>
      <c r="F213" t="s">
        <v>47</v>
      </c>
      <c r="G213">
        <v>10</v>
      </c>
      <c r="H213" s="1">
        <v>922850</v>
      </c>
      <c r="I213" s="1">
        <v>922860</v>
      </c>
      <c r="J213">
        <v>0</v>
      </c>
      <c r="K213">
        <v>0</v>
      </c>
      <c r="L213">
        <v>0</v>
      </c>
      <c r="M213" s="1">
        <v>1324162</v>
      </c>
      <c r="N213" s="1">
        <v>218167</v>
      </c>
      <c r="O213" s="1">
        <v>241000</v>
      </c>
      <c r="P213">
        <v>0</v>
      </c>
      <c r="Q213" s="1">
        <v>2706189</v>
      </c>
      <c r="R213" s="1">
        <f>Table1[[#This Row],[receipts_total]]-Table1[[#This Row],[receipts_others_income]]</f>
        <v>2706189</v>
      </c>
      <c r="S213" s="1" t="str">
        <f>IF(Table1[[#This Row],[revenue]]&lt;250000,"S",IF(Table1[[#This Row],[revenue]]&lt;1000000,"M","L"))</f>
        <v>L</v>
      </c>
      <c r="T213" s="1">
        <f>IF(Table1[[#This Row],[charity_size]]="S",1, 0)</f>
        <v>0</v>
      </c>
      <c r="U213" s="2">
        <f>IF(Table1[[#This Row],[charity_size]]="S",(Table1[[#This Row],[revenue]]-_xlfn.MINIFS($R$2:$R$423,$S$2:$S$423,"S"))/(_xlfn.MAXIFS($R$2:$R$423,$S$2:$S$423,"S")-_xlfn.MINIFS($R$2:$R$423,$S$2:$S$423,"S")),0)</f>
        <v>0</v>
      </c>
      <c r="V213" s="1">
        <f>IF(Table1[[#This Row],[charity_size]]="M",1,0)</f>
        <v>0</v>
      </c>
      <c r="W21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3" s="1">
        <f>IF(Table1[[#This Row],[charity_size]]="L",1,0)</f>
        <v>1</v>
      </c>
      <c r="Y213" s="2">
        <f>IF(Table1[[#This Row],[charity_size]]="L",(LOG10(Table1[[#This Row],[revenue]])-LOG10(_xlfn.MINIFS($R$2:$R$423,$S$2:$S$423,"L")))/(LOG10(_xlfn.MAXIFS($R$2:$R$423,$S$2:$S$423,"L"))-LOG10(_xlfn.MINIFS($R$2:$R$423,$S$2:$S$423,"L"))),0)</f>
        <v>0.12609323869721303</v>
      </c>
      <c r="Z213">
        <v>0</v>
      </c>
      <c r="AA213" s="1">
        <v>2304285</v>
      </c>
      <c r="AB213">
        <v>0</v>
      </c>
      <c r="AC213" s="1">
        <v>2304285</v>
      </c>
      <c r="AD213">
        <v>0</v>
      </c>
      <c r="AE213" s="1">
        <v>479619</v>
      </c>
      <c r="AF213" s="1">
        <v>2783904</v>
      </c>
      <c r="AG213" s="1">
        <v>92826</v>
      </c>
      <c r="AH213" s="1">
        <v>6253721</v>
      </c>
      <c r="AI213">
        <v>0</v>
      </c>
      <c r="AJ213" s="1">
        <v>6762449</v>
      </c>
      <c r="AK213">
        <v>0</v>
      </c>
      <c r="AL213">
        <v>0</v>
      </c>
      <c r="AM213">
        <v>0</v>
      </c>
      <c r="AN213" s="1">
        <v>13108996</v>
      </c>
      <c r="AO213">
        <v>0</v>
      </c>
      <c r="AP213" s="1">
        <v>13108996</v>
      </c>
      <c r="AQ213" s="1">
        <v>5091297</v>
      </c>
      <c r="AR213" s="1">
        <v>13104796</v>
      </c>
      <c r="AS213" s="1">
        <v>8013499</v>
      </c>
      <c r="AT213" s="1">
        <v>4200</v>
      </c>
      <c r="AU213">
        <v>0</v>
      </c>
      <c r="AV213" s="1">
        <v>4200</v>
      </c>
      <c r="AW213">
        <v>6</v>
      </c>
      <c r="AX213">
        <v>0</v>
      </c>
      <c r="AY213">
        <v>0</v>
      </c>
      <c r="AZ213">
        <v>0</v>
      </c>
      <c r="BA213">
        <v>0</v>
      </c>
      <c r="BB213" s="1">
        <v>511483</v>
      </c>
    </row>
    <row r="214" spans="1:54" x14ac:dyDescent="0.2">
      <c r="A214" t="s">
        <v>917</v>
      </c>
      <c r="B214" t="s">
        <v>916</v>
      </c>
      <c r="C214" t="s">
        <v>875</v>
      </c>
      <c r="D214" t="s">
        <v>876</v>
      </c>
      <c r="E214" t="s">
        <v>46</v>
      </c>
      <c r="F214" t="s">
        <v>47</v>
      </c>
      <c r="G214" s="1">
        <v>40311</v>
      </c>
      <c r="H214" s="1">
        <v>171669</v>
      </c>
      <c r="I214" s="1">
        <v>211980</v>
      </c>
      <c r="J214" s="1">
        <v>16830</v>
      </c>
      <c r="K214">
        <v>0</v>
      </c>
      <c r="L214" s="1">
        <v>16830</v>
      </c>
      <c r="M214" s="1">
        <v>1862644</v>
      </c>
      <c r="N214">
        <v>787</v>
      </c>
      <c r="O214" s="1">
        <v>627236</v>
      </c>
      <c r="P214" s="1">
        <v>21205</v>
      </c>
      <c r="Q214" s="1">
        <v>2740682</v>
      </c>
      <c r="R214" s="1">
        <f>Table1[[#This Row],[receipts_total]]-Table1[[#This Row],[receipts_others_income]]</f>
        <v>2719477</v>
      </c>
      <c r="S214" s="1" t="str">
        <f>IF(Table1[[#This Row],[revenue]]&lt;250000,"S",IF(Table1[[#This Row],[revenue]]&lt;1000000,"M","L"))</f>
        <v>L</v>
      </c>
      <c r="T214" s="1">
        <f>IF(Table1[[#This Row],[charity_size]]="S",1, 0)</f>
        <v>0</v>
      </c>
      <c r="U214" s="2">
        <f>IF(Table1[[#This Row],[charity_size]]="S",(Table1[[#This Row],[revenue]]-_xlfn.MINIFS($R$2:$R$423,$S$2:$S$423,"S"))/(_xlfn.MAXIFS($R$2:$R$423,$S$2:$S$423,"S")-_xlfn.MINIFS($R$2:$R$423,$S$2:$S$423,"S")),0)</f>
        <v>0</v>
      </c>
      <c r="V214" s="1">
        <f>IF(Table1[[#This Row],[charity_size]]="M",1,0)</f>
        <v>0</v>
      </c>
      <c r="W21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4" s="1">
        <f>IF(Table1[[#This Row],[charity_size]]="L",1,0)</f>
        <v>1</v>
      </c>
      <c r="Y214" s="2">
        <f>IF(Table1[[#This Row],[charity_size]]="L",(LOG10(Table1[[#This Row],[revenue]])-LOG10(_xlfn.MINIFS($R$2:$R$423,$S$2:$S$423,"L")))/(LOG10(_xlfn.MAXIFS($R$2:$R$423,$S$2:$S$423,"L"))-LOG10(_xlfn.MINIFS($R$2:$R$423,$S$2:$S$423,"L"))),0)</f>
        <v>0.12671821208362707</v>
      </c>
      <c r="Z214">
        <v>0</v>
      </c>
      <c r="AA214" s="1">
        <v>2176806</v>
      </c>
      <c r="AB214" s="1">
        <v>270582</v>
      </c>
      <c r="AC214" s="1">
        <v>2447388</v>
      </c>
      <c r="AD214">
        <v>0</v>
      </c>
      <c r="AE214" s="1">
        <v>142656</v>
      </c>
      <c r="AF214" s="1">
        <v>2590044</v>
      </c>
      <c r="AG214" s="1">
        <v>95041</v>
      </c>
      <c r="AH214" s="1">
        <v>510620</v>
      </c>
      <c r="AI214" s="1">
        <v>2858</v>
      </c>
      <c r="AJ214">
        <v>0</v>
      </c>
      <c r="AK214">
        <v>0</v>
      </c>
      <c r="AL214" s="1">
        <v>9018</v>
      </c>
      <c r="AM214" s="1">
        <v>130690</v>
      </c>
      <c r="AN214" s="1">
        <v>748227</v>
      </c>
      <c r="AO214">
        <v>0</v>
      </c>
      <c r="AP214" s="1">
        <v>748227</v>
      </c>
      <c r="AQ214" s="1">
        <v>55816</v>
      </c>
      <c r="AR214" s="1">
        <v>582458</v>
      </c>
      <c r="AS214" s="1">
        <v>526642</v>
      </c>
      <c r="AT214" s="1">
        <v>165769</v>
      </c>
      <c r="AU214">
        <v>0</v>
      </c>
      <c r="AV214" s="1">
        <v>165769</v>
      </c>
      <c r="AW214">
        <v>49</v>
      </c>
      <c r="AX214">
        <v>0</v>
      </c>
      <c r="AY214">
        <v>0.22</v>
      </c>
      <c r="AZ214">
        <v>20</v>
      </c>
      <c r="BA214" s="1">
        <v>1070602</v>
      </c>
      <c r="BB214" s="1">
        <v>19527</v>
      </c>
    </row>
    <row r="215" spans="1:54" x14ac:dyDescent="0.2">
      <c r="A215" t="s">
        <v>762</v>
      </c>
      <c r="B215" t="s">
        <v>761</v>
      </c>
      <c r="C215" t="s">
        <v>649</v>
      </c>
      <c r="D215" t="s">
        <v>745</v>
      </c>
      <c r="E215" t="s">
        <v>46</v>
      </c>
      <c r="F215" t="s">
        <v>56</v>
      </c>
      <c r="G215" s="1">
        <v>191079</v>
      </c>
      <c r="H215" s="1">
        <v>345480</v>
      </c>
      <c r="I215" s="1">
        <v>536559</v>
      </c>
      <c r="J215">
        <v>0</v>
      </c>
      <c r="K215">
        <v>0</v>
      </c>
      <c r="L215">
        <v>0</v>
      </c>
      <c r="M215" s="1">
        <v>1987583</v>
      </c>
      <c r="N215" s="1">
        <v>35801</v>
      </c>
      <c r="O215" s="1">
        <v>177347</v>
      </c>
      <c r="P215" s="1">
        <v>669046</v>
      </c>
      <c r="Q215" s="1">
        <v>3406336</v>
      </c>
      <c r="R215" s="1">
        <f>Table1[[#This Row],[receipts_total]]-Table1[[#This Row],[receipts_others_income]]</f>
        <v>2737290</v>
      </c>
      <c r="S215" s="1" t="str">
        <f>IF(Table1[[#This Row],[revenue]]&lt;250000,"S",IF(Table1[[#This Row],[revenue]]&lt;1000000,"M","L"))</f>
        <v>L</v>
      </c>
      <c r="T215" s="1">
        <f>IF(Table1[[#This Row],[charity_size]]="S",1, 0)</f>
        <v>0</v>
      </c>
      <c r="U215" s="2">
        <f>IF(Table1[[#This Row],[charity_size]]="S",(Table1[[#This Row],[revenue]]-_xlfn.MINIFS($R$2:$R$423,$S$2:$S$423,"S"))/(_xlfn.MAXIFS($R$2:$R$423,$S$2:$S$423,"S")-_xlfn.MINIFS($R$2:$R$423,$S$2:$S$423,"S")),0)</f>
        <v>0</v>
      </c>
      <c r="V215" s="1">
        <f>IF(Table1[[#This Row],[charity_size]]="M",1,0)</f>
        <v>0</v>
      </c>
      <c r="W21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5" s="1">
        <f>IF(Table1[[#This Row],[charity_size]]="L",1,0)</f>
        <v>1</v>
      </c>
      <c r="Y215" s="2">
        <f>IF(Table1[[#This Row],[charity_size]]="L",(LOG10(Table1[[#This Row],[revenue]])-LOG10(_xlfn.MINIFS($R$2:$R$423,$S$2:$S$423,"L")))/(LOG10(_xlfn.MAXIFS($R$2:$R$423,$S$2:$S$423,"L"))-LOG10(_xlfn.MINIFS($R$2:$R$423,$S$2:$S$423,"L"))),0)</f>
        <v>0.12755123565800638</v>
      </c>
      <c r="Z215">
        <v>0</v>
      </c>
      <c r="AA215" s="1">
        <v>736563</v>
      </c>
      <c r="AB215">
        <v>0</v>
      </c>
      <c r="AC215" s="1">
        <v>736563</v>
      </c>
      <c r="AD215" s="1">
        <v>11233</v>
      </c>
      <c r="AE215" s="1">
        <v>2885083</v>
      </c>
      <c r="AF215" s="1">
        <v>3632879</v>
      </c>
      <c r="AG215" s="1">
        <v>370922</v>
      </c>
      <c r="AH215" s="1">
        <v>5623332</v>
      </c>
      <c r="AI215" s="1">
        <v>16967</v>
      </c>
      <c r="AJ215">
        <v>0</v>
      </c>
      <c r="AK215">
        <v>0</v>
      </c>
      <c r="AL215">
        <v>0</v>
      </c>
      <c r="AM215" s="1">
        <v>159633</v>
      </c>
      <c r="AN215" s="1">
        <v>6170854</v>
      </c>
      <c r="AO215">
        <v>0</v>
      </c>
      <c r="AP215" s="1">
        <v>6170854</v>
      </c>
      <c r="AQ215" s="1">
        <v>3412161</v>
      </c>
      <c r="AR215" s="1">
        <v>6071927</v>
      </c>
      <c r="AS215" s="1">
        <v>2659766</v>
      </c>
      <c r="AT215" s="1">
        <v>98927</v>
      </c>
      <c r="AU215">
        <v>0</v>
      </c>
      <c r="AV215" s="1">
        <v>98927</v>
      </c>
      <c r="AW215">
        <v>44</v>
      </c>
      <c r="AX215">
        <v>0</v>
      </c>
      <c r="AY215">
        <v>7</v>
      </c>
      <c r="AZ215">
        <v>34</v>
      </c>
      <c r="BA215" s="1">
        <v>2234100</v>
      </c>
      <c r="BB215" s="1">
        <v>5200</v>
      </c>
    </row>
    <row r="216" spans="1:54" x14ac:dyDescent="0.2">
      <c r="A216" t="s">
        <v>582</v>
      </c>
      <c r="B216" t="s">
        <v>581</v>
      </c>
      <c r="C216" t="s">
        <v>171</v>
      </c>
      <c r="D216" t="s">
        <v>579</v>
      </c>
      <c r="E216" t="s">
        <v>59</v>
      </c>
      <c r="F216" t="s">
        <v>47</v>
      </c>
      <c r="G216" s="1">
        <v>414320</v>
      </c>
      <c r="H216" s="1">
        <v>93491</v>
      </c>
      <c r="I216" s="1">
        <v>507811</v>
      </c>
      <c r="J216">
        <v>0</v>
      </c>
      <c r="K216">
        <v>0</v>
      </c>
      <c r="L216">
        <v>0</v>
      </c>
      <c r="M216" s="1">
        <v>10544</v>
      </c>
      <c r="N216">
        <v>0</v>
      </c>
      <c r="O216" s="1">
        <v>18468</v>
      </c>
      <c r="P216" s="1">
        <v>48742</v>
      </c>
      <c r="Q216" s="1">
        <v>585565</v>
      </c>
      <c r="R216" s="1">
        <f>Table1[[#This Row],[receipts_total]]-Table1[[#This Row],[receipts_others_income]]</f>
        <v>536823</v>
      </c>
      <c r="S216" s="1" t="str">
        <f>IF(Table1[[#This Row],[revenue]]&lt;250000,"S",IF(Table1[[#This Row],[revenue]]&lt;1000000,"M","L"))</f>
        <v>M</v>
      </c>
      <c r="T216" s="1">
        <f>IF(Table1[[#This Row],[charity_size]]="S",1, 0)</f>
        <v>0</v>
      </c>
      <c r="U216" s="2">
        <f>IF(Table1[[#This Row],[charity_size]]="S",(Table1[[#This Row],[revenue]]-_xlfn.MINIFS($R$2:$R$423,$S$2:$S$423,"S"))/(_xlfn.MAXIFS($R$2:$R$423,$S$2:$S$423,"S")-_xlfn.MINIFS($R$2:$R$423,$S$2:$S$423,"S")),0)</f>
        <v>0</v>
      </c>
      <c r="V216" s="1">
        <f>IF(Table1[[#This Row],[charity_size]]="M",1,0)</f>
        <v>1</v>
      </c>
      <c r="W216" s="2">
        <f>IF(Table1[[#This Row],[charity_size]]="M",(LOG10(Table1[[#This Row],[revenue]])-LOG10(_xlfn.MINIFS($R$2:$R$423,$S$2:$S$423,"M")))/(LOG10(_xlfn.MAXIFS($R$2:$R$423,$S$2:$S$423,"M"))-LOG10(_xlfn.MINIFS($R$2:$R$423,$S$2:$S$423,"M"))),0)</f>
        <v>0.54411138793732194</v>
      </c>
      <c r="X216" s="1">
        <f>IF(Table1[[#This Row],[charity_size]]="L",1,0)</f>
        <v>0</v>
      </c>
      <c r="Y21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16">
        <v>0</v>
      </c>
      <c r="AA216" s="1">
        <v>283035</v>
      </c>
      <c r="AB216">
        <v>0</v>
      </c>
      <c r="AC216" s="1">
        <v>283035</v>
      </c>
      <c r="AD216" s="1">
        <v>30158</v>
      </c>
      <c r="AE216" s="1">
        <v>28000</v>
      </c>
      <c r="AF216" s="1">
        <v>341193</v>
      </c>
      <c r="AG216" s="1">
        <v>4951</v>
      </c>
      <c r="AH216" s="1">
        <v>248932</v>
      </c>
      <c r="AI216">
        <v>0</v>
      </c>
      <c r="AJ216">
        <v>0</v>
      </c>
      <c r="AK216">
        <v>0</v>
      </c>
      <c r="AL216">
        <v>0</v>
      </c>
      <c r="AM216" s="1">
        <v>43192</v>
      </c>
      <c r="AN216" s="1">
        <v>297075</v>
      </c>
      <c r="AO216">
        <v>0</v>
      </c>
      <c r="AP216" s="1">
        <v>297075</v>
      </c>
      <c r="AQ216">
        <v>0</v>
      </c>
      <c r="AR216" s="1">
        <v>253692</v>
      </c>
      <c r="AS216" s="1">
        <v>253692</v>
      </c>
      <c r="AT216" s="1">
        <v>43383</v>
      </c>
      <c r="AU216">
        <v>0</v>
      </c>
      <c r="AV216" s="1">
        <v>43383</v>
      </c>
      <c r="AW216">
        <v>58</v>
      </c>
      <c r="AX216">
        <v>0</v>
      </c>
      <c r="AY216">
        <v>14</v>
      </c>
      <c r="AZ216">
        <v>7</v>
      </c>
      <c r="BA216" s="1">
        <v>156434</v>
      </c>
      <c r="BB216">
        <v>0</v>
      </c>
    </row>
    <row r="217" spans="1:54" x14ac:dyDescent="0.2">
      <c r="A217" t="s">
        <v>950</v>
      </c>
      <c r="B217" t="s">
        <v>949</v>
      </c>
      <c r="C217" t="s">
        <v>875</v>
      </c>
      <c r="D217" t="s">
        <v>939</v>
      </c>
      <c r="E217" t="s">
        <v>59</v>
      </c>
      <c r="F217" t="s">
        <v>47</v>
      </c>
      <c r="G217">
        <v>0</v>
      </c>
      <c r="H217" s="1">
        <v>13000</v>
      </c>
      <c r="I217" s="1">
        <v>13000</v>
      </c>
      <c r="J217">
        <v>0</v>
      </c>
      <c r="K217">
        <v>0</v>
      </c>
      <c r="L217">
        <v>0</v>
      </c>
      <c r="M217">
        <v>0</v>
      </c>
      <c r="N217">
        <v>0</v>
      </c>
      <c r="O217" s="1">
        <v>116680</v>
      </c>
      <c r="P217" s="1">
        <v>2161</v>
      </c>
      <c r="Q217" s="1">
        <v>131841</v>
      </c>
      <c r="R217" s="1">
        <f>Table1[[#This Row],[receipts_total]]-Table1[[#This Row],[receipts_others_income]]</f>
        <v>129680</v>
      </c>
      <c r="S217" s="1" t="str">
        <f>IF(Table1[[#This Row],[revenue]]&lt;250000,"S",IF(Table1[[#This Row],[revenue]]&lt;1000000,"M","L"))</f>
        <v>S</v>
      </c>
      <c r="T217" s="1">
        <f>IF(Table1[[#This Row],[charity_size]]="S",1, 0)</f>
        <v>1</v>
      </c>
      <c r="U217" s="2">
        <f>IF(Table1[[#This Row],[charity_size]]="S",(Table1[[#This Row],[revenue]]-_xlfn.MINIFS($R$2:$R$423,$S$2:$S$423,"S"))/(_xlfn.MAXIFS($R$2:$R$423,$S$2:$S$423,"S")-_xlfn.MINIFS($R$2:$R$423,$S$2:$S$423,"S")),0)</f>
        <v>0.51963663903125112</v>
      </c>
      <c r="V217" s="1">
        <f>IF(Table1[[#This Row],[charity_size]]="M",1,0)</f>
        <v>0</v>
      </c>
      <c r="W21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7" s="1">
        <f>IF(Table1[[#This Row],[charity_size]]="L",1,0)</f>
        <v>0</v>
      </c>
      <c r="Y21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17">
        <v>0</v>
      </c>
      <c r="AA217" s="1">
        <v>149057</v>
      </c>
      <c r="AB217">
        <v>0</v>
      </c>
      <c r="AC217" s="1">
        <v>149057</v>
      </c>
      <c r="AD217">
        <v>0</v>
      </c>
      <c r="AE217" s="1">
        <v>6031</v>
      </c>
      <c r="AF217" s="1">
        <v>155088</v>
      </c>
      <c r="AG217">
        <v>0</v>
      </c>
      <c r="AH217" s="1">
        <v>671903</v>
      </c>
      <c r="AI217">
        <v>0</v>
      </c>
      <c r="AJ217">
        <v>0</v>
      </c>
      <c r="AK217">
        <v>0</v>
      </c>
      <c r="AL217">
        <v>0</v>
      </c>
      <c r="AM217">
        <v>1</v>
      </c>
      <c r="AN217" s="1">
        <v>671904</v>
      </c>
      <c r="AO217">
        <v>0</v>
      </c>
      <c r="AP217" s="1">
        <v>671904</v>
      </c>
      <c r="AQ217">
        <v>0</v>
      </c>
      <c r="AR217" s="1">
        <v>668793</v>
      </c>
      <c r="AS217" s="1">
        <v>668793</v>
      </c>
      <c r="AT217" s="1">
        <v>3111</v>
      </c>
      <c r="AU217">
        <v>0</v>
      </c>
      <c r="AV217" s="1">
        <v>3111</v>
      </c>
      <c r="AW217">
        <v>50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1:54" x14ac:dyDescent="0.2">
      <c r="A218" t="s">
        <v>208</v>
      </c>
      <c r="B218" t="s">
        <v>207</v>
      </c>
      <c r="C218" t="s">
        <v>176</v>
      </c>
      <c r="D218" t="s">
        <v>177</v>
      </c>
      <c r="E218" t="s">
        <v>46</v>
      </c>
      <c r="F218" t="s">
        <v>47</v>
      </c>
      <c r="G218">
        <v>0</v>
      </c>
      <c r="H218" s="1">
        <v>106250</v>
      </c>
      <c r="I218" s="1">
        <v>106250</v>
      </c>
      <c r="J218">
        <v>0</v>
      </c>
      <c r="K218">
        <v>0</v>
      </c>
      <c r="L218">
        <v>0</v>
      </c>
      <c r="M218" s="1">
        <v>7608</v>
      </c>
      <c r="N218" s="1">
        <v>21650</v>
      </c>
      <c r="O218">
        <v>0</v>
      </c>
      <c r="P218" s="1">
        <v>21124</v>
      </c>
      <c r="Q218" s="1">
        <v>156632</v>
      </c>
      <c r="R218" s="1">
        <f>Table1[[#This Row],[receipts_total]]-Table1[[#This Row],[receipts_others_income]]</f>
        <v>135508</v>
      </c>
      <c r="S218" s="1" t="str">
        <f>IF(Table1[[#This Row],[revenue]]&lt;250000,"S",IF(Table1[[#This Row],[revenue]]&lt;1000000,"M","L"))</f>
        <v>S</v>
      </c>
      <c r="T218" s="1">
        <f>IF(Table1[[#This Row],[charity_size]]="S",1, 0)</f>
        <v>1</v>
      </c>
      <c r="U218" s="2">
        <f>IF(Table1[[#This Row],[charity_size]]="S",(Table1[[#This Row],[revenue]]-_xlfn.MINIFS($R$2:$R$423,$S$2:$S$423,"S"))/(_xlfn.MAXIFS($R$2:$R$423,$S$2:$S$423,"S")-_xlfn.MINIFS($R$2:$R$423,$S$2:$S$423,"S")),0)</f>
        <v>0.54298983406729473</v>
      </c>
      <c r="V218" s="1">
        <f>IF(Table1[[#This Row],[charity_size]]="M",1,0)</f>
        <v>0</v>
      </c>
      <c r="W21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8" s="1">
        <f>IF(Table1[[#This Row],[charity_size]]="L",1,0)</f>
        <v>0</v>
      </c>
      <c r="Y21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18">
        <v>0</v>
      </c>
      <c r="AA218" s="1">
        <v>2594077</v>
      </c>
      <c r="AB218">
        <v>0</v>
      </c>
      <c r="AC218" s="1">
        <v>2594077</v>
      </c>
      <c r="AD218">
        <v>0</v>
      </c>
      <c r="AE218" s="1">
        <v>4378</v>
      </c>
      <c r="AF218" s="1">
        <v>2598455</v>
      </c>
      <c r="AG218">
        <v>0</v>
      </c>
      <c r="AH218" s="1">
        <v>2582377</v>
      </c>
      <c r="AI218">
        <v>0</v>
      </c>
      <c r="AJ218">
        <v>0</v>
      </c>
      <c r="AK218">
        <v>0</v>
      </c>
      <c r="AL218" s="1">
        <v>13934</v>
      </c>
      <c r="AM218">
        <v>0</v>
      </c>
      <c r="AN218" s="1">
        <v>2596311</v>
      </c>
      <c r="AO218">
        <v>0</v>
      </c>
      <c r="AP218" s="1">
        <v>2596311</v>
      </c>
      <c r="AQ218">
        <v>0</v>
      </c>
      <c r="AR218" s="1">
        <v>2595061</v>
      </c>
      <c r="AS218" s="1">
        <v>2595061</v>
      </c>
      <c r="AT218" s="1">
        <v>1250</v>
      </c>
      <c r="AU218">
        <v>0</v>
      </c>
      <c r="AV218" s="1">
        <v>1250</v>
      </c>
      <c r="AW218">
        <v>9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1:54" x14ac:dyDescent="0.2">
      <c r="A219" t="s">
        <v>607</v>
      </c>
      <c r="B219" t="s">
        <v>606</v>
      </c>
      <c r="C219" t="s">
        <v>171</v>
      </c>
      <c r="D219" t="s">
        <v>598</v>
      </c>
      <c r="E219" t="s">
        <v>59</v>
      </c>
      <c r="F219" t="s">
        <v>47</v>
      </c>
      <c r="G219" s="1">
        <v>264043</v>
      </c>
      <c r="H219" s="1">
        <v>270466</v>
      </c>
      <c r="I219" s="1">
        <v>534509</v>
      </c>
      <c r="J219">
        <v>0</v>
      </c>
      <c r="K219">
        <v>0</v>
      </c>
      <c r="L219">
        <v>0</v>
      </c>
      <c r="M219" s="1">
        <v>107051</v>
      </c>
      <c r="N219" s="1">
        <v>12134</v>
      </c>
      <c r="O219" s="1">
        <v>2097741</v>
      </c>
      <c r="P219" s="1">
        <v>9566</v>
      </c>
      <c r="Q219" s="1">
        <v>2761001</v>
      </c>
      <c r="R219" s="1">
        <f>Table1[[#This Row],[receipts_total]]-Table1[[#This Row],[receipts_others_income]]</f>
        <v>2751435</v>
      </c>
      <c r="S219" s="1" t="str">
        <f>IF(Table1[[#This Row],[revenue]]&lt;250000,"S",IF(Table1[[#This Row],[revenue]]&lt;1000000,"M","L"))</f>
        <v>L</v>
      </c>
      <c r="T219" s="1">
        <f>IF(Table1[[#This Row],[charity_size]]="S",1, 0)</f>
        <v>0</v>
      </c>
      <c r="U219" s="2">
        <f>IF(Table1[[#This Row],[charity_size]]="S",(Table1[[#This Row],[revenue]]-_xlfn.MINIFS($R$2:$R$423,$S$2:$S$423,"S"))/(_xlfn.MAXIFS($R$2:$R$423,$S$2:$S$423,"S")-_xlfn.MINIFS($R$2:$R$423,$S$2:$S$423,"S")),0)</f>
        <v>0</v>
      </c>
      <c r="V219" s="1">
        <f>IF(Table1[[#This Row],[charity_size]]="M",1,0)</f>
        <v>0</v>
      </c>
      <c r="W21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19" s="1">
        <f>IF(Table1[[#This Row],[charity_size]]="L",1,0)</f>
        <v>1</v>
      </c>
      <c r="Y219" s="2">
        <f>IF(Table1[[#This Row],[charity_size]]="L",(LOG10(Table1[[#This Row],[revenue]])-LOG10(_xlfn.MINIFS($R$2:$R$423,$S$2:$S$423,"L")))/(LOG10(_xlfn.MAXIFS($R$2:$R$423,$S$2:$S$423,"L"))-LOG10(_xlfn.MINIFS($R$2:$R$423,$S$2:$S$423,"L"))),0)</f>
        <v>0.12820887310216075</v>
      </c>
      <c r="Z219">
        <v>0</v>
      </c>
      <c r="AA219" s="1">
        <v>1133153</v>
      </c>
      <c r="AB219">
        <v>0</v>
      </c>
      <c r="AC219" s="1">
        <v>1133153</v>
      </c>
      <c r="AD219">
        <v>0</v>
      </c>
      <c r="AE219" s="1">
        <v>1356431</v>
      </c>
      <c r="AF219" s="1">
        <v>2489584</v>
      </c>
      <c r="AG219" s="1">
        <v>252008</v>
      </c>
      <c r="AH219" s="1">
        <v>1391486</v>
      </c>
      <c r="AI219">
        <v>0</v>
      </c>
      <c r="AJ219">
        <v>0</v>
      </c>
      <c r="AK219">
        <v>0</v>
      </c>
      <c r="AL219" s="1">
        <v>86595</v>
      </c>
      <c r="AM219" s="1">
        <v>49821</v>
      </c>
      <c r="AN219" s="1">
        <v>1779910</v>
      </c>
      <c r="AO219">
        <v>0</v>
      </c>
      <c r="AP219" s="1">
        <v>1779910</v>
      </c>
      <c r="AQ219">
        <v>0</v>
      </c>
      <c r="AR219" s="1">
        <v>1195484</v>
      </c>
      <c r="AS219" s="1">
        <v>1195484</v>
      </c>
      <c r="AT219" s="1">
        <v>584426</v>
      </c>
      <c r="AU219">
        <v>0</v>
      </c>
      <c r="AV219" s="1">
        <v>584426</v>
      </c>
      <c r="AW219">
        <v>59</v>
      </c>
      <c r="AX219">
        <v>0</v>
      </c>
      <c r="AY219">
        <v>0</v>
      </c>
      <c r="AZ219">
        <v>23</v>
      </c>
      <c r="BA219" s="1">
        <v>1747383</v>
      </c>
      <c r="BB219" s="1">
        <v>187858</v>
      </c>
    </row>
    <row r="220" spans="1:54" x14ac:dyDescent="0.2">
      <c r="A220" t="s">
        <v>295</v>
      </c>
      <c r="B220" t="s">
        <v>294</v>
      </c>
      <c r="C220" t="s">
        <v>176</v>
      </c>
      <c r="D220" t="s">
        <v>278</v>
      </c>
      <c r="E220" t="s">
        <v>46</v>
      </c>
      <c r="F220" t="s">
        <v>47</v>
      </c>
      <c r="G220" s="1">
        <v>50000</v>
      </c>
      <c r="H220" s="1">
        <v>108308</v>
      </c>
      <c r="I220" s="1">
        <v>158308</v>
      </c>
      <c r="J220">
        <v>0</v>
      </c>
      <c r="K220">
        <v>0</v>
      </c>
      <c r="L220">
        <v>0</v>
      </c>
      <c r="M220">
        <v>0</v>
      </c>
      <c r="N220">
        <v>7</v>
      </c>
      <c r="O220">
        <v>0</v>
      </c>
      <c r="P220" s="1">
        <v>14591</v>
      </c>
      <c r="Q220" s="1">
        <v>172906</v>
      </c>
      <c r="R220" s="1">
        <f>Table1[[#This Row],[receipts_total]]-Table1[[#This Row],[receipts_others_income]]</f>
        <v>158315</v>
      </c>
      <c r="S220" s="1" t="str">
        <f>IF(Table1[[#This Row],[revenue]]&lt;250000,"S",IF(Table1[[#This Row],[revenue]]&lt;1000000,"M","L"))</f>
        <v>S</v>
      </c>
      <c r="T220" s="1">
        <f>IF(Table1[[#This Row],[charity_size]]="S",1, 0)</f>
        <v>1</v>
      </c>
      <c r="U220" s="2">
        <f>IF(Table1[[#This Row],[charity_size]]="S",(Table1[[#This Row],[revenue]]-_xlfn.MINIFS($R$2:$R$423,$S$2:$S$423,"S"))/(_xlfn.MAXIFS($R$2:$R$423,$S$2:$S$423,"S")-_xlfn.MINIFS($R$2:$R$423,$S$2:$S$423,"S")),0)</f>
        <v>0.63437904463473571</v>
      </c>
      <c r="V220" s="1">
        <f>IF(Table1[[#This Row],[charity_size]]="M",1,0)</f>
        <v>0</v>
      </c>
      <c r="W22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0" s="1">
        <f>IF(Table1[[#This Row],[charity_size]]="L",1,0)</f>
        <v>0</v>
      </c>
      <c r="Y22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20">
        <v>0</v>
      </c>
      <c r="AA220" s="1">
        <v>203110</v>
      </c>
      <c r="AB220">
        <v>0</v>
      </c>
      <c r="AC220" s="1">
        <v>203110</v>
      </c>
      <c r="AD220">
        <v>0</v>
      </c>
      <c r="AE220" s="1">
        <v>7419</v>
      </c>
      <c r="AF220" s="1">
        <v>210529</v>
      </c>
      <c r="AG220">
        <v>0</v>
      </c>
      <c r="AH220" s="1">
        <v>239834</v>
      </c>
      <c r="AI220">
        <v>0</v>
      </c>
      <c r="AJ220">
        <v>0</v>
      </c>
      <c r="AK220">
        <v>0</v>
      </c>
      <c r="AL220">
        <v>0</v>
      </c>
      <c r="AM220">
        <v>0</v>
      </c>
      <c r="AN220" s="1">
        <v>239834</v>
      </c>
      <c r="AO220">
        <v>0</v>
      </c>
      <c r="AP220" s="1">
        <v>239834</v>
      </c>
      <c r="AQ220">
        <v>0</v>
      </c>
      <c r="AR220" s="1">
        <v>237834</v>
      </c>
      <c r="AS220" s="1">
        <v>237834</v>
      </c>
      <c r="AT220" s="1">
        <v>2000</v>
      </c>
      <c r="AU220">
        <v>0</v>
      </c>
      <c r="AV220" s="1">
        <v>2000</v>
      </c>
      <c r="AW220">
        <v>12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1:54" x14ac:dyDescent="0.2">
      <c r="A221" t="s">
        <v>421</v>
      </c>
      <c r="B221" t="s">
        <v>420</v>
      </c>
      <c r="C221" t="s">
        <v>395</v>
      </c>
      <c r="D221" t="s">
        <v>396</v>
      </c>
      <c r="E221" t="s">
        <v>46</v>
      </c>
      <c r="F221" t="s">
        <v>47</v>
      </c>
      <c r="G221" s="1">
        <v>126767</v>
      </c>
      <c r="H221" s="1">
        <v>405617</v>
      </c>
      <c r="I221" s="1">
        <v>532384</v>
      </c>
      <c r="J221">
        <v>0</v>
      </c>
      <c r="K221">
        <v>0</v>
      </c>
      <c r="L221">
        <v>0</v>
      </c>
      <c r="M221">
        <v>0</v>
      </c>
      <c r="N221" s="1">
        <v>14258</v>
      </c>
      <c r="O221">
        <v>0</v>
      </c>
      <c r="P221" s="1">
        <v>5205</v>
      </c>
      <c r="Q221" s="1">
        <v>551847</v>
      </c>
      <c r="R221" s="1">
        <f>Table1[[#This Row],[receipts_total]]-Table1[[#This Row],[receipts_others_income]]</f>
        <v>546642</v>
      </c>
      <c r="S221" s="1" t="str">
        <f>IF(Table1[[#This Row],[revenue]]&lt;250000,"S",IF(Table1[[#This Row],[revenue]]&lt;1000000,"M","L"))</f>
        <v>M</v>
      </c>
      <c r="T221" s="1">
        <f>IF(Table1[[#This Row],[charity_size]]="S",1, 0)</f>
        <v>0</v>
      </c>
      <c r="U221" s="2">
        <f>IF(Table1[[#This Row],[charity_size]]="S",(Table1[[#This Row],[revenue]]-_xlfn.MINIFS($R$2:$R$423,$S$2:$S$423,"S"))/(_xlfn.MAXIFS($R$2:$R$423,$S$2:$S$423,"S")-_xlfn.MINIFS($R$2:$R$423,$S$2:$S$423,"S")),0)</f>
        <v>0</v>
      </c>
      <c r="V221" s="1">
        <f>IF(Table1[[#This Row],[charity_size]]="M",1,0)</f>
        <v>1</v>
      </c>
      <c r="W221" s="2">
        <f>IF(Table1[[#This Row],[charity_size]]="M",(LOG10(Table1[[#This Row],[revenue]])-LOG10(_xlfn.MINIFS($R$2:$R$423,$S$2:$S$423,"M")))/(LOG10(_xlfn.MAXIFS($R$2:$R$423,$S$2:$S$423,"M"))-LOG10(_xlfn.MINIFS($R$2:$R$423,$S$2:$S$423,"M"))),0)</f>
        <v>0.55742736233739298</v>
      </c>
      <c r="X221" s="1">
        <f>IF(Table1[[#This Row],[charity_size]]="L",1,0)</f>
        <v>0</v>
      </c>
      <c r="Y22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21" s="1">
        <v>243500</v>
      </c>
      <c r="AA221" s="1">
        <v>594887</v>
      </c>
      <c r="AB221" s="1">
        <v>166649</v>
      </c>
      <c r="AC221" s="1">
        <v>761536</v>
      </c>
      <c r="AD221" s="1">
        <v>1263</v>
      </c>
      <c r="AE221" s="1">
        <v>7034</v>
      </c>
      <c r="AF221" s="1">
        <v>769833</v>
      </c>
      <c r="AG221">
        <v>0</v>
      </c>
      <c r="AH221" s="1">
        <v>1828338</v>
      </c>
      <c r="AI221">
        <v>0</v>
      </c>
      <c r="AJ221">
        <v>0</v>
      </c>
      <c r="AK221">
        <v>0</v>
      </c>
      <c r="AL221">
        <v>0</v>
      </c>
      <c r="AM221">
        <v>0</v>
      </c>
      <c r="AN221" s="1">
        <v>1828338</v>
      </c>
      <c r="AO221">
        <v>0</v>
      </c>
      <c r="AP221" s="1">
        <v>1828338</v>
      </c>
      <c r="AQ221" s="1">
        <v>459158</v>
      </c>
      <c r="AR221" s="1">
        <v>1771618</v>
      </c>
      <c r="AS221" s="1">
        <v>1312460</v>
      </c>
      <c r="AT221" s="1">
        <v>56720</v>
      </c>
      <c r="AU221">
        <v>0</v>
      </c>
      <c r="AV221" s="1">
        <v>56720</v>
      </c>
      <c r="AW221">
        <v>21</v>
      </c>
      <c r="AX221">
        <v>0</v>
      </c>
      <c r="AY221">
        <v>4</v>
      </c>
      <c r="AZ221">
        <v>0</v>
      </c>
      <c r="BA221">
        <v>0</v>
      </c>
      <c r="BB221">
        <v>0</v>
      </c>
    </row>
    <row r="222" spans="1:54" x14ac:dyDescent="0.2">
      <c r="A222" t="s">
        <v>108</v>
      </c>
      <c r="B222" t="s">
        <v>107</v>
      </c>
      <c r="C222" t="s">
        <v>49</v>
      </c>
      <c r="D222" t="s">
        <v>95</v>
      </c>
      <c r="E222" t="s">
        <v>46</v>
      </c>
      <c r="F222" t="s">
        <v>47</v>
      </c>
      <c r="G222" s="1">
        <v>2150</v>
      </c>
      <c r="H222" s="1">
        <v>80345</v>
      </c>
      <c r="I222" s="1">
        <v>80345</v>
      </c>
      <c r="J222">
        <v>0</v>
      </c>
      <c r="K222">
        <v>0</v>
      </c>
      <c r="L222">
        <v>0</v>
      </c>
      <c r="M222" s="1">
        <v>317900</v>
      </c>
      <c r="N222">
        <v>0</v>
      </c>
      <c r="O222" s="1">
        <v>146966</v>
      </c>
      <c r="P222" s="1">
        <v>5059</v>
      </c>
      <c r="Q222" s="1">
        <v>552420</v>
      </c>
      <c r="R222" s="1">
        <f>Table1[[#This Row],[receipts_total]]-Table1[[#This Row],[receipts_others_income]]</f>
        <v>547361</v>
      </c>
      <c r="S222" s="1" t="str">
        <f>IF(Table1[[#This Row],[revenue]]&lt;250000,"S",IF(Table1[[#This Row],[revenue]]&lt;1000000,"M","L"))</f>
        <v>M</v>
      </c>
      <c r="T222" s="1">
        <f>IF(Table1[[#This Row],[charity_size]]="S",1, 0)</f>
        <v>0</v>
      </c>
      <c r="U222" s="2">
        <f>IF(Table1[[#This Row],[charity_size]]="S",(Table1[[#This Row],[revenue]]-_xlfn.MINIFS($R$2:$R$423,$S$2:$S$423,"S"))/(_xlfn.MAXIFS($R$2:$R$423,$S$2:$S$423,"S")-_xlfn.MINIFS($R$2:$R$423,$S$2:$S$423,"S")),0)</f>
        <v>0</v>
      </c>
      <c r="V222" s="1">
        <f>IF(Table1[[#This Row],[charity_size]]="M",1,0)</f>
        <v>1</v>
      </c>
      <c r="W222" s="2">
        <f>IF(Table1[[#This Row],[charity_size]]="M",(LOG10(Table1[[#This Row],[revenue]])-LOG10(_xlfn.MINIFS($R$2:$R$423,$S$2:$S$423,"M")))/(LOG10(_xlfn.MAXIFS($R$2:$R$423,$S$2:$S$423,"M"))-LOG10(_xlfn.MINIFS($R$2:$R$423,$S$2:$S$423,"M"))),0)</f>
        <v>0.55839301096588934</v>
      </c>
      <c r="X222" s="1">
        <f>IF(Table1[[#This Row],[charity_size]]="L",1,0)</f>
        <v>0</v>
      </c>
      <c r="Y22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22">
        <v>0</v>
      </c>
      <c r="AA222" s="1">
        <v>327051</v>
      </c>
      <c r="AB222">
        <v>0</v>
      </c>
      <c r="AC222" s="1">
        <v>327051</v>
      </c>
      <c r="AD222">
        <v>0</v>
      </c>
      <c r="AE222" s="1">
        <v>187128</v>
      </c>
      <c r="AF222" s="1">
        <v>514179</v>
      </c>
      <c r="AG222" s="1">
        <v>16756</v>
      </c>
      <c r="AH222" s="1">
        <v>129748</v>
      </c>
      <c r="AI222">
        <v>0</v>
      </c>
      <c r="AJ222">
        <v>0</v>
      </c>
      <c r="AK222">
        <v>0</v>
      </c>
      <c r="AL222">
        <v>0</v>
      </c>
      <c r="AM222">
        <v>5</v>
      </c>
      <c r="AN222" s="1">
        <v>146509</v>
      </c>
      <c r="AO222">
        <v>0</v>
      </c>
      <c r="AP222" s="1">
        <v>146509</v>
      </c>
      <c r="AQ222">
        <v>0</v>
      </c>
      <c r="AR222" s="1">
        <v>73740</v>
      </c>
      <c r="AS222" s="1">
        <v>73740</v>
      </c>
      <c r="AT222" s="1">
        <v>72769</v>
      </c>
      <c r="AU222">
        <v>0</v>
      </c>
      <c r="AV222" s="1">
        <v>72769</v>
      </c>
      <c r="AW222">
        <v>4</v>
      </c>
      <c r="AX222">
        <v>259</v>
      </c>
      <c r="AY222">
        <v>0</v>
      </c>
      <c r="AZ222">
        <v>3</v>
      </c>
      <c r="BA222" s="1">
        <v>151053</v>
      </c>
      <c r="BB222">
        <v>0</v>
      </c>
    </row>
    <row r="223" spans="1:54" x14ac:dyDescent="0.2">
      <c r="A223" t="s">
        <v>750</v>
      </c>
      <c r="B223" t="s">
        <v>749</v>
      </c>
      <c r="C223" t="s">
        <v>649</v>
      </c>
      <c r="D223" t="s">
        <v>745</v>
      </c>
      <c r="E223" t="s">
        <v>46</v>
      </c>
      <c r="F223" t="s">
        <v>47</v>
      </c>
      <c r="G223" s="1">
        <v>120225</v>
      </c>
      <c r="H223" s="1">
        <v>371396</v>
      </c>
      <c r="I223" s="1">
        <v>491621</v>
      </c>
      <c r="J223">
        <v>0</v>
      </c>
      <c r="K223">
        <v>0</v>
      </c>
      <c r="L223">
        <v>0</v>
      </c>
      <c r="M223" s="1">
        <v>2404798</v>
      </c>
      <c r="N223" s="1">
        <v>17748</v>
      </c>
      <c r="O223" s="1">
        <v>61611</v>
      </c>
      <c r="P223" s="1">
        <v>2757326</v>
      </c>
      <c r="Q223" s="1">
        <v>5733104</v>
      </c>
      <c r="R223" s="1">
        <f>Table1[[#This Row],[receipts_total]]-Table1[[#This Row],[receipts_others_income]]</f>
        <v>2975778</v>
      </c>
      <c r="S223" s="1" t="str">
        <f>IF(Table1[[#This Row],[revenue]]&lt;250000,"S",IF(Table1[[#This Row],[revenue]]&lt;1000000,"M","L"))</f>
        <v>L</v>
      </c>
      <c r="T223" s="1">
        <f>IF(Table1[[#This Row],[charity_size]]="S",1, 0)</f>
        <v>0</v>
      </c>
      <c r="U223" s="2">
        <f>IF(Table1[[#This Row],[charity_size]]="S",(Table1[[#This Row],[revenue]]-_xlfn.MINIFS($R$2:$R$423,$S$2:$S$423,"S"))/(_xlfn.MAXIFS($R$2:$R$423,$S$2:$S$423,"S")-_xlfn.MINIFS($R$2:$R$423,$S$2:$S$423,"S")),0)</f>
        <v>0</v>
      </c>
      <c r="V223" s="1">
        <f>IF(Table1[[#This Row],[charity_size]]="M",1,0)</f>
        <v>0</v>
      </c>
      <c r="W22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3" s="1">
        <f>IF(Table1[[#This Row],[charity_size]]="L",1,0)</f>
        <v>1</v>
      </c>
      <c r="Y223" s="2">
        <f>IF(Table1[[#This Row],[charity_size]]="L",(LOG10(Table1[[#This Row],[revenue]])-LOG10(_xlfn.MINIFS($R$2:$R$423,$S$2:$S$423,"L")))/(LOG10(_xlfn.MAXIFS($R$2:$R$423,$S$2:$S$423,"L"))-LOG10(_xlfn.MINIFS($R$2:$R$423,$S$2:$S$423,"L"))),0)</f>
        <v>0.13820992208553551</v>
      </c>
      <c r="Z223">
        <v>0</v>
      </c>
      <c r="AA223" s="1">
        <v>4323088</v>
      </c>
      <c r="AB223">
        <v>0</v>
      </c>
      <c r="AC223" s="1">
        <v>4323088</v>
      </c>
      <c r="AD223" s="1">
        <v>83886</v>
      </c>
      <c r="AE223" s="1">
        <v>873661</v>
      </c>
      <c r="AF223" s="1">
        <v>5280635</v>
      </c>
      <c r="AG223" s="1">
        <v>540643</v>
      </c>
      <c r="AH223" s="1">
        <v>3575032</v>
      </c>
      <c r="AI223">
        <v>0</v>
      </c>
      <c r="AJ223">
        <v>0</v>
      </c>
      <c r="AK223">
        <v>0</v>
      </c>
      <c r="AL223">
        <v>0</v>
      </c>
      <c r="AM223" s="1">
        <v>260888</v>
      </c>
      <c r="AN223" s="1">
        <v>4376563</v>
      </c>
      <c r="AO223">
        <v>0</v>
      </c>
      <c r="AP223" s="1">
        <v>4376563</v>
      </c>
      <c r="AQ223" s="1">
        <v>619410</v>
      </c>
      <c r="AR223" s="1">
        <v>3015995</v>
      </c>
      <c r="AS223" s="1">
        <v>2396585</v>
      </c>
      <c r="AT223" s="1">
        <v>1286853</v>
      </c>
      <c r="AU223" s="1">
        <v>73715</v>
      </c>
      <c r="AV223" s="1">
        <v>1360568</v>
      </c>
      <c r="AW223">
        <v>44</v>
      </c>
      <c r="AX223">
        <v>0</v>
      </c>
      <c r="AY223">
        <v>17.100000000000001</v>
      </c>
      <c r="AZ223">
        <v>258</v>
      </c>
      <c r="BA223" s="1">
        <v>3471624</v>
      </c>
      <c r="BB223">
        <v>0</v>
      </c>
    </row>
    <row r="224" spans="1:54" x14ac:dyDescent="0.2">
      <c r="A224" t="s">
        <v>110</v>
      </c>
      <c r="B224" t="s">
        <v>109</v>
      </c>
      <c r="C224" t="s">
        <v>49</v>
      </c>
      <c r="D224" t="s">
        <v>95</v>
      </c>
      <c r="E224" t="s">
        <v>62</v>
      </c>
      <c r="F224" t="s">
        <v>47</v>
      </c>
      <c r="G224" s="1">
        <v>7320</v>
      </c>
      <c r="H224" s="1">
        <v>149000</v>
      </c>
      <c r="I224" s="1">
        <v>156320</v>
      </c>
      <c r="J224">
        <v>0</v>
      </c>
      <c r="K224">
        <v>0</v>
      </c>
      <c r="L224">
        <v>0</v>
      </c>
      <c r="M224" s="1">
        <v>396430</v>
      </c>
      <c r="N224">
        <v>0</v>
      </c>
      <c r="O224">
        <v>0</v>
      </c>
      <c r="P224" s="1">
        <v>5732</v>
      </c>
      <c r="Q224" s="1">
        <v>558482</v>
      </c>
      <c r="R224" s="1">
        <f>Table1[[#This Row],[receipts_total]]-Table1[[#This Row],[receipts_others_income]]</f>
        <v>552750</v>
      </c>
      <c r="S224" s="1" t="str">
        <f>IF(Table1[[#This Row],[revenue]]&lt;250000,"S",IF(Table1[[#This Row],[revenue]]&lt;1000000,"M","L"))</f>
        <v>M</v>
      </c>
      <c r="T224" s="1">
        <f>IF(Table1[[#This Row],[charity_size]]="S",1, 0)</f>
        <v>0</v>
      </c>
      <c r="U224" s="2">
        <f>IF(Table1[[#This Row],[charity_size]]="S",(Table1[[#This Row],[revenue]]-_xlfn.MINIFS($R$2:$R$423,$S$2:$S$423,"S"))/(_xlfn.MAXIFS($R$2:$R$423,$S$2:$S$423,"S")-_xlfn.MINIFS($R$2:$R$423,$S$2:$S$423,"S")),0)</f>
        <v>0</v>
      </c>
      <c r="V224" s="1">
        <f>IF(Table1[[#This Row],[charity_size]]="M",1,0)</f>
        <v>1</v>
      </c>
      <c r="W224" s="2">
        <f>IF(Table1[[#This Row],[charity_size]]="M",(LOG10(Table1[[#This Row],[revenue]])-LOG10(_xlfn.MINIFS($R$2:$R$423,$S$2:$S$423,"M")))/(LOG10(_xlfn.MAXIFS($R$2:$R$423,$S$2:$S$423,"M"))-LOG10(_xlfn.MINIFS($R$2:$R$423,$S$2:$S$423,"M"))),0)</f>
        <v>0.56559054684141363</v>
      </c>
      <c r="X224" s="1">
        <f>IF(Table1[[#This Row],[charity_size]]="L",1,0)</f>
        <v>0</v>
      </c>
      <c r="Y22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24">
        <v>0</v>
      </c>
      <c r="AA224" s="1">
        <v>440268</v>
      </c>
      <c r="AB224">
        <v>0</v>
      </c>
      <c r="AC224" s="1">
        <v>440268</v>
      </c>
      <c r="AD224">
        <v>0</v>
      </c>
      <c r="AE224" s="1">
        <v>40161</v>
      </c>
      <c r="AF224" s="1">
        <v>480429</v>
      </c>
      <c r="AG224">
        <v>0</v>
      </c>
      <c r="AH224" s="1">
        <v>84092</v>
      </c>
      <c r="AI224">
        <v>0</v>
      </c>
      <c r="AJ224">
        <v>0</v>
      </c>
      <c r="AK224">
        <v>0</v>
      </c>
      <c r="AL224">
        <v>0</v>
      </c>
      <c r="AM224">
        <v>0</v>
      </c>
      <c r="AN224" s="1">
        <v>84092</v>
      </c>
      <c r="AO224">
        <v>0</v>
      </c>
      <c r="AP224" s="1">
        <v>84092</v>
      </c>
      <c r="AQ224">
        <v>0</v>
      </c>
      <c r="AR224" s="1">
        <v>59809</v>
      </c>
      <c r="AS224" s="1">
        <v>59809</v>
      </c>
      <c r="AT224" s="1">
        <v>24283</v>
      </c>
      <c r="AU224">
        <v>0</v>
      </c>
      <c r="AV224" s="1">
        <v>24283</v>
      </c>
      <c r="AW224">
        <v>4</v>
      </c>
      <c r="AX224">
        <v>0</v>
      </c>
      <c r="AY224">
        <v>0</v>
      </c>
      <c r="AZ224">
        <v>0</v>
      </c>
      <c r="BA224" s="1">
        <v>25600</v>
      </c>
      <c r="BB224">
        <v>0</v>
      </c>
    </row>
    <row r="225" spans="1:54" x14ac:dyDescent="0.2">
      <c r="A225" t="s">
        <v>573</v>
      </c>
      <c r="B225" t="s">
        <v>572</v>
      </c>
      <c r="C225" t="s">
        <v>171</v>
      </c>
      <c r="D225" t="s">
        <v>567</v>
      </c>
      <c r="E225" t="s">
        <v>62</v>
      </c>
      <c r="F225" t="s">
        <v>47</v>
      </c>
      <c r="G225" s="1">
        <v>737721</v>
      </c>
      <c r="H225" s="1">
        <v>1846889</v>
      </c>
      <c r="I225" s="1">
        <v>2584610</v>
      </c>
      <c r="J225" s="1">
        <v>133193</v>
      </c>
      <c r="K225">
        <v>0</v>
      </c>
      <c r="L225" s="1">
        <v>133193</v>
      </c>
      <c r="M225" s="1">
        <v>42232</v>
      </c>
      <c r="N225" s="1">
        <v>126298</v>
      </c>
      <c r="O225" s="1">
        <v>106236</v>
      </c>
      <c r="P225" s="1">
        <v>185630</v>
      </c>
      <c r="Q225" s="1">
        <v>3178199</v>
      </c>
      <c r="R225" s="1">
        <f>Table1[[#This Row],[receipts_total]]-Table1[[#This Row],[receipts_others_income]]</f>
        <v>2992569</v>
      </c>
      <c r="S225" s="1" t="str">
        <f>IF(Table1[[#This Row],[revenue]]&lt;250000,"S",IF(Table1[[#This Row],[revenue]]&lt;1000000,"M","L"))</f>
        <v>L</v>
      </c>
      <c r="T225" s="1">
        <f>IF(Table1[[#This Row],[charity_size]]="S",1, 0)</f>
        <v>0</v>
      </c>
      <c r="U225" s="2">
        <f>IF(Table1[[#This Row],[charity_size]]="S",(Table1[[#This Row],[revenue]]-_xlfn.MINIFS($R$2:$R$423,$S$2:$S$423,"S"))/(_xlfn.MAXIFS($R$2:$R$423,$S$2:$S$423,"S")-_xlfn.MINIFS($R$2:$R$423,$S$2:$S$423,"S")),0)</f>
        <v>0</v>
      </c>
      <c r="V225" s="1">
        <f>IF(Table1[[#This Row],[charity_size]]="M",1,0)</f>
        <v>0</v>
      </c>
      <c r="W22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5" s="1">
        <f>IF(Table1[[#This Row],[charity_size]]="L",1,0)</f>
        <v>1</v>
      </c>
      <c r="Y225" s="2">
        <f>IF(Table1[[#This Row],[charity_size]]="L",(LOG10(Table1[[#This Row],[revenue]])-LOG10(_xlfn.MINIFS($R$2:$R$423,$S$2:$S$423,"L")))/(LOG10(_xlfn.MAXIFS($R$2:$R$423,$S$2:$S$423,"L"))-LOG10(_xlfn.MINIFS($R$2:$R$423,$S$2:$S$423,"L"))),0)</f>
        <v>0.138927844865538</v>
      </c>
      <c r="Z225" s="1">
        <v>114298</v>
      </c>
      <c r="AA225" s="1">
        <v>1413820</v>
      </c>
      <c r="AB225">
        <v>0</v>
      </c>
      <c r="AC225" s="1">
        <v>1413820</v>
      </c>
      <c r="AD225" s="1">
        <v>79166</v>
      </c>
      <c r="AE225" s="1">
        <v>968979</v>
      </c>
      <c r="AF225" s="1">
        <v>2461965</v>
      </c>
      <c r="AG225" s="1">
        <v>142676</v>
      </c>
      <c r="AH225" s="1">
        <v>5148044</v>
      </c>
      <c r="AI225" s="1">
        <v>94092</v>
      </c>
      <c r="AJ225" s="1">
        <v>3250815</v>
      </c>
      <c r="AK225" s="1">
        <v>7629282</v>
      </c>
      <c r="AL225">
        <v>0</v>
      </c>
      <c r="AM225" s="1">
        <v>201281</v>
      </c>
      <c r="AN225" s="1">
        <v>16466190</v>
      </c>
      <c r="AO225" s="1">
        <v>3250815</v>
      </c>
      <c r="AP225" s="1">
        <v>16466190</v>
      </c>
      <c r="AQ225" s="1">
        <v>7743556</v>
      </c>
      <c r="AR225" s="1">
        <v>16352354</v>
      </c>
      <c r="AS225" s="1">
        <v>5357983</v>
      </c>
      <c r="AT225" s="1">
        <v>113836</v>
      </c>
      <c r="AU225">
        <v>0</v>
      </c>
      <c r="AV225" s="1">
        <v>113836</v>
      </c>
      <c r="AW225">
        <v>57</v>
      </c>
      <c r="AX225">
        <v>0</v>
      </c>
      <c r="AY225">
        <v>4</v>
      </c>
      <c r="AZ225">
        <v>34</v>
      </c>
      <c r="BA225" s="1">
        <v>1321081</v>
      </c>
      <c r="BB225">
        <v>0</v>
      </c>
    </row>
    <row r="226" spans="1:54" x14ac:dyDescent="0.2">
      <c r="A226" t="s">
        <v>391</v>
      </c>
      <c r="B226" t="s">
        <v>390</v>
      </c>
      <c r="C226" t="s">
        <v>330</v>
      </c>
      <c r="D226" t="s">
        <v>384</v>
      </c>
      <c r="E226" t="s">
        <v>59</v>
      </c>
      <c r="F226" t="s">
        <v>47</v>
      </c>
      <c r="G226" s="1">
        <v>115286</v>
      </c>
      <c r="H226" s="1">
        <v>210185</v>
      </c>
      <c r="I226" s="1">
        <v>325471</v>
      </c>
      <c r="J226">
        <v>0</v>
      </c>
      <c r="K226">
        <v>0</v>
      </c>
      <c r="L226">
        <v>0</v>
      </c>
      <c r="M226" s="1">
        <v>1055574</v>
      </c>
      <c r="N226" s="1">
        <v>92733</v>
      </c>
      <c r="O226" s="1">
        <v>1542683</v>
      </c>
      <c r="P226" s="1">
        <v>1528007</v>
      </c>
      <c r="Q226" s="1">
        <v>4544468</v>
      </c>
      <c r="R226" s="1">
        <f>Table1[[#This Row],[receipts_total]]-Table1[[#This Row],[receipts_others_income]]</f>
        <v>3016461</v>
      </c>
      <c r="S226" s="1" t="str">
        <f>IF(Table1[[#This Row],[revenue]]&lt;250000,"S",IF(Table1[[#This Row],[revenue]]&lt;1000000,"M","L"))</f>
        <v>L</v>
      </c>
      <c r="T226" s="1">
        <f>IF(Table1[[#This Row],[charity_size]]="S",1, 0)</f>
        <v>0</v>
      </c>
      <c r="U226" s="2">
        <f>IF(Table1[[#This Row],[charity_size]]="S",(Table1[[#This Row],[revenue]]-_xlfn.MINIFS($R$2:$R$423,$S$2:$S$423,"S"))/(_xlfn.MAXIFS($R$2:$R$423,$S$2:$S$423,"S")-_xlfn.MINIFS($R$2:$R$423,$S$2:$S$423,"S")),0)</f>
        <v>0</v>
      </c>
      <c r="V226" s="1">
        <f>IF(Table1[[#This Row],[charity_size]]="M",1,0)</f>
        <v>0</v>
      </c>
      <c r="W22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6" s="1">
        <f>IF(Table1[[#This Row],[charity_size]]="L",1,0)</f>
        <v>1</v>
      </c>
      <c r="Y226" s="2">
        <f>IF(Table1[[#This Row],[charity_size]]="L",(LOG10(Table1[[#This Row],[revenue]])-LOG10(_xlfn.MINIFS($R$2:$R$423,$S$2:$S$423,"L")))/(LOG10(_xlfn.MAXIFS($R$2:$R$423,$S$2:$S$423,"L"))-LOG10(_xlfn.MINIFS($R$2:$R$423,$S$2:$S$423,"L"))),0)</f>
        <v>0.13994246742417302</v>
      </c>
      <c r="Z226" s="1">
        <v>566797</v>
      </c>
      <c r="AA226" s="1">
        <v>2145262</v>
      </c>
      <c r="AB226" s="1">
        <v>41552</v>
      </c>
      <c r="AC226" s="1">
        <v>2186814</v>
      </c>
      <c r="AD226" s="1">
        <v>110901</v>
      </c>
      <c r="AE226" s="1">
        <v>2184237</v>
      </c>
      <c r="AF226" s="1">
        <v>4481952</v>
      </c>
      <c r="AG226" s="1">
        <v>794633</v>
      </c>
      <c r="AH226" s="1">
        <v>7136949</v>
      </c>
      <c r="AI226" s="1">
        <v>256913</v>
      </c>
      <c r="AJ226">
        <v>0</v>
      </c>
      <c r="AK226" s="1">
        <v>906115</v>
      </c>
      <c r="AL226" s="1">
        <v>1647865</v>
      </c>
      <c r="AM226">
        <v>0</v>
      </c>
      <c r="AN226" s="1">
        <v>10742475</v>
      </c>
      <c r="AO226">
        <v>0</v>
      </c>
      <c r="AP226" s="1">
        <v>10742475</v>
      </c>
      <c r="AQ226" s="1">
        <v>3894822</v>
      </c>
      <c r="AR226" s="1">
        <v>8488098</v>
      </c>
      <c r="AS226" s="1">
        <v>4593276</v>
      </c>
      <c r="AT226" s="1">
        <v>665364</v>
      </c>
      <c r="AU226" s="1">
        <v>1589013</v>
      </c>
      <c r="AV226" s="1">
        <v>2254377</v>
      </c>
      <c r="AW226">
        <v>17</v>
      </c>
      <c r="AX226">
        <v>0</v>
      </c>
      <c r="AY226">
        <v>9.4</v>
      </c>
      <c r="AZ226">
        <v>29</v>
      </c>
      <c r="BA226" s="1">
        <v>1579048</v>
      </c>
      <c r="BB226">
        <v>0</v>
      </c>
    </row>
    <row r="227" spans="1:54" x14ac:dyDescent="0.2">
      <c r="A227" t="s">
        <v>846</v>
      </c>
      <c r="B227" t="s">
        <v>845</v>
      </c>
      <c r="C227" t="s">
        <v>649</v>
      </c>
      <c r="D227" t="s">
        <v>821</v>
      </c>
      <c r="E227" t="s">
        <v>59</v>
      </c>
      <c r="F227" t="s">
        <v>47</v>
      </c>
      <c r="G227" s="1">
        <v>356640</v>
      </c>
      <c r="H227" s="1">
        <v>463932</v>
      </c>
      <c r="I227" s="1">
        <v>820572</v>
      </c>
      <c r="J227">
        <v>0</v>
      </c>
      <c r="K227">
        <v>0</v>
      </c>
      <c r="L227">
        <v>0</v>
      </c>
      <c r="M227" s="1">
        <v>919662</v>
      </c>
      <c r="N227">
        <v>124</v>
      </c>
      <c r="O227" s="1">
        <v>1322121</v>
      </c>
      <c r="P227" s="1">
        <v>59079</v>
      </c>
      <c r="Q227" s="1">
        <v>3121558</v>
      </c>
      <c r="R227" s="1">
        <f>Table1[[#This Row],[receipts_total]]-Table1[[#This Row],[receipts_others_income]]</f>
        <v>3062479</v>
      </c>
      <c r="S227" s="1" t="str">
        <f>IF(Table1[[#This Row],[revenue]]&lt;250000,"S",IF(Table1[[#This Row],[revenue]]&lt;1000000,"M","L"))</f>
        <v>L</v>
      </c>
      <c r="T227" s="1">
        <f>IF(Table1[[#This Row],[charity_size]]="S",1, 0)</f>
        <v>0</v>
      </c>
      <c r="U227" s="2">
        <f>IF(Table1[[#This Row],[charity_size]]="S",(Table1[[#This Row],[revenue]]-_xlfn.MINIFS($R$2:$R$423,$S$2:$S$423,"S"))/(_xlfn.MAXIFS($R$2:$R$423,$S$2:$S$423,"S")-_xlfn.MINIFS($R$2:$R$423,$S$2:$S$423,"S")),0)</f>
        <v>0</v>
      </c>
      <c r="V227" s="1">
        <f>IF(Table1[[#This Row],[charity_size]]="M",1,0)</f>
        <v>0</v>
      </c>
      <c r="W22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7" s="1">
        <f>IF(Table1[[#This Row],[charity_size]]="L",1,0)</f>
        <v>1</v>
      </c>
      <c r="Y227" s="2">
        <f>IF(Table1[[#This Row],[charity_size]]="L",(LOG10(Table1[[#This Row],[revenue]])-LOG10(_xlfn.MINIFS($R$2:$R$423,$S$2:$S$423,"L")))/(LOG10(_xlfn.MAXIFS($R$2:$R$423,$S$2:$S$423,"L"))-LOG10(_xlfn.MINIFS($R$2:$R$423,$S$2:$S$423,"L"))),0)</f>
        <v>0.1418742679083187</v>
      </c>
      <c r="Z227">
        <v>0</v>
      </c>
      <c r="AA227" s="1">
        <v>2014903</v>
      </c>
      <c r="AB227">
        <v>0</v>
      </c>
      <c r="AC227" s="1">
        <v>2014903</v>
      </c>
      <c r="AD227" s="1">
        <v>66323</v>
      </c>
      <c r="AE227" s="1">
        <v>810139</v>
      </c>
      <c r="AF227" s="1">
        <v>2891365</v>
      </c>
      <c r="AG227" s="1">
        <v>399004</v>
      </c>
      <c r="AH227" s="1">
        <v>545609</v>
      </c>
      <c r="AI227">
        <v>0</v>
      </c>
      <c r="AJ227">
        <v>0</v>
      </c>
      <c r="AK227">
        <v>0</v>
      </c>
      <c r="AL227" s="1">
        <v>41240</v>
      </c>
      <c r="AM227" s="1">
        <v>384972</v>
      </c>
      <c r="AN227" s="1">
        <v>1370825</v>
      </c>
      <c r="AO227">
        <v>0</v>
      </c>
      <c r="AP227" s="1">
        <v>1370825</v>
      </c>
      <c r="AQ227">
        <v>0</v>
      </c>
      <c r="AR227" s="1">
        <v>1141049</v>
      </c>
      <c r="AS227" s="1">
        <v>1141049</v>
      </c>
      <c r="AT227" s="1">
        <v>229776</v>
      </c>
      <c r="AU227">
        <v>0</v>
      </c>
      <c r="AV227" s="1">
        <v>229776</v>
      </c>
      <c r="AW227">
        <v>47</v>
      </c>
      <c r="AX227">
        <v>0</v>
      </c>
      <c r="AY227">
        <v>8.08</v>
      </c>
      <c r="AZ227">
        <v>30</v>
      </c>
      <c r="BA227" s="1">
        <v>1552116</v>
      </c>
      <c r="BB227">
        <v>0</v>
      </c>
    </row>
    <row r="228" spans="1:54" x14ac:dyDescent="0.2">
      <c r="A228" t="s">
        <v>931</v>
      </c>
      <c r="B228" t="s">
        <v>930</v>
      </c>
      <c r="C228" t="s">
        <v>875</v>
      </c>
      <c r="D228" t="s">
        <v>876</v>
      </c>
      <c r="E228" t="s">
        <v>46</v>
      </c>
      <c r="F228" t="s">
        <v>47</v>
      </c>
      <c r="G228">
        <v>0</v>
      </c>
      <c r="H228">
        <v>20</v>
      </c>
      <c r="I228">
        <v>20</v>
      </c>
      <c r="J228">
        <v>0</v>
      </c>
      <c r="K228">
        <v>0</v>
      </c>
      <c r="L228">
        <v>0</v>
      </c>
      <c r="M228" s="1">
        <v>3087793</v>
      </c>
      <c r="N228" s="1">
        <v>2190</v>
      </c>
      <c r="O228">
        <v>0</v>
      </c>
      <c r="P228" s="1">
        <v>468648</v>
      </c>
      <c r="Q228" s="1">
        <v>3558651</v>
      </c>
      <c r="R228" s="1">
        <f>Table1[[#This Row],[receipts_total]]-Table1[[#This Row],[receipts_others_income]]</f>
        <v>3090003</v>
      </c>
      <c r="S228" s="1" t="str">
        <f>IF(Table1[[#This Row],[revenue]]&lt;250000,"S",IF(Table1[[#This Row],[revenue]]&lt;1000000,"M","L"))</f>
        <v>L</v>
      </c>
      <c r="T228" s="1">
        <f>IF(Table1[[#This Row],[charity_size]]="S",1, 0)</f>
        <v>0</v>
      </c>
      <c r="U228" s="2">
        <f>IF(Table1[[#This Row],[charity_size]]="S",(Table1[[#This Row],[revenue]]-_xlfn.MINIFS($R$2:$R$423,$S$2:$S$423,"S"))/(_xlfn.MAXIFS($R$2:$R$423,$S$2:$S$423,"S")-_xlfn.MINIFS($R$2:$R$423,$S$2:$S$423,"S")),0)</f>
        <v>0</v>
      </c>
      <c r="V228" s="1">
        <f>IF(Table1[[#This Row],[charity_size]]="M",1,0)</f>
        <v>0</v>
      </c>
      <c r="W22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8" s="1">
        <f>IF(Table1[[#This Row],[charity_size]]="L",1,0)</f>
        <v>1</v>
      </c>
      <c r="Y228" s="2">
        <f>IF(Table1[[#This Row],[charity_size]]="L",(LOG10(Table1[[#This Row],[revenue]])-LOG10(_xlfn.MINIFS($R$2:$R$423,$S$2:$S$423,"L")))/(LOG10(_xlfn.MAXIFS($R$2:$R$423,$S$2:$S$423,"L"))-LOG10(_xlfn.MINIFS($R$2:$R$423,$S$2:$S$423,"L"))),0)</f>
        <v>0.14301587901732063</v>
      </c>
      <c r="Z228">
        <v>0</v>
      </c>
      <c r="AA228">
        <v>0</v>
      </c>
      <c r="AB228" s="1">
        <v>439188</v>
      </c>
      <c r="AC228" s="1">
        <v>439188</v>
      </c>
      <c r="AD228">
        <v>0</v>
      </c>
      <c r="AE228" s="1">
        <v>3129211</v>
      </c>
      <c r="AF228" s="1">
        <v>3568399</v>
      </c>
      <c r="AG228" s="1">
        <v>150909</v>
      </c>
      <c r="AH228" s="1">
        <v>1809092</v>
      </c>
      <c r="AI228">
        <v>0</v>
      </c>
      <c r="AJ228">
        <v>0</v>
      </c>
      <c r="AK228">
        <v>0</v>
      </c>
      <c r="AL228">
        <v>0</v>
      </c>
      <c r="AM228" s="1">
        <v>689325</v>
      </c>
      <c r="AN228" s="1">
        <v>2649326</v>
      </c>
      <c r="AO228">
        <v>0</v>
      </c>
      <c r="AP228" s="1">
        <v>2649326</v>
      </c>
      <c r="AQ228" s="1">
        <v>769339</v>
      </c>
      <c r="AR228" s="1">
        <v>1834196</v>
      </c>
      <c r="AS228" s="1">
        <v>1064857</v>
      </c>
      <c r="AT228" s="1">
        <v>320914</v>
      </c>
      <c r="AU228" s="1">
        <v>494216</v>
      </c>
      <c r="AV228" s="1">
        <v>815130</v>
      </c>
      <c r="AW228">
        <v>49</v>
      </c>
      <c r="AX228">
        <v>0</v>
      </c>
      <c r="AY228">
        <v>0</v>
      </c>
      <c r="AZ228">
        <v>15</v>
      </c>
      <c r="BA228" s="1">
        <v>1290005</v>
      </c>
      <c r="BB228" s="1">
        <v>201800</v>
      </c>
    </row>
    <row r="229" spans="1:54" x14ac:dyDescent="0.2">
      <c r="A229" t="s">
        <v>911</v>
      </c>
      <c r="B229" t="s">
        <v>910</v>
      </c>
      <c r="C229" t="s">
        <v>875</v>
      </c>
      <c r="D229" t="s">
        <v>876</v>
      </c>
      <c r="E229" t="s">
        <v>46</v>
      </c>
      <c r="F229" t="s">
        <v>47</v>
      </c>
      <c r="G229" s="1">
        <v>499410</v>
      </c>
      <c r="H229" s="1">
        <v>401150</v>
      </c>
      <c r="I229" s="1">
        <v>900560</v>
      </c>
      <c r="J229">
        <v>0</v>
      </c>
      <c r="K229">
        <v>0</v>
      </c>
      <c r="L229">
        <v>0</v>
      </c>
      <c r="M229" s="1">
        <v>2184401</v>
      </c>
      <c r="N229" s="1">
        <v>23901</v>
      </c>
      <c r="O229">
        <v>0</v>
      </c>
      <c r="P229" s="1">
        <v>31130</v>
      </c>
      <c r="Q229" s="1">
        <v>3139992</v>
      </c>
      <c r="R229" s="1">
        <f>Table1[[#This Row],[receipts_total]]-Table1[[#This Row],[receipts_others_income]]</f>
        <v>3108862</v>
      </c>
      <c r="S229" s="1" t="str">
        <f>IF(Table1[[#This Row],[revenue]]&lt;250000,"S",IF(Table1[[#This Row],[revenue]]&lt;1000000,"M","L"))</f>
        <v>L</v>
      </c>
      <c r="T229" s="1">
        <f>IF(Table1[[#This Row],[charity_size]]="S",1, 0)</f>
        <v>0</v>
      </c>
      <c r="U229" s="2">
        <f>IF(Table1[[#This Row],[charity_size]]="S",(Table1[[#This Row],[revenue]]-_xlfn.MINIFS($R$2:$R$423,$S$2:$S$423,"S"))/(_xlfn.MAXIFS($R$2:$R$423,$S$2:$S$423,"S")-_xlfn.MINIFS($R$2:$R$423,$S$2:$S$423,"S")),0)</f>
        <v>0</v>
      </c>
      <c r="V229" s="1">
        <f>IF(Table1[[#This Row],[charity_size]]="M",1,0)</f>
        <v>0</v>
      </c>
      <c r="W22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29" s="1">
        <f>IF(Table1[[#This Row],[charity_size]]="L",1,0)</f>
        <v>1</v>
      </c>
      <c r="Y229" s="2">
        <f>IF(Table1[[#This Row],[charity_size]]="L",(LOG10(Table1[[#This Row],[revenue]])-LOG10(_xlfn.MINIFS($R$2:$R$423,$S$2:$S$423,"L")))/(LOG10(_xlfn.MAXIFS($R$2:$R$423,$S$2:$S$423,"L"))-LOG10(_xlfn.MINIFS($R$2:$R$423,$S$2:$S$423,"L"))),0)</f>
        <v>0.1437922368048325</v>
      </c>
      <c r="Z229">
        <v>0</v>
      </c>
      <c r="AA229">
        <v>0</v>
      </c>
      <c r="AB229" s="1">
        <v>209014</v>
      </c>
      <c r="AC229" s="1">
        <v>209014</v>
      </c>
      <c r="AD229" s="1">
        <v>44855</v>
      </c>
      <c r="AE229" s="1">
        <v>2897271</v>
      </c>
      <c r="AF229" s="1">
        <v>3151140</v>
      </c>
      <c r="AG229" s="1">
        <v>140364</v>
      </c>
      <c r="AH229" s="1">
        <v>2309703</v>
      </c>
      <c r="AI229">
        <v>0</v>
      </c>
      <c r="AJ229">
        <v>0</v>
      </c>
      <c r="AK229">
        <v>0</v>
      </c>
      <c r="AL229">
        <v>0</v>
      </c>
      <c r="AM229" s="1">
        <v>243277</v>
      </c>
      <c r="AN229" s="1">
        <v>2693344</v>
      </c>
      <c r="AO229">
        <v>0</v>
      </c>
      <c r="AP229" s="1">
        <v>2693344</v>
      </c>
      <c r="AQ229" s="1">
        <v>926121</v>
      </c>
      <c r="AR229" s="1">
        <v>2244007</v>
      </c>
      <c r="AS229" s="1">
        <v>1317886</v>
      </c>
      <c r="AT229" s="1">
        <v>449337</v>
      </c>
      <c r="AU229">
        <v>0</v>
      </c>
      <c r="AV229" s="1">
        <v>449337</v>
      </c>
      <c r="AW229">
        <v>49</v>
      </c>
      <c r="AX229">
        <v>0</v>
      </c>
      <c r="AY229">
        <v>0.26</v>
      </c>
      <c r="AZ229">
        <v>16</v>
      </c>
      <c r="BA229" s="1">
        <v>944466</v>
      </c>
      <c r="BB229">
        <v>0</v>
      </c>
    </row>
    <row r="230" spans="1:54" x14ac:dyDescent="0.2">
      <c r="A230" t="s">
        <v>810</v>
      </c>
      <c r="B230" t="s">
        <v>809</v>
      </c>
      <c r="C230" t="s">
        <v>649</v>
      </c>
      <c r="D230" t="s">
        <v>774</v>
      </c>
      <c r="E230" t="s">
        <v>59</v>
      </c>
      <c r="F230" t="s">
        <v>47</v>
      </c>
      <c r="G230" s="1">
        <v>51690</v>
      </c>
      <c r="H230" s="1">
        <v>1956861</v>
      </c>
      <c r="I230" s="1">
        <v>2008551</v>
      </c>
      <c r="J230" s="1">
        <v>23131</v>
      </c>
      <c r="K230">
        <v>0</v>
      </c>
      <c r="L230" s="1">
        <v>23131</v>
      </c>
      <c r="M230" s="1">
        <v>1153770</v>
      </c>
      <c r="N230">
        <v>709</v>
      </c>
      <c r="O230" s="1">
        <v>44353</v>
      </c>
      <c r="P230" s="1">
        <v>971909</v>
      </c>
      <c r="Q230" s="1">
        <v>4202423</v>
      </c>
      <c r="R230" s="1">
        <f>Table1[[#This Row],[receipts_total]]-Table1[[#This Row],[receipts_others_income]]</f>
        <v>3230514</v>
      </c>
      <c r="S230" s="1" t="str">
        <f>IF(Table1[[#This Row],[revenue]]&lt;250000,"S",IF(Table1[[#This Row],[revenue]]&lt;1000000,"M","L"))</f>
        <v>L</v>
      </c>
      <c r="T230" s="1">
        <f>IF(Table1[[#This Row],[charity_size]]="S",1, 0)</f>
        <v>0</v>
      </c>
      <c r="U230" s="2">
        <f>IF(Table1[[#This Row],[charity_size]]="S",(Table1[[#This Row],[revenue]]-_xlfn.MINIFS($R$2:$R$423,$S$2:$S$423,"S"))/(_xlfn.MAXIFS($R$2:$R$423,$S$2:$S$423,"S")-_xlfn.MINIFS($R$2:$R$423,$S$2:$S$423,"S")),0)</f>
        <v>0</v>
      </c>
      <c r="V230" s="1">
        <f>IF(Table1[[#This Row],[charity_size]]="M",1,0)</f>
        <v>0</v>
      </c>
      <c r="W23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0" s="1">
        <f>IF(Table1[[#This Row],[charity_size]]="L",1,0)</f>
        <v>1</v>
      </c>
      <c r="Y230" s="2">
        <f>IF(Table1[[#This Row],[charity_size]]="L",(LOG10(Table1[[#This Row],[revenue]])-LOG10(_xlfn.MINIFS($R$2:$R$423,$S$2:$S$423,"L")))/(LOG10(_xlfn.MAXIFS($R$2:$R$423,$S$2:$S$423,"L"))-LOG10(_xlfn.MINIFS($R$2:$R$423,$S$2:$S$423,"L"))),0)</f>
        <v>0.14868980116641539</v>
      </c>
      <c r="Z230">
        <v>0</v>
      </c>
      <c r="AA230" s="1">
        <v>2794440</v>
      </c>
      <c r="AB230">
        <v>0</v>
      </c>
      <c r="AC230" s="1">
        <v>2794440</v>
      </c>
      <c r="AD230" s="1">
        <v>164155</v>
      </c>
      <c r="AE230" s="1">
        <v>988803</v>
      </c>
      <c r="AF230" s="1">
        <v>3947398</v>
      </c>
      <c r="AG230" s="1">
        <v>453779</v>
      </c>
      <c r="AH230" s="1">
        <v>3467700</v>
      </c>
      <c r="AI230">
        <v>0</v>
      </c>
      <c r="AJ230">
        <v>0</v>
      </c>
      <c r="AK230">
        <v>0</v>
      </c>
      <c r="AL230">
        <v>0</v>
      </c>
      <c r="AM230" s="1">
        <v>574900</v>
      </c>
      <c r="AN230" s="1">
        <v>4496379</v>
      </c>
      <c r="AO230">
        <v>0</v>
      </c>
      <c r="AP230" s="1">
        <v>4496379</v>
      </c>
      <c r="AQ230">
        <v>0</v>
      </c>
      <c r="AR230" s="1">
        <v>3787137</v>
      </c>
      <c r="AS230" s="1">
        <v>3787137</v>
      </c>
      <c r="AT230" s="1">
        <v>709242</v>
      </c>
      <c r="AU230">
        <v>0</v>
      </c>
      <c r="AV230" s="1">
        <v>709242</v>
      </c>
      <c r="AW230">
        <v>45</v>
      </c>
      <c r="AX230">
        <v>0</v>
      </c>
      <c r="AY230">
        <v>11</v>
      </c>
      <c r="AZ230">
        <v>43</v>
      </c>
      <c r="BA230" s="1">
        <v>1865816</v>
      </c>
      <c r="BB230">
        <v>0</v>
      </c>
    </row>
    <row r="231" spans="1:54" x14ac:dyDescent="0.2">
      <c r="A231" t="s">
        <v>781</v>
      </c>
      <c r="B231" t="s">
        <v>780</v>
      </c>
      <c r="C231" t="s">
        <v>649</v>
      </c>
      <c r="D231" t="s">
        <v>774</v>
      </c>
      <c r="E231" t="s">
        <v>46</v>
      </c>
      <c r="F231" t="s">
        <v>47</v>
      </c>
      <c r="G231" s="1">
        <v>32573</v>
      </c>
      <c r="H231" s="1">
        <v>28800</v>
      </c>
      <c r="I231" s="1">
        <v>61373</v>
      </c>
      <c r="J231">
        <v>0</v>
      </c>
      <c r="K231">
        <v>0</v>
      </c>
      <c r="L231">
        <v>0</v>
      </c>
      <c r="M231" s="1">
        <v>3205353</v>
      </c>
      <c r="N231">
        <v>0</v>
      </c>
      <c r="O231" s="1">
        <v>59311</v>
      </c>
      <c r="P231" s="1">
        <v>170493</v>
      </c>
      <c r="Q231" s="1">
        <v>3496530</v>
      </c>
      <c r="R231" s="1">
        <f>Table1[[#This Row],[receipts_total]]-Table1[[#This Row],[receipts_others_income]]</f>
        <v>3326037</v>
      </c>
      <c r="S231" s="1" t="str">
        <f>IF(Table1[[#This Row],[revenue]]&lt;250000,"S",IF(Table1[[#This Row],[revenue]]&lt;1000000,"M","L"))</f>
        <v>L</v>
      </c>
      <c r="T231" s="1">
        <f>IF(Table1[[#This Row],[charity_size]]="S",1, 0)</f>
        <v>0</v>
      </c>
      <c r="U231" s="2">
        <f>IF(Table1[[#This Row],[charity_size]]="S",(Table1[[#This Row],[revenue]]-_xlfn.MINIFS($R$2:$R$423,$S$2:$S$423,"S"))/(_xlfn.MAXIFS($R$2:$R$423,$S$2:$S$423,"S")-_xlfn.MINIFS($R$2:$R$423,$S$2:$S$423,"S")),0)</f>
        <v>0</v>
      </c>
      <c r="V231" s="1">
        <f>IF(Table1[[#This Row],[charity_size]]="M",1,0)</f>
        <v>0</v>
      </c>
      <c r="W23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1" s="1">
        <f>IF(Table1[[#This Row],[charity_size]]="L",1,0)</f>
        <v>1</v>
      </c>
      <c r="Y231" s="2">
        <f>IF(Table1[[#This Row],[charity_size]]="L",(LOG10(Table1[[#This Row],[revenue]])-LOG10(_xlfn.MINIFS($R$2:$R$423,$S$2:$S$423,"L")))/(LOG10(_xlfn.MAXIFS($R$2:$R$423,$S$2:$S$423,"L"))-LOG10(_xlfn.MINIFS($R$2:$R$423,$S$2:$S$423,"L"))),0)</f>
        <v>0.15240786919534355</v>
      </c>
      <c r="Z231">
        <v>0</v>
      </c>
      <c r="AA231">
        <v>0</v>
      </c>
      <c r="AB231">
        <v>0</v>
      </c>
      <c r="AC231">
        <v>0</v>
      </c>
      <c r="AD231">
        <v>0</v>
      </c>
      <c r="AE231" s="1">
        <v>3192953</v>
      </c>
      <c r="AF231" s="1">
        <v>3192953</v>
      </c>
      <c r="AG231" s="1">
        <v>75269</v>
      </c>
      <c r="AH231" s="1">
        <v>3658746</v>
      </c>
      <c r="AI231">
        <v>0</v>
      </c>
      <c r="AJ231">
        <v>0</v>
      </c>
      <c r="AK231">
        <v>0</v>
      </c>
      <c r="AL231">
        <v>0</v>
      </c>
      <c r="AM231" s="1">
        <v>199694</v>
      </c>
      <c r="AN231" s="1">
        <v>3933709</v>
      </c>
      <c r="AO231">
        <v>0</v>
      </c>
      <c r="AP231" s="1">
        <v>3933709</v>
      </c>
      <c r="AQ231" s="1">
        <v>2370187</v>
      </c>
      <c r="AR231" s="1">
        <v>3778355</v>
      </c>
      <c r="AS231" s="1">
        <v>1408168</v>
      </c>
      <c r="AT231" s="1">
        <v>155354</v>
      </c>
      <c r="AU231">
        <v>0</v>
      </c>
      <c r="AV231" s="1">
        <v>155354</v>
      </c>
      <c r="AW231">
        <v>45</v>
      </c>
      <c r="AX231">
        <v>0</v>
      </c>
      <c r="AY231">
        <v>0</v>
      </c>
      <c r="AZ231">
        <v>40</v>
      </c>
      <c r="BA231" s="1">
        <v>2644903</v>
      </c>
      <c r="BB231">
        <v>0</v>
      </c>
    </row>
    <row r="232" spans="1:54" x14ac:dyDescent="0.2">
      <c r="A232" t="s">
        <v>399</v>
      </c>
      <c r="B232" t="s">
        <v>398</v>
      </c>
      <c r="C232" t="s">
        <v>395</v>
      </c>
      <c r="D232" t="s">
        <v>396</v>
      </c>
      <c r="E232" t="s">
        <v>46</v>
      </c>
      <c r="F232" t="s">
        <v>47</v>
      </c>
      <c r="G232" s="1">
        <v>213892</v>
      </c>
      <c r="H232" s="1">
        <v>3126627</v>
      </c>
      <c r="I232" s="1">
        <v>3340519</v>
      </c>
      <c r="J232">
        <v>0</v>
      </c>
      <c r="K232">
        <v>0</v>
      </c>
      <c r="L232">
        <v>0</v>
      </c>
      <c r="M232">
        <v>0</v>
      </c>
      <c r="N232" s="1">
        <v>45261</v>
      </c>
      <c r="O232">
        <v>0</v>
      </c>
      <c r="P232" s="1">
        <v>3740</v>
      </c>
      <c r="Q232" s="1">
        <v>3389520</v>
      </c>
      <c r="R232" s="1">
        <f>Table1[[#This Row],[receipts_total]]-Table1[[#This Row],[receipts_others_income]]</f>
        <v>3385780</v>
      </c>
      <c r="S232" s="1" t="str">
        <f>IF(Table1[[#This Row],[revenue]]&lt;250000,"S",IF(Table1[[#This Row],[revenue]]&lt;1000000,"M","L"))</f>
        <v>L</v>
      </c>
      <c r="T232" s="1">
        <f>IF(Table1[[#This Row],[charity_size]]="S",1, 0)</f>
        <v>0</v>
      </c>
      <c r="U232" s="2">
        <f>IF(Table1[[#This Row],[charity_size]]="S",(Table1[[#This Row],[revenue]]-_xlfn.MINIFS($R$2:$R$423,$S$2:$S$423,"S"))/(_xlfn.MAXIFS($R$2:$R$423,$S$2:$S$423,"S")-_xlfn.MINIFS($R$2:$R$423,$S$2:$S$423,"S")),0)</f>
        <v>0</v>
      </c>
      <c r="V232" s="1">
        <f>IF(Table1[[#This Row],[charity_size]]="M",1,0)</f>
        <v>0</v>
      </c>
      <c r="W23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2" s="1">
        <f>IF(Table1[[#This Row],[charity_size]]="L",1,0)</f>
        <v>1</v>
      </c>
      <c r="Y232" s="2">
        <f>IF(Table1[[#This Row],[charity_size]]="L",(LOG10(Table1[[#This Row],[revenue]])-LOG10(_xlfn.MINIFS($R$2:$R$423,$S$2:$S$423,"L")))/(LOG10(_xlfn.MAXIFS($R$2:$R$423,$S$2:$S$423,"L"))-LOG10(_xlfn.MINIFS($R$2:$R$423,$S$2:$S$423,"L"))),0)</f>
        <v>0.15467936783968161</v>
      </c>
      <c r="Z232">
        <v>0</v>
      </c>
      <c r="AA232" s="1">
        <v>1719644</v>
      </c>
      <c r="AB232">
        <v>0</v>
      </c>
      <c r="AC232" s="1">
        <v>1719644</v>
      </c>
      <c r="AD232" s="1">
        <v>226192</v>
      </c>
      <c r="AE232" s="1">
        <v>277655</v>
      </c>
      <c r="AF232" s="1">
        <v>2223491</v>
      </c>
      <c r="AG232" s="1">
        <v>16348</v>
      </c>
      <c r="AH232" s="1">
        <v>8003108</v>
      </c>
      <c r="AI232">
        <v>0</v>
      </c>
      <c r="AJ232">
        <v>0</v>
      </c>
      <c r="AK232">
        <v>0</v>
      </c>
      <c r="AL232">
        <v>0</v>
      </c>
      <c r="AM232">
        <v>0</v>
      </c>
      <c r="AN232" s="1">
        <v>8019456</v>
      </c>
      <c r="AO232">
        <v>0</v>
      </c>
      <c r="AP232" s="1">
        <v>8019456</v>
      </c>
      <c r="AQ232" s="1">
        <v>7031876</v>
      </c>
      <c r="AR232" s="1">
        <v>7997618</v>
      </c>
      <c r="AS232" s="1">
        <v>965742</v>
      </c>
      <c r="AT232" s="1">
        <v>21838</v>
      </c>
      <c r="AU232">
        <v>0</v>
      </c>
      <c r="AV232" s="1">
        <v>21838</v>
      </c>
      <c r="AW232">
        <v>21</v>
      </c>
      <c r="AX232">
        <v>0</v>
      </c>
      <c r="AY232">
        <v>14</v>
      </c>
      <c r="AZ232">
        <v>16</v>
      </c>
      <c r="BA232" s="1">
        <v>741512</v>
      </c>
      <c r="BB232" s="1">
        <v>735051</v>
      </c>
    </row>
    <row r="233" spans="1:54" x14ac:dyDescent="0.2">
      <c r="A233" t="s">
        <v>735</v>
      </c>
      <c r="B233" t="s">
        <v>734</v>
      </c>
      <c r="C233" t="s">
        <v>649</v>
      </c>
      <c r="D233" t="s">
        <v>703</v>
      </c>
      <c r="E233" t="s">
        <v>46</v>
      </c>
      <c r="F233" t="s">
        <v>47</v>
      </c>
      <c r="G233" s="1">
        <v>623010</v>
      </c>
      <c r="H233" s="1">
        <v>1251643</v>
      </c>
      <c r="I233" s="1">
        <v>1874653</v>
      </c>
      <c r="J233">
        <v>0</v>
      </c>
      <c r="K233">
        <v>0</v>
      </c>
      <c r="L233">
        <v>0</v>
      </c>
      <c r="M233" s="1">
        <v>1582048</v>
      </c>
      <c r="N233" s="1">
        <v>83515</v>
      </c>
      <c r="O233" s="1">
        <v>5525</v>
      </c>
      <c r="P233" s="1">
        <v>984202</v>
      </c>
      <c r="Q233" s="1">
        <v>4529943</v>
      </c>
      <c r="R233" s="1">
        <f>Table1[[#This Row],[receipts_total]]-Table1[[#This Row],[receipts_others_income]]</f>
        <v>3545741</v>
      </c>
      <c r="S233" s="1" t="str">
        <f>IF(Table1[[#This Row],[revenue]]&lt;250000,"S",IF(Table1[[#This Row],[revenue]]&lt;1000000,"M","L"))</f>
        <v>L</v>
      </c>
      <c r="T233" s="1">
        <f>IF(Table1[[#This Row],[charity_size]]="S",1, 0)</f>
        <v>0</v>
      </c>
      <c r="U233" s="2">
        <f>IF(Table1[[#This Row],[charity_size]]="S",(Table1[[#This Row],[revenue]]-_xlfn.MINIFS($R$2:$R$423,$S$2:$S$423,"S"))/(_xlfn.MAXIFS($R$2:$R$423,$S$2:$S$423,"S")-_xlfn.MINIFS($R$2:$R$423,$S$2:$S$423,"S")),0)</f>
        <v>0</v>
      </c>
      <c r="V233" s="1">
        <f>IF(Table1[[#This Row],[charity_size]]="M",1,0)</f>
        <v>0</v>
      </c>
      <c r="W23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3" s="1">
        <f>IF(Table1[[#This Row],[charity_size]]="L",1,0)</f>
        <v>1</v>
      </c>
      <c r="Y233" s="2">
        <f>IF(Table1[[#This Row],[charity_size]]="L",(LOG10(Table1[[#This Row],[revenue]])-LOG10(_xlfn.MINIFS($R$2:$R$423,$S$2:$S$423,"L")))/(LOG10(_xlfn.MAXIFS($R$2:$R$423,$S$2:$S$423,"L"))-LOG10(_xlfn.MINIFS($R$2:$R$423,$S$2:$S$423,"L"))),0)</f>
        <v>0.16056938788667066</v>
      </c>
      <c r="Z233" t="s">
        <v>94</v>
      </c>
      <c r="AA233" s="1">
        <v>2938848</v>
      </c>
      <c r="AB233">
        <v>0</v>
      </c>
      <c r="AC233" s="1">
        <v>2938848</v>
      </c>
      <c r="AD233" s="1">
        <v>91216</v>
      </c>
      <c r="AE233" s="1">
        <v>532103</v>
      </c>
      <c r="AF233" s="1">
        <v>3562167</v>
      </c>
      <c r="AG233" s="1">
        <v>1069638</v>
      </c>
      <c r="AH233" s="1">
        <v>8067274</v>
      </c>
      <c r="AI233" s="1">
        <v>92612</v>
      </c>
      <c r="AJ233" s="1">
        <v>1000</v>
      </c>
      <c r="AK233" s="1">
        <v>315550</v>
      </c>
      <c r="AL233" s="1">
        <v>25947</v>
      </c>
      <c r="AM233">
        <v>0</v>
      </c>
      <c r="AN233" s="1">
        <v>9572021</v>
      </c>
      <c r="AO233">
        <v>0</v>
      </c>
      <c r="AP233" s="1">
        <v>9572021</v>
      </c>
      <c r="AQ233" s="1">
        <v>1128442</v>
      </c>
      <c r="AR233" s="1">
        <v>9378514</v>
      </c>
      <c r="AS233" s="1">
        <v>8250072</v>
      </c>
      <c r="AT233" s="1">
        <v>193507</v>
      </c>
      <c r="AU233">
        <v>0</v>
      </c>
      <c r="AV233" s="1">
        <v>193507</v>
      </c>
      <c r="AW233">
        <v>43</v>
      </c>
      <c r="AX233">
        <v>0</v>
      </c>
      <c r="AY233">
        <v>14.87</v>
      </c>
      <c r="AZ233">
        <v>52</v>
      </c>
      <c r="BA233" s="1">
        <v>2233005</v>
      </c>
      <c r="BB233">
        <v>0</v>
      </c>
    </row>
    <row r="234" spans="1:54" x14ac:dyDescent="0.2">
      <c r="A234" t="s">
        <v>654</v>
      </c>
      <c r="B234" t="s">
        <v>653</v>
      </c>
      <c r="C234" t="s">
        <v>649</v>
      </c>
      <c r="D234" t="s">
        <v>579</v>
      </c>
      <c r="E234" t="s">
        <v>59</v>
      </c>
      <c r="F234" t="s">
        <v>56</v>
      </c>
      <c r="G234" s="1">
        <v>1709349</v>
      </c>
      <c r="H234" s="1">
        <v>788407</v>
      </c>
      <c r="I234" s="1">
        <v>2497756</v>
      </c>
      <c r="J234">
        <v>0</v>
      </c>
      <c r="K234">
        <v>0</v>
      </c>
      <c r="L234">
        <v>0</v>
      </c>
      <c r="M234" s="1">
        <v>1082116</v>
      </c>
      <c r="N234">
        <v>0</v>
      </c>
      <c r="O234">
        <v>0</v>
      </c>
      <c r="P234" s="1">
        <v>55310</v>
      </c>
      <c r="Q234" s="1">
        <v>3635182</v>
      </c>
      <c r="R234" s="1">
        <f>Table1[[#This Row],[receipts_total]]-Table1[[#This Row],[receipts_others_income]]</f>
        <v>3579872</v>
      </c>
      <c r="S234" s="1" t="str">
        <f>IF(Table1[[#This Row],[revenue]]&lt;250000,"S",IF(Table1[[#This Row],[revenue]]&lt;1000000,"M","L"))</f>
        <v>L</v>
      </c>
      <c r="T234" s="1">
        <f>IF(Table1[[#This Row],[charity_size]]="S",1, 0)</f>
        <v>0</v>
      </c>
      <c r="U234" s="2">
        <f>IF(Table1[[#This Row],[charity_size]]="S",(Table1[[#This Row],[revenue]]-_xlfn.MINIFS($R$2:$R$423,$S$2:$S$423,"S"))/(_xlfn.MAXIFS($R$2:$R$423,$S$2:$S$423,"S")-_xlfn.MINIFS($R$2:$R$423,$S$2:$S$423,"S")),0)</f>
        <v>0</v>
      </c>
      <c r="V234" s="1">
        <f>IF(Table1[[#This Row],[charity_size]]="M",1,0)</f>
        <v>0</v>
      </c>
      <c r="W23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4" s="1">
        <f>IF(Table1[[#This Row],[charity_size]]="L",1,0)</f>
        <v>1</v>
      </c>
      <c r="Y234" s="2">
        <f>IF(Table1[[#This Row],[charity_size]]="L",(LOG10(Table1[[#This Row],[revenue]])-LOG10(_xlfn.MINIFS($R$2:$R$423,$S$2:$S$423,"L")))/(LOG10(_xlfn.MAXIFS($R$2:$R$423,$S$2:$S$423,"L"))-LOG10(_xlfn.MINIFS($R$2:$R$423,$S$2:$S$423,"L"))),0)</f>
        <v>0.16179170584970246</v>
      </c>
      <c r="Z234">
        <v>0</v>
      </c>
      <c r="AA234" s="1">
        <v>1514917</v>
      </c>
      <c r="AB234">
        <v>0</v>
      </c>
      <c r="AC234" s="1">
        <v>1514917</v>
      </c>
      <c r="AD234">
        <v>0</v>
      </c>
      <c r="AE234" s="1">
        <v>1387217</v>
      </c>
      <c r="AF234" s="1">
        <v>2902134</v>
      </c>
      <c r="AG234" s="1">
        <v>1212902</v>
      </c>
      <c r="AH234" s="1">
        <v>740140</v>
      </c>
      <c r="AI234">
        <v>0</v>
      </c>
      <c r="AJ234">
        <v>0</v>
      </c>
      <c r="AK234" s="1">
        <v>178129</v>
      </c>
      <c r="AL234">
        <v>0</v>
      </c>
      <c r="AM234">
        <v>0</v>
      </c>
      <c r="AN234" s="1">
        <v>2131171</v>
      </c>
      <c r="AO234">
        <v>0</v>
      </c>
      <c r="AP234" s="1">
        <v>2131171</v>
      </c>
      <c r="AQ234">
        <v>0</v>
      </c>
      <c r="AR234" s="1">
        <v>1893694</v>
      </c>
      <c r="AS234" s="1">
        <v>1893694</v>
      </c>
      <c r="AT234" s="1">
        <v>197749</v>
      </c>
      <c r="AU234" s="1">
        <v>39728</v>
      </c>
      <c r="AV234" s="1">
        <v>237477</v>
      </c>
      <c r="AW234">
        <v>42</v>
      </c>
      <c r="AX234">
        <v>0</v>
      </c>
      <c r="AY234">
        <v>0</v>
      </c>
      <c r="AZ234">
        <v>19</v>
      </c>
      <c r="BA234" s="1">
        <v>1079479</v>
      </c>
      <c r="BB234">
        <v>0</v>
      </c>
    </row>
    <row r="235" spans="1:54" x14ac:dyDescent="0.2">
      <c r="A235" t="s">
        <v>515</v>
      </c>
      <c r="B235" t="s">
        <v>514</v>
      </c>
      <c r="C235" t="s">
        <v>395</v>
      </c>
      <c r="D235" t="s">
        <v>506</v>
      </c>
      <c r="E235" t="s">
        <v>59</v>
      </c>
      <c r="F235" t="s">
        <v>47</v>
      </c>
      <c r="G235" s="1">
        <v>411408</v>
      </c>
      <c r="H235" s="1">
        <v>2515221</v>
      </c>
      <c r="I235" s="1">
        <v>2926629</v>
      </c>
      <c r="J235">
        <v>0</v>
      </c>
      <c r="K235">
        <v>0</v>
      </c>
      <c r="L235">
        <v>0</v>
      </c>
      <c r="M235" s="1">
        <v>469400</v>
      </c>
      <c r="N235" s="1">
        <v>302482</v>
      </c>
      <c r="O235">
        <v>0</v>
      </c>
      <c r="P235" s="1">
        <v>1438</v>
      </c>
      <c r="Q235" s="1">
        <v>3699949</v>
      </c>
      <c r="R235" s="1">
        <f>Table1[[#This Row],[receipts_total]]-Table1[[#This Row],[receipts_others_income]]</f>
        <v>3698511</v>
      </c>
      <c r="S235" s="1" t="str">
        <f>IF(Table1[[#This Row],[revenue]]&lt;250000,"S",IF(Table1[[#This Row],[revenue]]&lt;1000000,"M","L"))</f>
        <v>L</v>
      </c>
      <c r="T235" s="1">
        <f>IF(Table1[[#This Row],[charity_size]]="S",1, 0)</f>
        <v>0</v>
      </c>
      <c r="U235" s="2">
        <f>IF(Table1[[#This Row],[charity_size]]="S",(Table1[[#This Row],[revenue]]-_xlfn.MINIFS($R$2:$R$423,$S$2:$S$423,"S"))/(_xlfn.MAXIFS($R$2:$R$423,$S$2:$S$423,"S")-_xlfn.MINIFS($R$2:$R$423,$S$2:$S$423,"S")),0)</f>
        <v>0</v>
      </c>
      <c r="V235" s="1">
        <f>IF(Table1[[#This Row],[charity_size]]="M",1,0)</f>
        <v>0</v>
      </c>
      <c r="W23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5" s="1">
        <f>IF(Table1[[#This Row],[charity_size]]="L",1,0)</f>
        <v>1</v>
      </c>
      <c r="Y235" s="2">
        <f>IF(Table1[[#This Row],[charity_size]]="L",(LOG10(Table1[[#This Row],[revenue]])-LOG10(_xlfn.MINIFS($R$2:$R$423,$S$2:$S$423,"L")))/(LOG10(_xlfn.MAXIFS($R$2:$R$423,$S$2:$S$423,"L"))-LOG10(_xlfn.MINIFS($R$2:$R$423,$S$2:$S$423,"L"))),0)</f>
        <v>0.16595162731531857</v>
      </c>
      <c r="Z235">
        <v>0</v>
      </c>
      <c r="AA235" s="1">
        <v>3208080</v>
      </c>
      <c r="AB235">
        <v>0</v>
      </c>
      <c r="AC235" s="1">
        <v>3208080</v>
      </c>
      <c r="AD235" s="1">
        <v>210748</v>
      </c>
      <c r="AE235" s="1">
        <v>356784</v>
      </c>
      <c r="AF235" s="1">
        <v>3775612</v>
      </c>
      <c r="AG235">
        <v>0</v>
      </c>
      <c r="AH235" s="1">
        <v>5381605</v>
      </c>
      <c r="AI235">
        <v>0</v>
      </c>
      <c r="AJ235" s="1">
        <v>10236712</v>
      </c>
      <c r="AK235">
        <v>0</v>
      </c>
      <c r="AL235" s="1">
        <v>35448</v>
      </c>
      <c r="AM235" s="1">
        <v>567369</v>
      </c>
      <c r="AN235" s="1">
        <v>16221134</v>
      </c>
      <c r="AO235">
        <v>0</v>
      </c>
      <c r="AP235" s="1">
        <v>16221134</v>
      </c>
      <c r="AQ235">
        <v>0</v>
      </c>
      <c r="AR235" s="1">
        <v>15754180</v>
      </c>
      <c r="AS235" s="1">
        <v>15754180</v>
      </c>
      <c r="AT235" s="1">
        <v>466954</v>
      </c>
      <c r="AU235">
        <v>0</v>
      </c>
      <c r="AV235" s="1">
        <v>466954</v>
      </c>
      <c r="AW235">
        <v>24</v>
      </c>
      <c r="AX235">
        <v>0</v>
      </c>
      <c r="AY235">
        <v>19.16</v>
      </c>
      <c r="AZ235">
        <v>40</v>
      </c>
      <c r="BA235" s="1">
        <v>2212796</v>
      </c>
      <c r="BB235">
        <v>0</v>
      </c>
    </row>
    <row r="236" spans="1:54" x14ac:dyDescent="0.2">
      <c r="A236" t="s">
        <v>435</v>
      </c>
      <c r="B236" t="s">
        <v>433</v>
      </c>
      <c r="C236" t="s">
        <v>395</v>
      </c>
      <c r="D236" t="s">
        <v>434</v>
      </c>
      <c r="E236" t="s">
        <v>59</v>
      </c>
      <c r="F236" t="s">
        <v>47</v>
      </c>
      <c r="G236" s="1">
        <v>30000</v>
      </c>
      <c r="H236" s="1">
        <v>44768</v>
      </c>
      <c r="I236" s="1">
        <v>74768</v>
      </c>
      <c r="J236">
        <v>0</v>
      </c>
      <c r="K236">
        <v>0</v>
      </c>
      <c r="L236">
        <v>0</v>
      </c>
      <c r="M236" s="1">
        <v>1363760</v>
      </c>
      <c r="N236" s="1">
        <v>32361</v>
      </c>
      <c r="O236" s="1">
        <v>2266939</v>
      </c>
      <c r="P236" s="1">
        <v>2942854</v>
      </c>
      <c r="Q236" s="1">
        <v>6680682</v>
      </c>
      <c r="R236" s="1">
        <f>Table1[[#This Row],[receipts_total]]-Table1[[#This Row],[receipts_others_income]]</f>
        <v>3737828</v>
      </c>
      <c r="S236" s="1" t="str">
        <f>IF(Table1[[#This Row],[revenue]]&lt;250000,"S",IF(Table1[[#This Row],[revenue]]&lt;1000000,"M","L"))</f>
        <v>L</v>
      </c>
      <c r="T236" s="1">
        <f>IF(Table1[[#This Row],[charity_size]]="S",1, 0)</f>
        <v>0</v>
      </c>
      <c r="U236" s="2">
        <f>IF(Table1[[#This Row],[charity_size]]="S",(Table1[[#This Row],[revenue]]-_xlfn.MINIFS($R$2:$R$423,$S$2:$S$423,"S"))/(_xlfn.MAXIFS($R$2:$R$423,$S$2:$S$423,"S")-_xlfn.MINIFS($R$2:$R$423,$S$2:$S$423,"S")),0)</f>
        <v>0</v>
      </c>
      <c r="V236" s="1">
        <f>IF(Table1[[#This Row],[charity_size]]="M",1,0)</f>
        <v>0</v>
      </c>
      <c r="W23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6" s="1">
        <f>IF(Table1[[#This Row],[charity_size]]="L",1,0)</f>
        <v>1</v>
      </c>
      <c r="Y236" s="2">
        <f>IF(Table1[[#This Row],[charity_size]]="L",(LOG10(Table1[[#This Row],[revenue]])-LOG10(_xlfn.MINIFS($R$2:$R$423,$S$2:$S$423,"L")))/(LOG10(_xlfn.MAXIFS($R$2:$R$423,$S$2:$S$423,"L"))-LOG10(_xlfn.MINIFS($R$2:$R$423,$S$2:$S$423,"L"))),0)</f>
        <v>0.1673008366310961</v>
      </c>
      <c r="Z236" s="1">
        <v>22000</v>
      </c>
      <c r="AA236" s="1">
        <v>1413698</v>
      </c>
      <c r="AB236" s="1">
        <v>6234</v>
      </c>
      <c r="AC236" s="1">
        <v>1419932</v>
      </c>
      <c r="AD236">
        <v>0</v>
      </c>
      <c r="AE236" s="1">
        <v>4069025</v>
      </c>
      <c r="AF236" s="1">
        <v>5488957</v>
      </c>
      <c r="AG236" s="1">
        <v>2338030</v>
      </c>
      <c r="AH236" s="1">
        <v>10649897</v>
      </c>
      <c r="AI236" s="1">
        <v>4182</v>
      </c>
      <c r="AJ236">
        <v>0</v>
      </c>
      <c r="AK236" s="1">
        <v>3964214</v>
      </c>
      <c r="AL236" s="1">
        <v>2083219</v>
      </c>
      <c r="AM236" s="1">
        <v>116510</v>
      </c>
      <c r="AN236" s="1">
        <v>19156052</v>
      </c>
      <c r="AO236" s="1">
        <v>8001826</v>
      </c>
      <c r="AP236" s="1">
        <v>19156052</v>
      </c>
      <c r="AQ236" s="1">
        <v>4530997</v>
      </c>
      <c r="AR236" s="1">
        <v>14650079</v>
      </c>
      <c r="AS236" s="1">
        <v>2117256</v>
      </c>
      <c r="AT236" s="1">
        <v>4505973</v>
      </c>
      <c r="AU236">
        <v>0</v>
      </c>
      <c r="AV236" s="1">
        <v>4505973</v>
      </c>
      <c r="AW236">
        <v>31</v>
      </c>
      <c r="AX236">
        <v>0</v>
      </c>
      <c r="AY236">
        <v>0</v>
      </c>
      <c r="AZ236">
        <v>51</v>
      </c>
      <c r="BA236" s="1">
        <v>3190449</v>
      </c>
      <c r="BB236" s="1">
        <v>323906</v>
      </c>
    </row>
    <row r="237" spans="1:54" x14ac:dyDescent="0.2">
      <c r="A237" t="s">
        <v>377</v>
      </c>
      <c r="B237" t="s">
        <v>375</v>
      </c>
      <c r="C237" t="s">
        <v>330</v>
      </c>
      <c r="D237" t="s">
        <v>376</v>
      </c>
      <c r="E237" t="s">
        <v>374</v>
      </c>
      <c r="F237" t="s">
        <v>47</v>
      </c>
      <c r="G237" s="1">
        <v>1278170</v>
      </c>
      <c r="H237" s="1">
        <v>772944</v>
      </c>
      <c r="I237" s="1">
        <v>2051114</v>
      </c>
      <c r="J237">
        <v>0</v>
      </c>
      <c r="K237">
        <v>0</v>
      </c>
      <c r="L237">
        <v>0</v>
      </c>
      <c r="M237">
        <v>0</v>
      </c>
      <c r="N237" s="1">
        <v>1697115</v>
      </c>
      <c r="O237">
        <v>0</v>
      </c>
      <c r="P237" s="1">
        <v>4701</v>
      </c>
      <c r="Q237" s="1">
        <v>3752930</v>
      </c>
      <c r="R237" s="1">
        <f>Table1[[#This Row],[receipts_total]]-Table1[[#This Row],[receipts_others_income]]</f>
        <v>3748229</v>
      </c>
      <c r="S237" s="1" t="str">
        <f>IF(Table1[[#This Row],[revenue]]&lt;250000,"S",IF(Table1[[#This Row],[revenue]]&lt;1000000,"M","L"))</f>
        <v>L</v>
      </c>
      <c r="T237" s="1">
        <f>IF(Table1[[#This Row],[charity_size]]="S",1, 0)</f>
        <v>0</v>
      </c>
      <c r="U237" s="2">
        <f>IF(Table1[[#This Row],[charity_size]]="S",(Table1[[#This Row],[revenue]]-_xlfn.MINIFS($R$2:$R$423,$S$2:$S$423,"S"))/(_xlfn.MAXIFS($R$2:$R$423,$S$2:$S$423,"S")-_xlfn.MINIFS($R$2:$R$423,$S$2:$S$423,"S")),0)</f>
        <v>0</v>
      </c>
      <c r="V237" s="1">
        <f>IF(Table1[[#This Row],[charity_size]]="M",1,0)</f>
        <v>0</v>
      </c>
      <c r="W23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7" s="1">
        <f>IF(Table1[[#This Row],[charity_size]]="L",1,0)</f>
        <v>1</v>
      </c>
      <c r="Y237" s="2">
        <f>IF(Table1[[#This Row],[charity_size]]="L",(LOG10(Table1[[#This Row],[revenue]])-LOG10(_xlfn.MINIFS($R$2:$R$423,$S$2:$S$423,"L")))/(LOG10(_xlfn.MAXIFS($R$2:$R$423,$S$2:$S$423,"L"))-LOG10(_xlfn.MINIFS($R$2:$R$423,$S$2:$S$423,"L"))),0)</f>
        <v>0.16765538569072344</v>
      </c>
      <c r="Z237" s="1">
        <v>12000</v>
      </c>
      <c r="AA237" s="1">
        <v>2427803</v>
      </c>
      <c r="AB237">
        <v>0</v>
      </c>
      <c r="AC237" s="1">
        <v>2427803</v>
      </c>
      <c r="AD237" s="1">
        <v>88338</v>
      </c>
      <c r="AE237" s="1">
        <v>33606</v>
      </c>
      <c r="AF237" s="1">
        <v>2549747</v>
      </c>
      <c r="AG237" s="1">
        <v>4701</v>
      </c>
      <c r="AH237" s="1">
        <v>2695282</v>
      </c>
      <c r="AI237">
        <v>0</v>
      </c>
      <c r="AJ237" s="1">
        <v>20504557</v>
      </c>
      <c r="AK237">
        <v>0</v>
      </c>
      <c r="AL237">
        <v>0</v>
      </c>
      <c r="AM237">
        <v>0</v>
      </c>
      <c r="AN237" s="1">
        <v>23204540</v>
      </c>
      <c r="AO237" s="1">
        <v>19510082</v>
      </c>
      <c r="AP237" s="1">
        <v>23204540</v>
      </c>
      <c r="AQ237">
        <v>0</v>
      </c>
      <c r="AR237" s="1">
        <v>20938971</v>
      </c>
      <c r="AS237" s="1">
        <v>1428889</v>
      </c>
      <c r="AT237" s="1">
        <v>2265569</v>
      </c>
      <c r="AU237">
        <v>0</v>
      </c>
      <c r="AV237" s="1">
        <v>2265569</v>
      </c>
      <c r="AW237">
        <v>16</v>
      </c>
      <c r="AX237" s="1">
        <v>2427803</v>
      </c>
      <c r="AY237">
        <v>4.3</v>
      </c>
      <c r="AZ237">
        <v>0</v>
      </c>
      <c r="BA237">
        <v>0</v>
      </c>
      <c r="BB237">
        <v>0</v>
      </c>
    </row>
    <row r="238" spans="1:54" x14ac:dyDescent="0.2">
      <c r="A238" t="s">
        <v>556</v>
      </c>
      <c r="B238" t="s">
        <v>555</v>
      </c>
      <c r="C238" t="s">
        <v>395</v>
      </c>
      <c r="D238" t="s">
        <v>543</v>
      </c>
      <c r="E238" t="s">
        <v>59</v>
      </c>
      <c r="F238" t="s">
        <v>56</v>
      </c>
      <c r="G238" s="1">
        <v>56592</v>
      </c>
      <c r="H238" s="1">
        <v>151642</v>
      </c>
      <c r="I238" s="1">
        <v>208234</v>
      </c>
      <c r="J238">
        <v>0</v>
      </c>
      <c r="K238">
        <v>0</v>
      </c>
      <c r="L238">
        <v>0</v>
      </c>
      <c r="M238" s="1">
        <v>819659</v>
      </c>
      <c r="N238">
        <v>0</v>
      </c>
      <c r="O238" s="1">
        <v>2734207</v>
      </c>
      <c r="P238" s="1">
        <v>58877</v>
      </c>
      <c r="Q238" s="1">
        <v>3820977</v>
      </c>
      <c r="R238" s="1">
        <f>Table1[[#This Row],[receipts_total]]-Table1[[#This Row],[receipts_others_income]]</f>
        <v>3762100</v>
      </c>
      <c r="S238" s="1" t="str">
        <f>IF(Table1[[#This Row],[revenue]]&lt;250000,"S",IF(Table1[[#This Row],[revenue]]&lt;1000000,"M","L"))</f>
        <v>L</v>
      </c>
      <c r="T238" s="1">
        <f>IF(Table1[[#This Row],[charity_size]]="S",1, 0)</f>
        <v>0</v>
      </c>
      <c r="U238" s="2">
        <f>IF(Table1[[#This Row],[charity_size]]="S",(Table1[[#This Row],[revenue]]-_xlfn.MINIFS($R$2:$R$423,$S$2:$S$423,"S"))/(_xlfn.MAXIFS($R$2:$R$423,$S$2:$S$423,"S")-_xlfn.MINIFS($R$2:$R$423,$S$2:$S$423,"S")),0)</f>
        <v>0</v>
      </c>
      <c r="V238" s="1">
        <f>IF(Table1[[#This Row],[charity_size]]="M",1,0)</f>
        <v>0</v>
      </c>
      <c r="W23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38" s="1">
        <f>IF(Table1[[#This Row],[charity_size]]="L",1,0)</f>
        <v>1</v>
      </c>
      <c r="Y238" s="2">
        <f>IF(Table1[[#This Row],[charity_size]]="L",(LOG10(Table1[[#This Row],[revenue]])-LOG10(_xlfn.MINIFS($R$2:$R$423,$S$2:$S$423,"L")))/(LOG10(_xlfn.MAXIFS($R$2:$R$423,$S$2:$S$423,"L"))-LOG10(_xlfn.MINIFS($R$2:$R$423,$S$2:$S$423,"L"))),0)</f>
        <v>0.16812669215328183</v>
      </c>
      <c r="Z238" s="1">
        <v>1254</v>
      </c>
      <c r="AA238" s="1">
        <v>2711207</v>
      </c>
      <c r="AB238">
        <v>0</v>
      </c>
      <c r="AC238" s="1">
        <v>2711207</v>
      </c>
      <c r="AD238">
        <v>0</v>
      </c>
      <c r="AE238" s="1">
        <v>119612</v>
      </c>
      <c r="AF238" s="1">
        <v>2830819</v>
      </c>
      <c r="AG238" s="1">
        <v>179013</v>
      </c>
      <c r="AH238" s="1">
        <v>5396801</v>
      </c>
      <c r="AI238">
        <v>0</v>
      </c>
      <c r="AJ238">
        <v>0</v>
      </c>
      <c r="AK238">
        <v>0</v>
      </c>
      <c r="AL238" s="1">
        <v>121450</v>
      </c>
      <c r="AM238" s="1">
        <v>523190</v>
      </c>
      <c r="AN238" s="1">
        <v>6220454</v>
      </c>
      <c r="AO238">
        <v>0</v>
      </c>
      <c r="AP238" s="1">
        <v>6220454</v>
      </c>
      <c r="AQ238">
        <v>0</v>
      </c>
      <c r="AR238" s="1">
        <v>5547696</v>
      </c>
      <c r="AS238" s="1">
        <v>5547696</v>
      </c>
      <c r="AT238" s="1">
        <v>425317</v>
      </c>
      <c r="AU238" s="1">
        <v>247441</v>
      </c>
      <c r="AV238" s="1">
        <v>672758</v>
      </c>
      <c r="AW238">
        <v>28</v>
      </c>
      <c r="AX238">
        <v>0</v>
      </c>
      <c r="AY238">
        <v>0</v>
      </c>
      <c r="AZ238">
        <v>68</v>
      </c>
      <c r="BA238" s="1">
        <v>1558740</v>
      </c>
      <c r="BB238">
        <v>0</v>
      </c>
    </row>
    <row r="239" spans="1:54" x14ac:dyDescent="0.2">
      <c r="A239" t="s">
        <v>754</v>
      </c>
      <c r="B239" t="s">
        <v>753</v>
      </c>
      <c r="C239" t="s">
        <v>649</v>
      </c>
      <c r="D239" t="s">
        <v>745</v>
      </c>
      <c r="E239" t="s">
        <v>46</v>
      </c>
      <c r="F239" t="s">
        <v>47</v>
      </c>
      <c r="G239" s="1">
        <v>134240</v>
      </c>
      <c r="H239" s="1">
        <v>355712</v>
      </c>
      <c r="I239" s="1">
        <v>489952</v>
      </c>
      <c r="J239">
        <v>0</v>
      </c>
      <c r="K239">
        <v>0</v>
      </c>
      <c r="L239">
        <v>0</v>
      </c>
      <c r="M239" s="1">
        <v>12982</v>
      </c>
      <c r="N239" s="1">
        <v>4444</v>
      </c>
      <c r="O239" s="1">
        <v>45889</v>
      </c>
      <c r="P239">
        <v>0</v>
      </c>
      <c r="Q239" s="1">
        <v>553267</v>
      </c>
      <c r="R239" s="1">
        <f>Table1[[#This Row],[receipts_total]]-Table1[[#This Row],[receipts_others_income]]</f>
        <v>553267</v>
      </c>
      <c r="S239" s="1" t="str">
        <f>IF(Table1[[#This Row],[revenue]]&lt;250000,"S",IF(Table1[[#This Row],[revenue]]&lt;1000000,"M","L"))</f>
        <v>M</v>
      </c>
      <c r="T239" s="1">
        <f>IF(Table1[[#This Row],[charity_size]]="S",1, 0)</f>
        <v>0</v>
      </c>
      <c r="U239" s="2">
        <f>IF(Table1[[#This Row],[charity_size]]="S",(Table1[[#This Row],[revenue]]-_xlfn.MINIFS($R$2:$R$423,$S$2:$S$423,"S"))/(_xlfn.MAXIFS($R$2:$R$423,$S$2:$S$423,"S")-_xlfn.MINIFS($R$2:$R$423,$S$2:$S$423,"S")),0)</f>
        <v>0</v>
      </c>
      <c r="V239" s="1">
        <f>IF(Table1[[#This Row],[charity_size]]="M",1,0)</f>
        <v>1</v>
      </c>
      <c r="W239" s="2">
        <f>IF(Table1[[#This Row],[charity_size]]="M",(LOG10(Table1[[#This Row],[revenue]])-LOG10(_xlfn.MINIFS($R$2:$R$423,$S$2:$S$423,"M")))/(LOG10(_xlfn.MAXIFS($R$2:$R$423,$S$2:$S$423,"M"))-LOG10(_xlfn.MINIFS($R$2:$R$423,$S$2:$S$423,"M"))),0)</f>
        <v>0.56627735818647218</v>
      </c>
      <c r="X239" s="1">
        <f>IF(Table1[[#This Row],[charity_size]]="L",1,0)</f>
        <v>0</v>
      </c>
      <c r="Y23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39" s="1">
        <v>478230</v>
      </c>
      <c r="AA239" s="1">
        <v>144688</v>
      </c>
      <c r="AB239" s="1">
        <v>5750</v>
      </c>
      <c r="AC239" s="1">
        <v>150438</v>
      </c>
      <c r="AD239" s="1">
        <v>93772</v>
      </c>
      <c r="AE239" s="1">
        <v>188706</v>
      </c>
      <c r="AF239" s="1">
        <v>432916</v>
      </c>
      <c r="AG239" s="1">
        <v>18690</v>
      </c>
      <c r="AH239" s="1">
        <v>1253355</v>
      </c>
      <c r="AI239">
        <v>0</v>
      </c>
      <c r="AJ239">
        <v>0</v>
      </c>
      <c r="AK239">
        <v>0</v>
      </c>
      <c r="AL239">
        <v>0</v>
      </c>
      <c r="AM239" s="1">
        <v>91565</v>
      </c>
      <c r="AN239" s="1">
        <v>1363610</v>
      </c>
      <c r="AO239">
        <v>0</v>
      </c>
      <c r="AP239" s="1">
        <v>1363610</v>
      </c>
      <c r="AQ239" s="1">
        <v>521268</v>
      </c>
      <c r="AR239" s="1">
        <v>1333252</v>
      </c>
      <c r="AS239" s="1">
        <v>811984</v>
      </c>
      <c r="AT239" s="1">
        <v>30358</v>
      </c>
      <c r="AU239">
        <v>0</v>
      </c>
      <c r="AV239" s="1">
        <v>30358</v>
      </c>
      <c r="AW239">
        <v>44</v>
      </c>
      <c r="AX239">
        <v>0</v>
      </c>
      <c r="AY239">
        <v>27.18</v>
      </c>
      <c r="AZ239">
        <v>6</v>
      </c>
      <c r="BA239" s="1">
        <v>244177</v>
      </c>
      <c r="BB239">
        <v>0</v>
      </c>
    </row>
    <row r="240" spans="1:54" x14ac:dyDescent="0.2">
      <c r="A240" t="s">
        <v>221</v>
      </c>
      <c r="B240" t="s">
        <v>220</v>
      </c>
      <c r="C240" t="s">
        <v>176</v>
      </c>
      <c r="D240" t="s">
        <v>212</v>
      </c>
      <c r="E240" t="s">
        <v>46</v>
      </c>
      <c r="F240" t="s">
        <v>47</v>
      </c>
      <c r="G240" s="1">
        <v>3787</v>
      </c>
      <c r="H240" s="1">
        <v>550867</v>
      </c>
      <c r="I240" s="1">
        <v>554654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17</v>
      </c>
      <c r="Q240" s="1">
        <v>554671</v>
      </c>
      <c r="R240" s="1">
        <f>Table1[[#This Row],[receipts_total]]-Table1[[#This Row],[receipts_others_income]]</f>
        <v>554654</v>
      </c>
      <c r="S240" s="1" t="str">
        <f>IF(Table1[[#This Row],[revenue]]&lt;250000,"S",IF(Table1[[#This Row],[revenue]]&lt;1000000,"M","L"))</f>
        <v>M</v>
      </c>
      <c r="T240" s="1">
        <f>IF(Table1[[#This Row],[charity_size]]="S",1, 0)</f>
        <v>0</v>
      </c>
      <c r="U240" s="2">
        <f>IF(Table1[[#This Row],[charity_size]]="S",(Table1[[#This Row],[revenue]]-_xlfn.MINIFS($R$2:$R$423,$S$2:$S$423,"S"))/(_xlfn.MAXIFS($R$2:$R$423,$S$2:$S$423,"S")-_xlfn.MINIFS($R$2:$R$423,$S$2:$S$423,"S")),0)</f>
        <v>0</v>
      </c>
      <c r="V240" s="1">
        <f>IF(Table1[[#This Row],[charity_size]]="M",1,0)</f>
        <v>1</v>
      </c>
      <c r="W240" s="2">
        <f>IF(Table1[[#This Row],[charity_size]]="M",(LOG10(Table1[[#This Row],[revenue]])-LOG10(_xlfn.MINIFS($R$2:$R$423,$S$2:$S$423,"M")))/(LOG10(_xlfn.MAXIFS($R$2:$R$423,$S$2:$S$423,"M"))-LOG10(_xlfn.MINIFS($R$2:$R$423,$S$2:$S$423,"M"))),0)</f>
        <v>0.56811675987884958</v>
      </c>
      <c r="X240" s="1">
        <f>IF(Table1[[#This Row],[charity_size]]="L",1,0)</f>
        <v>0</v>
      </c>
      <c r="Y24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0">
        <v>0</v>
      </c>
      <c r="AA240" s="1">
        <v>93855</v>
      </c>
      <c r="AB240">
        <v>0</v>
      </c>
      <c r="AC240" s="1">
        <v>93855</v>
      </c>
      <c r="AD240">
        <v>0</v>
      </c>
      <c r="AE240" s="1">
        <v>45940</v>
      </c>
      <c r="AF240" s="1">
        <v>139795</v>
      </c>
      <c r="AG240">
        <v>0</v>
      </c>
      <c r="AH240" s="1">
        <v>855629</v>
      </c>
      <c r="AI240">
        <v>0</v>
      </c>
      <c r="AJ240">
        <v>0</v>
      </c>
      <c r="AK240">
        <v>0</v>
      </c>
      <c r="AL240">
        <v>0</v>
      </c>
      <c r="AM240">
        <v>0</v>
      </c>
      <c r="AN240" s="1">
        <v>855629</v>
      </c>
      <c r="AO240">
        <v>0</v>
      </c>
      <c r="AP240" s="1">
        <v>855629</v>
      </c>
      <c r="AQ240">
        <v>0</v>
      </c>
      <c r="AR240" s="1">
        <v>853129</v>
      </c>
      <c r="AS240" s="1">
        <v>853129</v>
      </c>
      <c r="AT240" s="1">
        <v>2500</v>
      </c>
      <c r="AU240">
        <v>0</v>
      </c>
      <c r="AV240" s="1">
        <v>2500</v>
      </c>
      <c r="AW240">
        <v>10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4" x14ac:dyDescent="0.2">
      <c r="A241" t="s">
        <v>671</v>
      </c>
      <c r="B241" t="s">
        <v>670</v>
      </c>
      <c r="C241" t="s">
        <v>649</v>
      </c>
      <c r="D241" t="s">
        <v>579</v>
      </c>
      <c r="E241" t="s">
        <v>59</v>
      </c>
      <c r="F241" t="s">
        <v>47</v>
      </c>
      <c r="G241" s="1">
        <v>712539</v>
      </c>
      <c r="H241" s="1">
        <v>1040259</v>
      </c>
      <c r="I241" s="1">
        <v>1752798</v>
      </c>
      <c r="J241" s="1">
        <v>295844</v>
      </c>
      <c r="K241" s="1">
        <v>4987</v>
      </c>
      <c r="L241" s="1">
        <v>300831</v>
      </c>
      <c r="M241" s="1">
        <v>1224120</v>
      </c>
      <c r="N241" s="1">
        <v>49240</v>
      </c>
      <c r="O241" s="1">
        <v>452552</v>
      </c>
      <c r="P241" s="1">
        <v>273673</v>
      </c>
      <c r="Q241" s="1">
        <v>4053214</v>
      </c>
      <c r="R241" s="1">
        <f>Table1[[#This Row],[receipts_total]]-Table1[[#This Row],[receipts_others_income]]</f>
        <v>3779541</v>
      </c>
      <c r="S241" s="1" t="str">
        <f>IF(Table1[[#This Row],[revenue]]&lt;250000,"S",IF(Table1[[#This Row],[revenue]]&lt;1000000,"M","L"))</f>
        <v>L</v>
      </c>
      <c r="T241" s="1">
        <f>IF(Table1[[#This Row],[charity_size]]="S",1, 0)</f>
        <v>0</v>
      </c>
      <c r="U241" s="2">
        <f>IF(Table1[[#This Row],[charity_size]]="S",(Table1[[#This Row],[revenue]]-_xlfn.MINIFS($R$2:$R$423,$S$2:$S$423,"S"))/(_xlfn.MAXIFS($R$2:$R$423,$S$2:$S$423,"S")-_xlfn.MINIFS($R$2:$R$423,$S$2:$S$423,"S")),0)</f>
        <v>0</v>
      </c>
      <c r="V241" s="1">
        <f>IF(Table1[[#This Row],[charity_size]]="M",1,0)</f>
        <v>0</v>
      </c>
      <c r="W24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1" s="1">
        <f>IF(Table1[[#This Row],[charity_size]]="L",1,0)</f>
        <v>1</v>
      </c>
      <c r="Y241" s="2">
        <f>IF(Table1[[#This Row],[charity_size]]="L",(LOG10(Table1[[#This Row],[revenue]])-LOG10(_xlfn.MINIFS($R$2:$R$423,$S$2:$S$423,"L")))/(LOG10(_xlfn.MAXIFS($R$2:$R$423,$S$2:$S$423,"L"))-LOG10(_xlfn.MINIFS($R$2:$R$423,$S$2:$S$423,"L"))),0)</f>
        <v>0.16871683941018017</v>
      </c>
      <c r="Z241">
        <v>0</v>
      </c>
      <c r="AA241" s="1">
        <v>3566021</v>
      </c>
      <c r="AB241" s="1">
        <v>5857</v>
      </c>
      <c r="AC241" s="1">
        <v>3571878</v>
      </c>
      <c r="AD241" s="1">
        <v>36593</v>
      </c>
      <c r="AE241" s="1">
        <v>49959</v>
      </c>
      <c r="AF241" s="1">
        <v>3658430</v>
      </c>
      <c r="AG241" s="1">
        <v>496120</v>
      </c>
      <c r="AH241" s="1">
        <v>4423375</v>
      </c>
      <c r="AI241">
        <v>0</v>
      </c>
      <c r="AJ241">
        <v>0</v>
      </c>
      <c r="AK241">
        <v>0</v>
      </c>
      <c r="AL241">
        <v>0</v>
      </c>
      <c r="AM241" s="1">
        <v>386112</v>
      </c>
      <c r="AN241" s="1">
        <v>5305607</v>
      </c>
      <c r="AO241">
        <v>0</v>
      </c>
      <c r="AP241" s="1">
        <v>5305607</v>
      </c>
      <c r="AQ241">
        <v>0</v>
      </c>
      <c r="AR241" s="1">
        <v>4812551</v>
      </c>
      <c r="AS241" s="1">
        <v>4812551</v>
      </c>
      <c r="AT241" s="1">
        <v>493056</v>
      </c>
      <c r="AU241">
        <v>0</v>
      </c>
      <c r="AV241" s="1">
        <v>493056</v>
      </c>
      <c r="AW241">
        <v>42</v>
      </c>
      <c r="AX241">
        <v>0</v>
      </c>
      <c r="AY241">
        <v>2.4</v>
      </c>
      <c r="AZ241">
        <v>50</v>
      </c>
      <c r="BA241" s="1">
        <v>2686342</v>
      </c>
      <c r="BB241">
        <v>0</v>
      </c>
    </row>
    <row r="242" spans="1:54" x14ac:dyDescent="0.2">
      <c r="A242" t="s">
        <v>901</v>
      </c>
      <c r="B242" t="s">
        <v>900</v>
      </c>
      <c r="C242" t="s">
        <v>875</v>
      </c>
      <c r="D242" t="s">
        <v>876</v>
      </c>
      <c r="E242" t="s">
        <v>46</v>
      </c>
      <c r="F242" t="s">
        <v>47</v>
      </c>
      <c r="G242">
        <v>0</v>
      </c>
      <c r="H242" s="1">
        <v>251350</v>
      </c>
      <c r="I242" s="1">
        <v>251350</v>
      </c>
      <c r="J242">
        <v>0</v>
      </c>
      <c r="K242">
        <v>0</v>
      </c>
      <c r="L242">
        <v>0</v>
      </c>
      <c r="M242" s="1">
        <v>2722900</v>
      </c>
      <c r="N242" s="1">
        <v>12065</v>
      </c>
      <c r="O242" s="1">
        <v>871033</v>
      </c>
      <c r="P242" s="1">
        <v>217292</v>
      </c>
      <c r="Q242" s="1">
        <v>4074640</v>
      </c>
      <c r="R242" s="1">
        <f>Table1[[#This Row],[receipts_total]]-Table1[[#This Row],[receipts_others_income]]</f>
        <v>3857348</v>
      </c>
      <c r="S242" s="1" t="str">
        <f>IF(Table1[[#This Row],[revenue]]&lt;250000,"S",IF(Table1[[#This Row],[revenue]]&lt;1000000,"M","L"))</f>
        <v>L</v>
      </c>
      <c r="T242" s="1">
        <f>IF(Table1[[#This Row],[charity_size]]="S",1, 0)</f>
        <v>0</v>
      </c>
      <c r="U242" s="2">
        <f>IF(Table1[[#This Row],[charity_size]]="S",(Table1[[#This Row],[revenue]]-_xlfn.MINIFS($R$2:$R$423,$S$2:$S$423,"S"))/(_xlfn.MAXIFS($R$2:$R$423,$S$2:$S$423,"S")-_xlfn.MINIFS($R$2:$R$423,$S$2:$S$423,"S")),0)</f>
        <v>0</v>
      </c>
      <c r="V242" s="1">
        <f>IF(Table1[[#This Row],[charity_size]]="M",1,0)</f>
        <v>0</v>
      </c>
      <c r="W24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2" s="1">
        <f>IF(Table1[[#This Row],[charity_size]]="L",1,0)</f>
        <v>1</v>
      </c>
      <c r="Y242" s="2">
        <f>IF(Table1[[#This Row],[charity_size]]="L",(LOG10(Table1[[#This Row],[revenue]])-LOG10(_xlfn.MINIFS($R$2:$R$423,$S$2:$S$423,"L")))/(LOG10(_xlfn.MAXIFS($R$2:$R$423,$S$2:$S$423,"L"))-LOG10(_xlfn.MINIFS($R$2:$R$423,$S$2:$S$423,"L"))),0)</f>
        <v>0.17131682721756011</v>
      </c>
      <c r="Z242">
        <v>0</v>
      </c>
      <c r="AA242" s="1">
        <v>1652440</v>
      </c>
      <c r="AB242" s="1">
        <v>736713</v>
      </c>
      <c r="AC242" s="1">
        <v>2389153</v>
      </c>
      <c r="AD242">
        <v>0</v>
      </c>
      <c r="AE242" s="1">
        <v>1034065</v>
      </c>
      <c r="AF242" s="1">
        <v>3423218</v>
      </c>
      <c r="AG242" s="1">
        <v>96898</v>
      </c>
      <c r="AH242" s="1">
        <v>2447590</v>
      </c>
      <c r="AI242">
        <v>0</v>
      </c>
      <c r="AJ242" s="1">
        <v>751898</v>
      </c>
      <c r="AK242">
        <v>0</v>
      </c>
      <c r="AL242" s="1">
        <v>2284321</v>
      </c>
      <c r="AM242" s="1">
        <v>185925</v>
      </c>
      <c r="AN242" s="1">
        <v>5766632</v>
      </c>
      <c r="AO242">
        <v>0</v>
      </c>
      <c r="AP242" s="1">
        <v>5766632</v>
      </c>
      <c r="AQ242" s="1">
        <v>609707</v>
      </c>
      <c r="AR242" s="1">
        <v>3344792</v>
      </c>
      <c r="AS242" s="1">
        <v>2735085</v>
      </c>
      <c r="AT242" s="1">
        <v>953649</v>
      </c>
      <c r="AU242" s="1">
        <v>1468191</v>
      </c>
      <c r="AV242" s="1">
        <v>2421840</v>
      </c>
      <c r="AW242">
        <v>49</v>
      </c>
      <c r="AX242">
        <v>0</v>
      </c>
      <c r="AY242">
        <v>0</v>
      </c>
      <c r="AZ242">
        <v>14</v>
      </c>
      <c r="BA242" s="1">
        <v>1024575</v>
      </c>
      <c r="BB242" s="1">
        <v>108184</v>
      </c>
    </row>
    <row r="243" spans="1:54" x14ac:dyDescent="0.2">
      <c r="A243" t="s">
        <v>844</v>
      </c>
      <c r="B243" t="s">
        <v>843</v>
      </c>
      <c r="C243" t="s">
        <v>649</v>
      </c>
      <c r="D243" t="s">
        <v>821</v>
      </c>
      <c r="E243" t="s">
        <v>59</v>
      </c>
      <c r="F243" t="s">
        <v>47</v>
      </c>
      <c r="G243" s="1">
        <v>34510</v>
      </c>
      <c r="H243" s="1">
        <v>124452</v>
      </c>
      <c r="I243" s="1">
        <v>158962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1">
        <v>189370</v>
      </c>
      <c r="Q243" s="1">
        <v>348332</v>
      </c>
      <c r="R243" s="1">
        <f>Table1[[#This Row],[receipts_total]]-Table1[[#This Row],[receipts_others_income]]</f>
        <v>158962</v>
      </c>
      <c r="S243" s="1" t="str">
        <f>IF(Table1[[#This Row],[revenue]]&lt;250000,"S",IF(Table1[[#This Row],[revenue]]&lt;1000000,"M","L"))</f>
        <v>S</v>
      </c>
      <c r="T243" s="1">
        <f>IF(Table1[[#This Row],[charity_size]]="S",1, 0)</f>
        <v>1</v>
      </c>
      <c r="U243" s="2">
        <f>IF(Table1[[#This Row],[charity_size]]="S",(Table1[[#This Row],[revenue]]-_xlfn.MINIFS($R$2:$R$423,$S$2:$S$423,"S"))/(_xlfn.MAXIFS($R$2:$R$423,$S$2:$S$423,"S")-_xlfn.MINIFS($R$2:$R$423,$S$2:$S$423,"S")),0)</f>
        <v>0.63697161793403567</v>
      </c>
      <c r="V243" s="1">
        <f>IF(Table1[[#This Row],[charity_size]]="M",1,0)</f>
        <v>0</v>
      </c>
      <c r="W24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3" s="1">
        <f>IF(Table1[[#This Row],[charity_size]]="L",1,0)</f>
        <v>0</v>
      </c>
      <c r="Y24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3">
        <v>0</v>
      </c>
      <c r="AA243" s="1">
        <v>214562</v>
      </c>
      <c r="AB243">
        <v>0</v>
      </c>
      <c r="AC243" s="1">
        <v>214562</v>
      </c>
      <c r="AD243">
        <v>0</v>
      </c>
      <c r="AE243">
        <v>0</v>
      </c>
      <c r="AF243" s="1">
        <v>214562</v>
      </c>
      <c r="AG243">
        <v>0</v>
      </c>
      <c r="AH243" s="1">
        <v>646503</v>
      </c>
      <c r="AI243">
        <v>0</v>
      </c>
      <c r="AJ243">
        <v>0</v>
      </c>
      <c r="AK243">
        <v>0</v>
      </c>
      <c r="AL243" s="1">
        <v>5719</v>
      </c>
      <c r="AM243" s="1">
        <v>99782</v>
      </c>
      <c r="AN243" s="1">
        <v>752004</v>
      </c>
      <c r="AO243">
        <v>0</v>
      </c>
      <c r="AP243" s="1">
        <v>752004</v>
      </c>
      <c r="AQ243" s="1">
        <v>189370</v>
      </c>
      <c r="AR243" s="1">
        <v>697829</v>
      </c>
      <c r="AS243" s="1">
        <v>508459</v>
      </c>
      <c r="AT243" s="1">
        <v>54175</v>
      </c>
      <c r="AU243">
        <v>0</v>
      </c>
      <c r="AV243" s="1">
        <v>54175</v>
      </c>
      <c r="AW243">
        <v>47</v>
      </c>
      <c r="AX243">
        <v>0</v>
      </c>
      <c r="AY243">
        <v>0</v>
      </c>
      <c r="AZ243">
        <v>5</v>
      </c>
      <c r="BA243" s="1">
        <v>145157</v>
      </c>
      <c r="BB243">
        <v>0</v>
      </c>
    </row>
    <row r="244" spans="1:54" x14ac:dyDescent="0.2">
      <c r="A244" t="s">
        <v>55</v>
      </c>
      <c r="B244" t="s">
        <v>54</v>
      </c>
      <c r="C244" t="s">
        <v>49</v>
      </c>
      <c r="D244" t="s">
        <v>50</v>
      </c>
      <c r="E244" t="s">
        <v>46</v>
      </c>
      <c r="F244" t="s">
        <v>47</v>
      </c>
      <c r="G244" s="1">
        <v>799040</v>
      </c>
      <c r="H244" s="1">
        <v>843075</v>
      </c>
      <c r="I244" s="1">
        <v>1642115</v>
      </c>
      <c r="J244" s="1">
        <v>1088572</v>
      </c>
      <c r="K244" s="1">
        <v>1165413</v>
      </c>
      <c r="L244" s="1">
        <v>2253985</v>
      </c>
      <c r="M244">
        <v>0</v>
      </c>
      <c r="N244">
        <v>0</v>
      </c>
      <c r="O244">
        <v>0</v>
      </c>
      <c r="P244">
        <v>0</v>
      </c>
      <c r="Q244" s="1">
        <v>3896100</v>
      </c>
      <c r="R244" s="1">
        <f>Table1[[#This Row],[receipts_total]]-Table1[[#This Row],[receipts_others_income]]</f>
        <v>3896100</v>
      </c>
      <c r="S244" s="1" t="str">
        <f>IF(Table1[[#This Row],[revenue]]&lt;250000,"S",IF(Table1[[#This Row],[revenue]]&lt;1000000,"M","L"))</f>
        <v>L</v>
      </c>
      <c r="T244" s="1">
        <f>IF(Table1[[#This Row],[charity_size]]="S",1, 0)</f>
        <v>0</v>
      </c>
      <c r="U244" s="2">
        <f>IF(Table1[[#This Row],[charity_size]]="S",(Table1[[#This Row],[revenue]]-_xlfn.MINIFS($R$2:$R$423,$S$2:$S$423,"S"))/(_xlfn.MAXIFS($R$2:$R$423,$S$2:$S$423,"S")-_xlfn.MINIFS($R$2:$R$423,$S$2:$S$423,"S")),0)</f>
        <v>0</v>
      </c>
      <c r="V244" s="1">
        <f>IF(Table1[[#This Row],[charity_size]]="M",1,0)</f>
        <v>0</v>
      </c>
      <c r="W24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4" s="1">
        <f>IF(Table1[[#This Row],[charity_size]]="L",1,0)</f>
        <v>1</v>
      </c>
      <c r="Y244" s="2">
        <f>IF(Table1[[#This Row],[charity_size]]="L",(LOG10(Table1[[#This Row],[revenue]])-LOG10(_xlfn.MINIFS($R$2:$R$423,$S$2:$S$423,"L")))/(LOG10(_xlfn.MAXIFS($R$2:$R$423,$S$2:$S$423,"L"))-LOG10(_xlfn.MINIFS($R$2:$R$423,$S$2:$S$423,"L"))),0)</f>
        <v>0.172592258165506</v>
      </c>
      <c r="Z244">
        <v>0</v>
      </c>
      <c r="AA244">
        <v>0</v>
      </c>
      <c r="AB244">
        <v>0</v>
      </c>
      <c r="AC244">
        <v>0</v>
      </c>
      <c r="AD244" s="1">
        <v>122827</v>
      </c>
      <c r="AE244" s="1">
        <v>1911817</v>
      </c>
      <c r="AF244" s="1">
        <v>2034644</v>
      </c>
      <c r="AG244">
        <v>0</v>
      </c>
      <c r="AH244" s="1">
        <v>8042100</v>
      </c>
      <c r="AI244">
        <v>0</v>
      </c>
      <c r="AJ244">
        <v>0</v>
      </c>
      <c r="AK244">
        <v>0</v>
      </c>
      <c r="AL244">
        <v>0</v>
      </c>
      <c r="AM244">
        <v>0</v>
      </c>
      <c r="AN244" s="1">
        <v>8042100</v>
      </c>
      <c r="AO244">
        <v>0</v>
      </c>
      <c r="AP244" s="1">
        <v>8042100</v>
      </c>
      <c r="AQ244">
        <v>0</v>
      </c>
      <c r="AR244">
        <v>0</v>
      </c>
      <c r="AS244">
        <v>0</v>
      </c>
      <c r="AT244">
        <v>0</v>
      </c>
      <c r="AU244" s="1">
        <v>8042100</v>
      </c>
      <c r="AV244" s="1">
        <v>8042100</v>
      </c>
      <c r="AW244">
        <v>0</v>
      </c>
      <c r="AX244">
        <v>0</v>
      </c>
      <c r="AY244">
        <v>7.5</v>
      </c>
      <c r="AZ244">
        <v>0</v>
      </c>
      <c r="BA244">
        <v>0</v>
      </c>
      <c r="BB244">
        <v>0</v>
      </c>
    </row>
    <row r="245" spans="1:54" x14ac:dyDescent="0.2">
      <c r="A245" t="s">
        <v>432</v>
      </c>
      <c r="B245" t="s">
        <v>431</v>
      </c>
      <c r="C245" t="s">
        <v>395</v>
      </c>
      <c r="D245" t="s">
        <v>423</v>
      </c>
      <c r="E245" t="s">
        <v>46</v>
      </c>
      <c r="F245" t="s">
        <v>47</v>
      </c>
      <c r="G245" s="1">
        <v>3237</v>
      </c>
      <c r="H245" s="1">
        <v>233875</v>
      </c>
      <c r="I245" s="1">
        <v>237112</v>
      </c>
      <c r="J245">
        <v>0</v>
      </c>
      <c r="K245">
        <v>0</v>
      </c>
      <c r="L245">
        <v>0</v>
      </c>
      <c r="M245">
        <v>0</v>
      </c>
      <c r="N245" s="1">
        <v>2871</v>
      </c>
      <c r="O245" s="1">
        <v>356196</v>
      </c>
      <c r="P245" s="1">
        <v>14289</v>
      </c>
      <c r="Q245" s="1">
        <v>610468</v>
      </c>
      <c r="R245" s="1">
        <f>Table1[[#This Row],[receipts_total]]-Table1[[#This Row],[receipts_others_income]]</f>
        <v>596179</v>
      </c>
      <c r="S245" s="1" t="str">
        <f>IF(Table1[[#This Row],[revenue]]&lt;250000,"S",IF(Table1[[#This Row],[revenue]]&lt;1000000,"M","L"))</f>
        <v>M</v>
      </c>
      <c r="T245" s="1">
        <f>IF(Table1[[#This Row],[charity_size]]="S",1, 0)</f>
        <v>0</v>
      </c>
      <c r="U245" s="2">
        <f>IF(Table1[[#This Row],[charity_size]]="S",(Table1[[#This Row],[revenue]]-_xlfn.MINIFS($R$2:$R$423,$S$2:$S$423,"S"))/(_xlfn.MAXIFS($R$2:$R$423,$S$2:$S$423,"S")-_xlfn.MINIFS($R$2:$R$423,$S$2:$S$423,"S")),0)</f>
        <v>0</v>
      </c>
      <c r="V245" s="1">
        <f>IF(Table1[[#This Row],[charity_size]]="M",1,0)</f>
        <v>1</v>
      </c>
      <c r="W245" s="2">
        <f>IF(Table1[[#This Row],[charity_size]]="M",(LOG10(Table1[[#This Row],[revenue]])-LOG10(_xlfn.MINIFS($R$2:$R$423,$S$2:$S$423,"M")))/(LOG10(_xlfn.MAXIFS($R$2:$R$423,$S$2:$S$423,"M"))-LOG10(_xlfn.MINIFS($R$2:$R$423,$S$2:$S$423,"M"))),0)</f>
        <v>0.62115567173855468</v>
      </c>
      <c r="X245" s="1">
        <f>IF(Table1[[#This Row],[charity_size]]="L",1,0)</f>
        <v>0</v>
      </c>
      <c r="Y24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5">
        <v>0</v>
      </c>
      <c r="AA245" s="1">
        <v>232135</v>
      </c>
      <c r="AB245">
        <v>0</v>
      </c>
      <c r="AC245" s="1">
        <v>232135</v>
      </c>
      <c r="AD245">
        <v>0</v>
      </c>
      <c r="AE245" s="1">
        <v>294905</v>
      </c>
      <c r="AF245" s="1">
        <v>527040</v>
      </c>
      <c r="AG245" s="1">
        <v>624630</v>
      </c>
      <c r="AH245" s="1">
        <v>586949</v>
      </c>
      <c r="AI245">
        <v>0</v>
      </c>
      <c r="AJ245">
        <v>0</v>
      </c>
      <c r="AK245">
        <v>0</v>
      </c>
      <c r="AL245">
        <v>0</v>
      </c>
      <c r="AM245" s="1">
        <v>12535</v>
      </c>
      <c r="AN245" s="1">
        <v>1224114</v>
      </c>
      <c r="AO245">
        <v>0</v>
      </c>
      <c r="AP245" s="1">
        <v>1224114</v>
      </c>
      <c r="AQ245" s="1">
        <v>33014</v>
      </c>
      <c r="AR245" s="1">
        <v>887990</v>
      </c>
      <c r="AS245" s="1">
        <v>854976</v>
      </c>
      <c r="AT245" s="1">
        <v>336124</v>
      </c>
      <c r="AU245">
        <v>0</v>
      </c>
      <c r="AV245" s="1">
        <v>336124</v>
      </c>
      <c r="AW245">
        <v>30</v>
      </c>
      <c r="AX245">
        <v>0</v>
      </c>
      <c r="AY245">
        <v>0</v>
      </c>
      <c r="AZ245">
        <v>4</v>
      </c>
      <c r="BA245" s="1">
        <v>188092</v>
      </c>
      <c r="BB245" s="1">
        <v>183204</v>
      </c>
    </row>
    <row r="246" spans="1:54" x14ac:dyDescent="0.2">
      <c r="A246" t="s">
        <v>405</v>
      </c>
      <c r="B246" t="s">
        <v>404</v>
      </c>
      <c r="C246" t="s">
        <v>395</v>
      </c>
      <c r="D246" t="s">
        <v>396</v>
      </c>
      <c r="E246" t="s">
        <v>46</v>
      </c>
      <c r="F246" t="s">
        <v>47</v>
      </c>
      <c r="G246" s="1">
        <v>79983</v>
      </c>
      <c r="H246" s="1">
        <v>2385688</v>
      </c>
      <c r="I246" s="1">
        <v>2465671</v>
      </c>
      <c r="J246">
        <v>0</v>
      </c>
      <c r="K246">
        <v>0</v>
      </c>
      <c r="L246">
        <v>0</v>
      </c>
      <c r="M246">
        <v>0</v>
      </c>
      <c r="N246" s="1">
        <v>1495052</v>
      </c>
      <c r="O246">
        <v>0</v>
      </c>
      <c r="P246">
        <v>0</v>
      </c>
      <c r="Q246" s="1">
        <v>3960723</v>
      </c>
      <c r="R246" s="1">
        <f>Table1[[#This Row],[receipts_total]]-Table1[[#This Row],[receipts_others_income]]</f>
        <v>3960723</v>
      </c>
      <c r="S246" s="1" t="str">
        <f>IF(Table1[[#This Row],[revenue]]&lt;250000,"S",IF(Table1[[#This Row],[revenue]]&lt;1000000,"M","L"))</f>
        <v>L</v>
      </c>
      <c r="T246" s="1">
        <f>IF(Table1[[#This Row],[charity_size]]="S",1, 0)</f>
        <v>0</v>
      </c>
      <c r="U246" s="2">
        <f>IF(Table1[[#This Row],[charity_size]]="S",(Table1[[#This Row],[revenue]]-_xlfn.MINIFS($R$2:$R$423,$S$2:$S$423,"S"))/(_xlfn.MAXIFS($R$2:$R$423,$S$2:$S$423,"S")-_xlfn.MINIFS($R$2:$R$423,$S$2:$S$423,"S")),0)</f>
        <v>0</v>
      </c>
      <c r="V246" s="1">
        <f>IF(Table1[[#This Row],[charity_size]]="M",1,0)</f>
        <v>0</v>
      </c>
      <c r="W24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6" s="1">
        <f>IF(Table1[[#This Row],[charity_size]]="L",1,0)</f>
        <v>1</v>
      </c>
      <c r="Y246" s="2">
        <f>IF(Table1[[#This Row],[charity_size]]="L",(LOG10(Table1[[#This Row],[revenue]])-LOG10(_xlfn.MINIFS($R$2:$R$423,$S$2:$S$423,"L")))/(LOG10(_xlfn.MAXIFS($R$2:$R$423,$S$2:$S$423,"L"))-LOG10(_xlfn.MINIFS($R$2:$R$423,$S$2:$S$423,"L"))),0)</f>
        <v>0.17469121753363734</v>
      </c>
      <c r="Z246">
        <v>0</v>
      </c>
      <c r="AA246" s="1">
        <v>13795597</v>
      </c>
      <c r="AB246">
        <v>0</v>
      </c>
      <c r="AC246" s="1">
        <v>13795597</v>
      </c>
      <c r="AD246" s="1">
        <v>5745</v>
      </c>
      <c r="AE246" s="1">
        <v>326404</v>
      </c>
      <c r="AF246" s="1">
        <v>14127746</v>
      </c>
      <c r="AG246" s="1">
        <v>197647</v>
      </c>
      <c r="AH246" s="1">
        <v>53618405</v>
      </c>
      <c r="AI246">
        <v>0</v>
      </c>
      <c r="AJ246">
        <v>0</v>
      </c>
      <c r="AK246">
        <v>0</v>
      </c>
      <c r="AL246" s="1">
        <v>10026</v>
      </c>
      <c r="AM246" s="1">
        <v>2001</v>
      </c>
      <c r="AN246" s="1">
        <v>53828079</v>
      </c>
      <c r="AO246" s="1">
        <v>22368033</v>
      </c>
      <c r="AP246" s="1">
        <v>53828079</v>
      </c>
      <c r="AQ246" s="1">
        <v>2563322</v>
      </c>
      <c r="AR246" s="1">
        <v>53399289</v>
      </c>
      <c r="AS246" s="1">
        <v>28467934</v>
      </c>
      <c r="AT246" s="1">
        <v>428790</v>
      </c>
      <c r="AU246">
        <v>0</v>
      </c>
      <c r="AV246" s="1">
        <v>428790</v>
      </c>
      <c r="AW246">
        <v>21</v>
      </c>
      <c r="AX246">
        <v>0</v>
      </c>
      <c r="AY246">
        <v>3</v>
      </c>
      <c r="AZ246">
        <v>15</v>
      </c>
      <c r="BA246" s="1">
        <v>579398</v>
      </c>
      <c r="BB246" s="1">
        <v>735051</v>
      </c>
    </row>
    <row r="247" spans="1:54" x14ac:dyDescent="0.2">
      <c r="A247" t="s">
        <v>419</v>
      </c>
      <c r="B247" t="s">
        <v>418</v>
      </c>
      <c r="C247" t="s">
        <v>395</v>
      </c>
      <c r="D247" t="s">
        <v>396</v>
      </c>
      <c r="E247" t="s">
        <v>46</v>
      </c>
      <c r="F247" t="s">
        <v>47</v>
      </c>
      <c r="G247" s="1">
        <v>431923</v>
      </c>
      <c r="H247" s="1">
        <v>1394837</v>
      </c>
      <c r="I247" s="1">
        <v>1826760</v>
      </c>
      <c r="J247">
        <v>0</v>
      </c>
      <c r="K247">
        <v>0</v>
      </c>
      <c r="L247">
        <v>0</v>
      </c>
      <c r="M247" s="1">
        <v>476215</v>
      </c>
      <c r="N247" s="1">
        <v>1516748</v>
      </c>
      <c r="O247" s="1">
        <v>232402</v>
      </c>
      <c r="P247">
        <v>0</v>
      </c>
      <c r="Q247" s="1">
        <v>4052125</v>
      </c>
      <c r="R247" s="1">
        <f>Table1[[#This Row],[receipts_total]]-Table1[[#This Row],[receipts_others_income]]</f>
        <v>4052125</v>
      </c>
      <c r="S247" s="1" t="str">
        <f>IF(Table1[[#This Row],[revenue]]&lt;250000,"S",IF(Table1[[#This Row],[revenue]]&lt;1000000,"M","L"))</f>
        <v>L</v>
      </c>
      <c r="T247" s="1">
        <f>IF(Table1[[#This Row],[charity_size]]="S",1, 0)</f>
        <v>0</v>
      </c>
      <c r="U247" s="2">
        <f>IF(Table1[[#This Row],[charity_size]]="S",(Table1[[#This Row],[revenue]]-_xlfn.MINIFS($R$2:$R$423,$S$2:$S$423,"S"))/(_xlfn.MAXIFS($R$2:$R$423,$S$2:$S$423,"S")-_xlfn.MINIFS($R$2:$R$423,$S$2:$S$423,"S")),0)</f>
        <v>0</v>
      </c>
      <c r="V247" s="1">
        <f>IF(Table1[[#This Row],[charity_size]]="M",1,0)</f>
        <v>0</v>
      </c>
      <c r="W24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47" s="1">
        <f>IF(Table1[[#This Row],[charity_size]]="L",1,0)</f>
        <v>1</v>
      </c>
      <c r="Y247" s="2">
        <f>IF(Table1[[#This Row],[charity_size]]="L",(LOG10(Table1[[#This Row],[revenue]])-LOG10(_xlfn.MINIFS($R$2:$R$423,$S$2:$S$423,"L")))/(LOG10(_xlfn.MAXIFS($R$2:$R$423,$S$2:$S$423,"L"))-LOG10(_xlfn.MINIFS($R$2:$R$423,$S$2:$S$423,"L"))),0)</f>
        <v>0.17760221430326137</v>
      </c>
      <c r="Z247">
        <v>0</v>
      </c>
      <c r="AA247" s="1">
        <v>3546669</v>
      </c>
      <c r="AB247">
        <v>0</v>
      </c>
      <c r="AC247" s="1">
        <v>3546669</v>
      </c>
      <c r="AD247" s="1">
        <v>10654</v>
      </c>
      <c r="AE247" s="1">
        <v>33289</v>
      </c>
      <c r="AF247" s="1">
        <v>3590612</v>
      </c>
      <c r="AG247">
        <v>0</v>
      </c>
      <c r="AH247" s="1">
        <v>25658468</v>
      </c>
      <c r="AI247">
        <v>0</v>
      </c>
      <c r="AJ247" s="1">
        <v>28518750</v>
      </c>
      <c r="AK247">
        <v>0</v>
      </c>
      <c r="AL247" s="1">
        <v>92827</v>
      </c>
      <c r="AM247">
        <v>0</v>
      </c>
      <c r="AN247" s="1">
        <v>54270045</v>
      </c>
      <c r="AO247">
        <v>0</v>
      </c>
      <c r="AP247" s="1">
        <v>54270045</v>
      </c>
      <c r="AQ247" s="1">
        <v>53225462</v>
      </c>
      <c r="AR247" s="1">
        <v>53569871</v>
      </c>
      <c r="AS247" s="1">
        <v>344409</v>
      </c>
      <c r="AT247" s="1">
        <v>700174</v>
      </c>
      <c r="AU247">
        <v>0</v>
      </c>
      <c r="AV247" s="1">
        <v>700174</v>
      </c>
      <c r="AW247">
        <v>21</v>
      </c>
      <c r="AX247">
        <v>0</v>
      </c>
      <c r="AY247">
        <v>1.8</v>
      </c>
      <c r="AZ247">
        <v>0</v>
      </c>
      <c r="BA247">
        <v>0</v>
      </c>
      <c r="BB247" s="1">
        <v>429539</v>
      </c>
    </row>
    <row r="248" spans="1:54" x14ac:dyDescent="0.2">
      <c r="A248" t="s">
        <v>133</v>
      </c>
      <c r="B248" t="s">
        <v>131</v>
      </c>
      <c r="C248" t="s">
        <v>49</v>
      </c>
      <c r="D248" t="s">
        <v>132</v>
      </c>
      <c r="E248" t="s">
        <v>46</v>
      </c>
      <c r="F248" t="s">
        <v>47</v>
      </c>
      <c r="G248" s="1">
        <v>10010</v>
      </c>
      <c r="H248" s="1">
        <v>55370</v>
      </c>
      <c r="I248" s="1">
        <v>65380</v>
      </c>
      <c r="J248">
        <v>0</v>
      </c>
      <c r="K248">
        <v>0</v>
      </c>
      <c r="L248">
        <v>0</v>
      </c>
      <c r="M248" s="1">
        <v>351839</v>
      </c>
      <c r="N248">
        <v>0</v>
      </c>
      <c r="O248" s="1">
        <v>190321</v>
      </c>
      <c r="P248" s="1">
        <v>173000</v>
      </c>
      <c r="Q248" s="1">
        <v>780540</v>
      </c>
      <c r="R248" s="1">
        <f>Table1[[#This Row],[receipts_total]]-Table1[[#This Row],[receipts_others_income]]</f>
        <v>607540</v>
      </c>
      <c r="S248" s="1" t="str">
        <f>IF(Table1[[#This Row],[revenue]]&lt;250000,"S",IF(Table1[[#This Row],[revenue]]&lt;1000000,"M","L"))</f>
        <v>M</v>
      </c>
      <c r="T248" s="1">
        <f>IF(Table1[[#This Row],[charity_size]]="S",1, 0)</f>
        <v>0</v>
      </c>
      <c r="U248" s="2">
        <f>IF(Table1[[#This Row],[charity_size]]="S",(Table1[[#This Row],[revenue]]-_xlfn.MINIFS($R$2:$R$423,$S$2:$S$423,"S"))/(_xlfn.MAXIFS($R$2:$R$423,$S$2:$S$423,"S")-_xlfn.MINIFS($R$2:$R$423,$S$2:$S$423,"S")),0)</f>
        <v>0</v>
      </c>
      <c r="V248" s="1">
        <f>IF(Table1[[#This Row],[charity_size]]="M",1,0)</f>
        <v>1</v>
      </c>
      <c r="W248" s="2">
        <f>IF(Table1[[#This Row],[charity_size]]="M",(LOG10(Table1[[#This Row],[revenue]])-LOG10(_xlfn.MINIFS($R$2:$R$423,$S$2:$S$423,"M")))/(LOG10(_xlfn.MAXIFS($R$2:$R$423,$S$2:$S$423,"M"))-LOG10(_xlfn.MINIFS($R$2:$R$423,$S$2:$S$423,"M"))),0)</f>
        <v>0.63502364604726602</v>
      </c>
      <c r="X248" s="1">
        <f>IF(Table1[[#This Row],[charity_size]]="L",1,0)</f>
        <v>0</v>
      </c>
      <c r="Y24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8">
        <v>0</v>
      </c>
      <c r="AA248" s="1">
        <v>438108</v>
      </c>
      <c r="AB248" s="1">
        <v>19366</v>
      </c>
      <c r="AC248" s="1">
        <v>457474</v>
      </c>
      <c r="AD248" s="1">
        <v>12794</v>
      </c>
      <c r="AE248" s="1">
        <v>212747</v>
      </c>
      <c r="AF248" s="1">
        <v>683015</v>
      </c>
      <c r="AG248" s="1">
        <v>9685</v>
      </c>
      <c r="AH248" s="1">
        <v>30578</v>
      </c>
      <c r="AI248">
        <v>0</v>
      </c>
      <c r="AJ248">
        <v>0</v>
      </c>
      <c r="AK248">
        <v>0</v>
      </c>
      <c r="AL248">
        <v>0</v>
      </c>
      <c r="AM248" s="1">
        <v>297484</v>
      </c>
      <c r="AN248" s="1">
        <v>337747</v>
      </c>
      <c r="AO248">
        <v>0</v>
      </c>
      <c r="AP248" s="1">
        <v>337747</v>
      </c>
      <c r="AQ248">
        <v>0</v>
      </c>
      <c r="AR248" s="1">
        <v>127463</v>
      </c>
      <c r="AS248" s="1">
        <v>127463</v>
      </c>
      <c r="AT248" s="1">
        <v>210284</v>
      </c>
      <c r="AU248">
        <v>0</v>
      </c>
      <c r="AV248" s="1">
        <v>210284</v>
      </c>
      <c r="AW248">
        <v>5</v>
      </c>
      <c r="AX248">
        <v>0</v>
      </c>
      <c r="AY248">
        <v>22</v>
      </c>
      <c r="AZ248">
        <v>8</v>
      </c>
      <c r="BA248" s="1">
        <v>380440</v>
      </c>
      <c r="BB248" s="1">
        <v>1670</v>
      </c>
    </row>
    <row r="249" spans="1:54" x14ac:dyDescent="0.2">
      <c r="A249" t="s">
        <v>88</v>
      </c>
      <c r="B249" t="s">
        <v>87</v>
      </c>
      <c r="C249" t="s">
        <v>49</v>
      </c>
      <c r="D249" t="s">
        <v>80</v>
      </c>
      <c r="E249" t="s">
        <v>46</v>
      </c>
      <c r="F249" t="s">
        <v>47</v>
      </c>
      <c r="G249" s="1">
        <v>1072</v>
      </c>
      <c r="H249" s="1">
        <v>135000</v>
      </c>
      <c r="I249" s="1">
        <v>136072</v>
      </c>
      <c r="J249" s="1">
        <v>38828</v>
      </c>
      <c r="K249">
        <v>0</v>
      </c>
      <c r="L249" s="1">
        <v>38828</v>
      </c>
      <c r="M249" s="1">
        <v>341478</v>
      </c>
      <c r="N249">
        <v>0</v>
      </c>
      <c r="O249" s="1">
        <v>91605</v>
      </c>
      <c r="P249" s="1">
        <v>8648</v>
      </c>
      <c r="Q249" s="1">
        <v>616631</v>
      </c>
      <c r="R249" s="1">
        <f>Table1[[#This Row],[receipts_total]]-Table1[[#This Row],[receipts_others_income]]</f>
        <v>607983</v>
      </c>
      <c r="S249" s="1" t="str">
        <f>IF(Table1[[#This Row],[revenue]]&lt;250000,"S",IF(Table1[[#This Row],[revenue]]&lt;1000000,"M","L"))</f>
        <v>M</v>
      </c>
      <c r="T249" s="1">
        <f>IF(Table1[[#This Row],[charity_size]]="S",1, 0)</f>
        <v>0</v>
      </c>
      <c r="U249" s="2">
        <f>IF(Table1[[#This Row],[charity_size]]="S",(Table1[[#This Row],[revenue]]-_xlfn.MINIFS($R$2:$R$423,$S$2:$S$423,"S"))/(_xlfn.MAXIFS($R$2:$R$423,$S$2:$S$423,"S")-_xlfn.MINIFS($R$2:$R$423,$S$2:$S$423,"S")),0)</f>
        <v>0</v>
      </c>
      <c r="V249" s="1">
        <f>IF(Table1[[#This Row],[charity_size]]="M",1,0)</f>
        <v>1</v>
      </c>
      <c r="W249" s="2">
        <f>IF(Table1[[#This Row],[charity_size]]="M",(LOG10(Table1[[#This Row],[revenue]])-LOG10(_xlfn.MINIFS($R$2:$R$423,$S$2:$S$423,"M")))/(LOG10(_xlfn.MAXIFS($R$2:$R$423,$S$2:$S$423,"M"))-LOG10(_xlfn.MINIFS($R$2:$R$423,$S$2:$S$423,"M"))),0)</f>
        <v>0.63555913344256765</v>
      </c>
      <c r="X249" s="1">
        <f>IF(Table1[[#This Row],[charity_size]]="L",1,0)</f>
        <v>0</v>
      </c>
      <c r="Y24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49">
        <v>0</v>
      </c>
      <c r="AA249" s="1">
        <v>509364</v>
      </c>
      <c r="AB249" s="1">
        <v>47756</v>
      </c>
      <c r="AC249" s="1">
        <v>557120</v>
      </c>
      <c r="AD249">
        <v>0</v>
      </c>
      <c r="AE249">
        <v>0</v>
      </c>
      <c r="AF249" s="1">
        <v>557120</v>
      </c>
      <c r="AG249" s="1">
        <v>19857</v>
      </c>
      <c r="AH249" s="1">
        <v>14121</v>
      </c>
      <c r="AI249" s="1">
        <v>2189</v>
      </c>
      <c r="AJ249">
        <v>0</v>
      </c>
      <c r="AK249">
        <v>0</v>
      </c>
      <c r="AL249" s="1">
        <v>4919</v>
      </c>
      <c r="AM249">
        <v>0</v>
      </c>
      <c r="AN249" s="1">
        <v>41086</v>
      </c>
      <c r="AO249">
        <v>0</v>
      </c>
      <c r="AP249">
        <v>0</v>
      </c>
      <c r="AQ249" s="1">
        <v>3276</v>
      </c>
      <c r="AR249" s="1">
        <v>-251464</v>
      </c>
      <c r="AS249" s="1">
        <v>-254740</v>
      </c>
      <c r="AT249" s="1">
        <v>251464</v>
      </c>
      <c r="AU249">
        <v>0</v>
      </c>
      <c r="AV249" s="1">
        <v>251464</v>
      </c>
      <c r="AW249">
        <v>3</v>
      </c>
      <c r="AX249">
        <v>0</v>
      </c>
      <c r="AY249">
        <v>0</v>
      </c>
      <c r="AZ249">
        <v>10</v>
      </c>
      <c r="BA249" s="1">
        <v>154945</v>
      </c>
      <c r="BB249">
        <v>0</v>
      </c>
    </row>
    <row r="250" spans="1:54" x14ac:dyDescent="0.2">
      <c r="A250" t="s">
        <v>748</v>
      </c>
      <c r="B250" t="s">
        <v>747</v>
      </c>
      <c r="C250" t="s">
        <v>649</v>
      </c>
      <c r="D250" t="s">
        <v>745</v>
      </c>
      <c r="E250" t="s">
        <v>46</v>
      </c>
      <c r="F250" t="s">
        <v>56</v>
      </c>
      <c r="G250" s="1">
        <v>21053</v>
      </c>
      <c r="H250" s="1">
        <v>105687</v>
      </c>
      <c r="I250" s="1">
        <v>126740</v>
      </c>
      <c r="J250">
        <v>0</v>
      </c>
      <c r="K250">
        <v>0</v>
      </c>
      <c r="L250">
        <v>0</v>
      </c>
      <c r="M250" s="1">
        <v>3463764</v>
      </c>
      <c r="N250" s="1">
        <v>77557</v>
      </c>
      <c r="O250" s="1">
        <v>420913</v>
      </c>
      <c r="P250" s="1">
        <v>65781</v>
      </c>
      <c r="Q250" s="1">
        <v>4154755</v>
      </c>
      <c r="R250" s="1">
        <f>Table1[[#This Row],[receipts_total]]-Table1[[#This Row],[receipts_others_income]]</f>
        <v>4088974</v>
      </c>
      <c r="S250" s="1" t="str">
        <f>IF(Table1[[#This Row],[revenue]]&lt;250000,"S",IF(Table1[[#This Row],[revenue]]&lt;1000000,"M","L"))</f>
        <v>L</v>
      </c>
      <c r="T250" s="1">
        <f>IF(Table1[[#This Row],[charity_size]]="S",1, 0)</f>
        <v>0</v>
      </c>
      <c r="U250" s="2">
        <f>IF(Table1[[#This Row],[charity_size]]="S",(Table1[[#This Row],[revenue]]-_xlfn.MINIFS($R$2:$R$423,$S$2:$S$423,"S"))/(_xlfn.MAXIFS($R$2:$R$423,$S$2:$S$423,"S")-_xlfn.MINIFS($R$2:$R$423,$S$2:$S$423,"S")),0)</f>
        <v>0</v>
      </c>
      <c r="V250" s="1">
        <f>IF(Table1[[#This Row],[charity_size]]="M",1,0)</f>
        <v>0</v>
      </c>
      <c r="W25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0" s="1">
        <f>IF(Table1[[#This Row],[charity_size]]="L",1,0)</f>
        <v>1</v>
      </c>
      <c r="Y250" s="2">
        <f>IF(Table1[[#This Row],[charity_size]]="L",(LOG10(Table1[[#This Row],[revenue]])-LOG10(_xlfn.MINIFS($R$2:$R$423,$S$2:$S$423,"L")))/(LOG10(_xlfn.MAXIFS($R$2:$R$423,$S$2:$S$423,"L"))-LOG10(_xlfn.MINIFS($R$2:$R$423,$S$2:$S$423,"L"))),0)</f>
        <v>0.1787572614935217</v>
      </c>
      <c r="Z250" s="1">
        <v>498895</v>
      </c>
      <c r="AA250" s="1">
        <v>3280477</v>
      </c>
      <c r="AB250">
        <v>0</v>
      </c>
      <c r="AC250" s="1">
        <v>3280477</v>
      </c>
      <c r="AD250">
        <v>0</v>
      </c>
      <c r="AE250">
        <v>0</v>
      </c>
      <c r="AF250" s="1">
        <v>3280477</v>
      </c>
      <c r="AG250" s="1">
        <v>16908</v>
      </c>
      <c r="AH250" s="1">
        <v>7431636</v>
      </c>
      <c r="AI250">
        <v>0</v>
      </c>
      <c r="AJ250">
        <v>0</v>
      </c>
      <c r="AK250" s="1">
        <v>2903333</v>
      </c>
      <c r="AL250" s="1">
        <v>24084</v>
      </c>
      <c r="AM250" s="1">
        <v>1153899</v>
      </c>
      <c r="AN250" s="1">
        <v>11529860</v>
      </c>
      <c r="AO250">
        <v>0</v>
      </c>
      <c r="AP250" s="1">
        <v>11529860</v>
      </c>
      <c r="AQ250" s="1">
        <v>10873979</v>
      </c>
      <c r="AR250" s="1">
        <v>11111153</v>
      </c>
      <c r="AS250" s="1">
        <v>237174</v>
      </c>
      <c r="AT250" s="1">
        <v>418707</v>
      </c>
      <c r="AU250">
        <v>0</v>
      </c>
      <c r="AV250" s="1">
        <v>418707</v>
      </c>
      <c r="AW250">
        <v>44</v>
      </c>
      <c r="AX250">
        <v>0</v>
      </c>
      <c r="AY250">
        <v>0</v>
      </c>
      <c r="AZ250">
        <v>69</v>
      </c>
      <c r="BA250" s="1">
        <v>1938348</v>
      </c>
      <c r="BB250">
        <v>0</v>
      </c>
    </row>
    <row r="251" spans="1:54" x14ac:dyDescent="0.2">
      <c r="A251" t="s">
        <v>311</v>
      </c>
      <c r="B251" t="s">
        <v>310</v>
      </c>
      <c r="C251" t="s">
        <v>176</v>
      </c>
      <c r="D251" t="s">
        <v>278</v>
      </c>
      <c r="E251" t="s">
        <v>46</v>
      </c>
      <c r="F251" t="s">
        <v>47</v>
      </c>
      <c r="G251" s="1">
        <v>3529</v>
      </c>
      <c r="H251" s="1">
        <v>133883</v>
      </c>
      <c r="I251" s="1">
        <v>137412</v>
      </c>
      <c r="J251">
        <v>0</v>
      </c>
      <c r="K251">
        <v>0</v>
      </c>
      <c r="L251">
        <v>0</v>
      </c>
      <c r="M251" s="1">
        <v>26501</v>
      </c>
      <c r="N251">
        <v>0</v>
      </c>
      <c r="O251">
        <v>0</v>
      </c>
      <c r="P251">
        <v>160</v>
      </c>
      <c r="Q251" s="1">
        <v>164073</v>
      </c>
      <c r="R251" s="1">
        <f>Table1[[#This Row],[receipts_total]]-Table1[[#This Row],[receipts_others_income]]</f>
        <v>163913</v>
      </c>
      <c r="S251" s="1" t="str">
        <f>IF(Table1[[#This Row],[revenue]]&lt;250000,"S",IF(Table1[[#This Row],[revenue]]&lt;1000000,"M","L"))</f>
        <v>S</v>
      </c>
      <c r="T251" s="1">
        <f>IF(Table1[[#This Row],[charity_size]]="S",1, 0)</f>
        <v>1</v>
      </c>
      <c r="U251" s="2">
        <f>IF(Table1[[#This Row],[charity_size]]="S",(Table1[[#This Row],[revenue]]-_xlfn.MINIFS($R$2:$R$423,$S$2:$S$423,"S"))/(_xlfn.MAXIFS($R$2:$R$423,$S$2:$S$423,"S")-_xlfn.MINIFS($R$2:$R$423,$S$2:$S$423,"S")),0)</f>
        <v>0.65681061392296014</v>
      </c>
      <c r="V251" s="1">
        <f>IF(Table1[[#This Row],[charity_size]]="M",1,0)</f>
        <v>0</v>
      </c>
      <c r="W25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1" s="1">
        <f>IF(Table1[[#This Row],[charity_size]]="L",1,0)</f>
        <v>0</v>
      </c>
      <c r="Y25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1">
        <v>0</v>
      </c>
      <c r="AA251" s="1">
        <v>199254</v>
      </c>
      <c r="AB251">
        <v>0</v>
      </c>
      <c r="AC251" s="1">
        <v>199254</v>
      </c>
      <c r="AD251">
        <v>0</v>
      </c>
      <c r="AE251" s="1">
        <v>2501</v>
      </c>
      <c r="AF251" s="1">
        <v>201755</v>
      </c>
      <c r="AG251">
        <v>0</v>
      </c>
      <c r="AH251" s="1">
        <v>141541</v>
      </c>
      <c r="AI251">
        <v>0</v>
      </c>
      <c r="AJ251">
        <v>0</v>
      </c>
      <c r="AK251">
        <v>0</v>
      </c>
      <c r="AL251">
        <v>0</v>
      </c>
      <c r="AM251">
        <v>0</v>
      </c>
      <c r="AN251" s="1">
        <v>141541</v>
      </c>
      <c r="AO251">
        <v>0</v>
      </c>
      <c r="AP251" s="1">
        <v>141541</v>
      </c>
      <c r="AQ251">
        <v>0</v>
      </c>
      <c r="AR251" s="1">
        <v>140701</v>
      </c>
      <c r="AS251" s="1">
        <v>140701</v>
      </c>
      <c r="AT251">
        <v>840</v>
      </c>
      <c r="AU251">
        <v>0</v>
      </c>
      <c r="AV251">
        <v>840</v>
      </c>
      <c r="AW251">
        <v>12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1:54" x14ac:dyDescent="0.2">
      <c r="A252" t="s">
        <v>899</v>
      </c>
      <c r="B252" t="s">
        <v>898</v>
      </c>
      <c r="C252" t="s">
        <v>875</v>
      </c>
      <c r="D252" t="s">
        <v>876</v>
      </c>
      <c r="E252" t="s">
        <v>46</v>
      </c>
      <c r="F252" t="s">
        <v>47</v>
      </c>
      <c r="G252">
        <v>0</v>
      </c>
      <c r="H252" s="1">
        <v>50300</v>
      </c>
      <c r="I252" s="1">
        <v>50300</v>
      </c>
      <c r="J252">
        <v>0</v>
      </c>
      <c r="K252">
        <v>0</v>
      </c>
      <c r="L252">
        <v>0</v>
      </c>
      <c r="M252" s="1">
        <v>510839</v>
      </c>
      <c r="N252">
        <v>0</v>
      </c>
      <c r="O252" s="1">
        <v>50185</v>
      </c>
      <c r="P252" s="1">
        <v>188614</v>
      </c>
      <c r="Q252" s="1">
        <v>799938</v>
      </c>
      <c r="R252" s="1">
        <f>Table1[[#This Row],[receipts_total]]-Table1[[#This Row],[receipts_others_income]]</f>
        <v>611324</v>
      </c>
      <c r="S252" s="1" t="str">
        <f>IF(Table1[[#This Row],[revenue]]&lt;250000,"S",IF(Table1[[#This Row],[revenue]]&lt;1000000,"M","L"))</f>
        <v>M</v>
      </c>
      <c r="T252" s="1">
        <f>IF(Table1[[#This Row],[charity_size]]="S",1, 0)</f>
        <v>0</v>
      </c>
      <c r="U252" s="2">
        <f>IF(Table1[[#This Row],[charity_size]]="S",(Table1[[#This Row],[revenue]]-_xlfn.MINIFS($R$2:$R$423,$S$2:$S$423,"S"))/(_xlfn.MAXIFS($R$2:$R$423,$S$2:$S$423,"S")-_xlfn.MINIFS($R$2:$R$423,$S$2:$S$423,"S")),0)</f>
        <v>0</v>
      </c>
      <c r="V252" s="1">
        <f>IF(Table1[[#This Row],[charity_size]]="M",1,0)</f>
        <v>1</v>
      </c>
      <c r="W252" s="2">
        <f>IF(Table1[[#This Row],[charity_size]]="M",(LOG10(Table1[[#This Row],[revenue]])-LOG10(_xlfn.MINIFS($R$2:$R$423,$S$2:$S$423,"M")))/(LOG10(_xlfn.MAXIFS($R$2:$R$423,$S$2:$S$423,"M"))-LOG10(_xlfn.MINIFS($R$2:$R$423,$S$2:$S$423,"M"))),0)</f>
        <v>0.63958512800036305</v>
      </c>
      <c r="X252" s="1">
        <f>IF(Table1[[#This Row],[charity_size]]="L",1,0)</f>
        <v>0</v>
      </c>
      <c r="Y25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2">
        <v>0</v>
      </c>
      <c r="AA252" s="1">
        <v>68394</v>
      </c>
      <c r="AB252" s="1">
        <v>78886</v>
      </c>
      <c r="AC252" s="1">
        <v>147280</v>
      </c>
      <c r="AD252">
        <v>0</v>
      </c>
      <c r="AE252" s="1">
        <v>669040</v>
      </c>
      <c r="AF252" s="1">
        <v>816320</v>
      </c>
      <c r="AG252" s="1">
        <v>34542</v>
      </c>
      <c r="AH252" s="1">
        <v>112990</v>
      </c>
      <c r="AI252" s="1">
        <v>4438</v>
      </c>
      <c r="AJ252">
        <v>0</v>
      </c>
      <c r="AK252">
        <v>0</v>
      </c>
      <c r="AL252">
        <v>0</v>
      </c>
      <c r="AM252">
        <v>0</v>
      </c>
      <c r="AN252" s="1">
        <v>151970</v>
      </c>
      <c r="AO252">
        <v>0</v>
      </c>
      <c r="AP252" s="1">
        <v>151970</v>
      </c>
      <c r="AQ252">
        <v>0</v>
      </c>
      <c r="AR252" s="1">
        <v>100571</v>
      </c>
      <c r="AS252" s="1">
        <v>100571</v>
      </c>
      <c r="AT252" s="1">
        <v>51399</v>
      </c>
      <c r="AU252">
        <v>0</v>
      </c>
      <c r="AV252" s="1">
        <v>51399</v>
      </c>
      <c r="AW252">
        <v>49</v>
      </c>
      <c r="AX252">
        <v>0</v>
      </c>
      <c r="AY252">
        <v>0</v>
      </c>
      <c r="AZ252">
        <v>3</v>
      </c>
      <c r="BA252" s="1">
        <v>146088</v>
      </c>
      <c r="BB252">
        <v>0</v>
      </c>
    </row>
    <row r="253" spans="1:54" x14ac:dyDescent="0.2">
      <c r="A253" t="s">
        <v>817</v>
      </c>
      <c r="B253" t="s">
        <v>816</v>
      </c>
      <c r="C253" t="s">
        <v>649</v>
      </c>
      <c r="D253" t="s">
        <v>812</v>
      </c>
      <c r="E253" t="s">
        <v>461</v>
      </c>
      <c r="F253" t="s">
        <v>47</v>
      </c>
      <c r="G253" s="1">
        <v>354583</v>
      </c>
      <c r="H253" s="1">
        <v>2230905</v>
      </c>
      <c r="I253" s="1">
        <v>2585488</v>
      </c>
      <c r="J253">
        <v>0</v>
      </c>
      <c r="K253">
        <v>0</v>
      </c>
      <c r="L253">
        <v>0</v>
      </c>
      <c r="M253" s="1">
        <v>949188</v>
      </c>
      <c r="N253" s="1">
        <v>4000</v>
      </c>
      <c r="O253" s="1">
        <v>569810</v>
      </c>
      <c r="P253">
        <v>0</v>
      </c>
      <c r="Q253" s="1">
        <v>4108486</v>
      </c>
      <c r="R253" s="1">
        <f>Table1[[#This Row],[receipts_total]]-Table1[[#This Row],[receipts_others_income]]</f>
        <v>4108486</v>
      </c>
      <c r="S253" s="1" t="str">
        <f>IF(Table1[[#This Row],[revenue]]&lt;250000,"S",IF(Table1[[#This Row],[revenue]]&lt;1000000,"M","L"))</f>
        <v>L</v>
      </c>
      <c r="T253" s="1">
        <f>IF(Table1[[#This Row],[charity_size]]="S",1, 0)</f>
        <v>0</v>
      </c>
      <c r="U253" s="2">
        <f>IF(Table1[[#This Row],[charity_size]]="S",(Table1[[#This Row],[revenue]]-_xlfn.MINIFS($R$2:$R$423,$S$2:$S$423,"S"))/(_xlfn.MAXIFS($R$2:$R$423,$S$2:$S$423,"S")-_xlfn.MINIFS($R$2:$R$423,$S$2:$S$423,"S")),0)</f>
        <v>0</v>
      </c>
      <c r="V253" s="1">
        <f>IF(Table1[[#This Row],[charity_size]]="M",1,0)</f>
        <v>0</v>
      </c>
      <c r="W25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3" s="1">
        <f>IF(Table1[[#This Row],[charity_size]]="L",1,0)</f>
        <v>1</v>
      </c>
      <c r="Y253" s="2">
        <f>IF(Table1[[#This Row],[charity_size]]="L",(LOG10(Table1[[#This Row],[revenue]])-LOG10(_xlfn.MINIFS($R$2:$R$423,$S$2:$S$423,"L")))/(LOG10(_xlfn.MAXIFS($R$2:$R$423,$S$2:$S$423,"L"))-LOG10(_xlfn.MINIFS($R$2:$R$423,$S$2:$S$423,"L"))),0)</f>
        <v>0.17936466513728133</v>
      </c>
      <c r="Z253">
        <v>0</v>
      </c>
      <c r="AA253" s="1">
        <v>2820241</v>
      </c>
      <c r="AB253">
        <v>0</v>
      </c>
      <c r="AC253" s="1">
        <v>2820241</v>
      </c>
      <c r="AD253" s="1">
        <v>113542</v>
      </c>
      <c r="AE253">
        <v>0</v>
      </c>
      <c r="AF253" s="1">
        <v>2933783</v>
      </c>
      <c r="AG253" s="1">
        <v>649769</v>
      </c>
      <c r="AH253" s="1">
        <v>3244671</v>
      </c>
      <c r="AI253" s="1">
        <v>38013</v>
      </c>
      <c r="AJ253">
        <v>0</v>
      </c>
      <c r="AK253">
        <v>0</v>
      </c>
      <c r="AL253">
        <v>0</v>
      </c>
      <c r="AM253" s="1">
        <v>260597</v>
      </c>
      <c r="AN253" s="1">
        <v>4193050</v>
      </c>
      <c r="AO253">
        <v>0</v>
      </c>
      <c r="AP253" s="1">
        <v>4193050</v>
      </c>
      <c r="AQ253" s="1">
        <v>621178</v>
      </c>
      <c r="AR253" s="1">
        <v>3932887</v>
      </c>
      <c r="AS253" s="1">
        <v>3311709</v>
      </c>
      <c r="AT253" s="1">
        <v>260163</v>
      </c>
      <c r="AU253">
        <v>0</v>
      </c>
      <c r="AV253" s="1">
        <v>260163</v>
      </c>
      <c r="AW253">
        <v>46</v>
      </c>
      <c r="AX253">
        <v>0</v>
      </c>
      <c r="AY253">
        <v>4.3899999999999997</v>
      </c>
      <c r="AZ253">
        <v>41</v>
      </c>
      <c r="BA253" s="1">
        <v>2021327</v>
      </c>
      <c r="BB253" s="1">
        <v>6674</v>
      </c>
    </row>
    <row r="254" spans="1:54" x14ac:dyDescent="0.2">
      <c r="A254" t="s">
        <v>632</v>
      </c>
      <c r="B254" t="s">
        <v>631</v>
      </c>
      <c r="C254" t="s">
        <v>171</v>
      </c>
      <c r="D254" t="s">
        <v>629</v>
      </c>
      <c r="E254" t="s">
        <v>46</v>
      </c>
      <c r="F254" t="s">
        <v>47</v>
      </c>
      <c r="G254" s="1">
        <v>4128141</v>
      </c>
      <c r="H254">
        <v>0</v>
      </c>
      <c r="I254" s="1">
        <v>4128141</v>
      </c>
      <c r="J254">
        <v>0</v>
      </c>
      <c r="K254">
        <v>0</v>
      </c>
      <c r="L254">
        <v>0</v>
      </c>
      <c r="M254">
        <v>0</v>
      </c>
      <c r="N254" s="1">
        <v>11552</v>
      </c>
      <c r="O254">
        <v>0</v>
      </c>
      <c r="P254">
        <v>0</v>
      </c>
      <c r="Q254" s="1">
        <v>4139693</v>
      </c>
      <c r="R254" s="1">
        <f>Table1[[#This Row],[receipts_total]]-Table1[[#This Row],[receipts_others_income]]</f>
        <v>4139693</v>
      </c>
      <c r="S254" s="1" t="str">
        <f>IF(Table1[[#This Row],[revenue]]&lt;250000,"S",IF(Table1[[#This Row],[revenue]]&lt;1000000,"M","L"))</f>
        <v>L</v>
      </c>
      <c r="T254" s="1">
        <f>IF(Table1[[#This Row],[charity_size]]="S",1, 0)</f>
        <v>0</v>
      </c>
      <c r="U254" s="2">
        <f>IF(Table1[[#This Row],[charity_size]]="S",(Table1[[#This Row],[revenue]]-_xlfn.MINIFS($R$2:$R$423,$S$2:$S$423,"S"))/(_xlfn.MAXIFS($R$2:$R$423,$S$2:$S$423,"S")-_xlfn.MINIFS($R$2:$R$423,$S$2:$S$423,"S")),0)</f>
        <v>0</v>
      </c>
      <c r="V254" s="1">
        <f>IF(Table1[[#This Row],[charity_size]]="M",1,0)</f>
        <v>0</v>
      </c>
      <c r="W25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4" s="1">
        <f>IF(Table1[[#This Row],[charity_size]]="L",1,0)</f>
        <v>1</v>
      </c>
      <c r="Y254" s="2">
        <f>IF(Table1[[#This Row],[charity_size]]="L",(LOG10(Table1[[#This Row],[revenue]])-LOG10(_xlfn.MINIFS($R$2:$R$423,$S$2:$S$423,"L")))/(LOG10(_xlfn.MAXIFS($R$2:$R$423,$S$2:$S$423,"L"))-LOG10(_xlfn.MINIFS($R$2:$R$423,$S$2:$S$423,"L"))),0)</f>
        <v>0.18033016031170981</v>
      </c>
      <c r="Z254">
        <v>0</v>
      </c>
      <c r="AA254" s="1">
        <v>3910688</v>
      </c>
      <c r="AB254">
        <v>0</v>
      </c>
      <c r="AC254" s="1">
        <v>3910688</v>
      </c>
      <c r="AD254">
        <v>0</v>
      </c>
      <c r="AE254" s="1">
        <v>229005</v>
      </c>
      <c r="AF254" s="1">
        <v>4139693</v>
      </c>
      <c r="AG254">
        <v>0</v>
      </c>
      <c r="AH254" s="1">
        <v>5999777</v>
      </c>
      <c r="AI254">
        <v>0</v>
      </c>
      <c r="AJ254">
        <v>0</v>
      </c>
      <c r="AK254">
        <v>0</v>
      </c>
      <c r="AL254" s="1">
        <v>4569</v>
      </c>
      <c r="AM254">
        <v>0</v>
      </c>
      <c r="AN254" s="1">
        <v>6004346</v>
      </c>
      <c r="AO254">
        <v>0</v>
      </c>
      <c r="AP254" s="1">
        <v>6004346</v>
      </c>
      <c r="AQ254">
        <v>0</v>
      </c>
      <c r="AR254">
        <v>0</v>
      </c>
      <c r="AS254">
        <v>0</v>
      </c>
      <c r="AT254" s="1">
        <v>6004346</v>
      </c>
      <c r="AU254">
        <v>0</v>
      </c>
      <c r="AV254" s="1">
        <v>6004346</v>
      </c>
      <c r="AW254">
        <v>62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4" x14ac:dyDescent="0.2">
      <c r="A255" t="s">
        <v>455</v>
      </c>
      <c r="B255" t="s">
        <v>454</v>
      </c>
      <c r="C255" t="s">
        <v>395</v>
      </c>
      <c r="D255" t="s">
        <v>442</v>
      </c>
      <c r="E255" t="s">
        <v>59</v>
      </c>
      <c r="F255" t="s">
        <v>47</v>
      </c>
      <c r="G255" s="1">
        <v>72487</v>
      </c>
      <c r="H255" s="1">
        <v>397525</v>
      </c>
      <c r="I255" s="1">
        <v>470012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149897</v>
      </c>
      <c r="P255" s="1">
        <v>39192</v>
      </c>
      <c r="Q255" s="1">
        <v>659101</v>
      </c>
      <c r="R255" s="1">
        <f>Table1[[#This Row],[receipts_total]]-Table1[[#This Row],[receipts_others_income]]</f>
        <v>619909</v>
      </c>
      <c r="S255" s="1" t="str">
        <f>IF(Table1[[#This Row],[revenue]]&lt;250000,"S",IF(Table1[[#This Row],[revenue]]&lt;1000000,"M","L"))</f>
        <v>M</v>
      </c>
      <c r="T255" s="1">
        <f>IF(Table1[[#This Row],[charity_size]]="S",1, 0)</f>
        <v>0</v>
      </c>
      <c r="U255" s="2">
        <f>IF(Table1[[#This Row],[charity_size]]="S",(Table1[[#This Row],[revenue]]-_xlfn.MINIFS($R$2:$R$423,$S$2:$S$423,"S"))/(_xlfn.MAXIFS($R$2:$R$423,$S$2:$S$423,"S")-_xlfn.MINIFS($R$2:$R$423,$S$2:$S$423,"S")),0)</f>
        <v>0</v>
      </c>
      <c r="V255" s="1">
        <f>IF(Table1[[#This Row],[charity_size]]="M",1,0)</f>
        <v>1</v>
      </c>
      <c r="W255" s="2">
        <f>IF(Table1[[#This Row],[charity_size]]="M",(LOG10(Table1[[#This Row],[revenue]])-LOG10(_xlfn.MINIFS($R$2:$R$423,$S$2:$S$423,"M")))/(LOG10(_xlfn.MAXIFS($R$2:$R$423,$S$2:$S$423,"M"))-LOG10(_xlfn.MINIFS($R$2:$R$423,$S$2:$S$423,"M"))),0)</f>
        <v>0.64983021802116125</v>
      </c>
      <c r="X255" s="1">
        <f>IF(Table1[[#This Row],[charity_size]]="L",1,0)</f>
        <v>0</v>
      </c>
      <c r="Y25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5">
        <v>0</v>
      </c>
      <c r="AA255" s="1">
        <v>225663</v>
      </c>
      <c r="AB255">
        <v>0</v>
      </c>
      <c r="AC255" s="1">
        <v>225663</v>
      </c>
      <c r="AD255" s="1">
        <v>2622</v>
      </c>
      <c r="AE255" s="1">
        <v>40462</v>
      </c>
      <c r="AF255" s="1">
        <v>268747</v>
      </c>
      <c r="AG255" s="1">
        <v>34342</v>
      </c>
      <c r="AH255" s="1">
        <v>2730135</v>
      </c>
      <c r="AI255" s="1">
        <v>34889</v>
      </c>
      <c r="AJ255">
        <v>0</v>
      </c>
      <c r="AK255">
        <v>0</v>
      </c>
      <c r="AL255" s="1">
        <v>1953</v>
      </c>
      <c r="AM255">
        <v>0</v>
      </c>
      <c r="AN255" s="1">
        <v>2801319</v>
      </c>
      <c r="AO255">
        <v>0</v>
      </c>
      <c r="AP255" s="1">
        <v>2801319</v>
      </c>
      <c r="AQ255" s="1">
        <v>1598661</v>
      </c>
      <c r="AR255" s="1">
        <v>2781762</v>
      </c>
      <c r="AS255" s="1">
        <v>1183101</v>
      </c>
      <c r="AT255" s="1">
        <v>19557</v>
      </c>
      <c r="AU255">
        <v>0</v>
      </c>
      <c r="AV255" s="1">
        <v>19557</v>
      </c>
      <c r="AW255">
        <v>33</v>
      </c>
      <c r="AX255">
        <v>0</v>
      </c>
      <c r="AY255">
        <v>2.8</v>
      </c>
      <c r="AZ255">
        <v>4</v>
      </c>
      <c r="BA255" s="1">
        <v>102052</v>
      </c>
      <c r="BB255" s="1">
        <v>18000</v>
      </c>
    </row>
    <row r="256" spans="1:54" x14ac:dyDescent="0.2">
      <c r="A256" t="s">
        <v>340</v>
      </c>
      <c r="B256" t="s">
        <v>339</v>
      </c>
      <c r="C256" t="s">
        <v>330</v>
      </c>
      <c r="D256" t="s">
        <v>331</v>
      </c>
      <c r="E256" t="s">
        <v>59</v>
      </c>
      <c r="F256" t="s">
        <v>47</v>
      </c>
      <c r="G256" s="1">
        <v>6000</v>
      </c>
      <c r="H256" s="1">
        <v>93000</v>
      </c>
      <c r="I256" s="1">
        <v>99000</v>
      </c>
      <c r="J256">
        <v>0</v>
      </c>
      <c r="K256">
        <v>0</v>
      </c>
      <c r="L256">
        <v>0</v>
      </c>
      <c r="M256">
        <v>0</v>
      </c>
      <c r="N256" s="1">
        <v>65403</v>
      </c>
      <c r="O256">
        <v>0</v>
      </c>
      <c r="P256" s="1">
        <v>3260</v>
      </c>
      <c r="Q256" s="1">
        <v>167663</v>
      </c>
      <c r="R256" s="1">
        <f>Table1[[#This Row],[receipts_total]]-Table1[[#This Row],[receipts_others_income]]</f>
        <v>164403</v>
      </c>
      <c r="S256" s="1" t="str">
        <f>IF(Table1[[#This Row],[revenue]]&lt;250000,"S",IF(Table1[[#This Row],[revenue]]&lt;1000000,"M","L"))</f>
        <v>S</v>
      </c>
      <c r="T256" s="1">
        <f>IF(Table1[[#This Row],[charity_size]]="S",1, 0)</f>
        <v>1</v>
      </c>
      <c r="U256" s="2">
        <f>IF(Table1[[#This Row],[charity_size]]="S",(Table1[[#This Row],[revenue]]-_xlfn.MINIFS($R$2:$R$423,$S$2:$S$423,"S"))/(_xlfn.MAXIFS($R$2:$R$423,$S$2:$S$423,"S")-_xlfn.MINIFS($R$2:$R$423,$S$2:$S$423,"S")),0)</f>
        <v>0.65877407747266181</v>
      </c>
      <c r="V256" s="1">
        <f>IF(Table1[[#This Row],[charity_size]]="M",1,0)</f>
        <v>0</v>
      </c>
      <c r="W25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6" s="1">
        <f>IF(Table1[[#This Row],[charity_size]]="L",1,0)</f>
        <v>0</v>
      </c>
      <c r="Y25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1">
        <v>191463</v>
      </c>
      <c r="AF256" s="1">
        <v>191463</v>
      </c>
      <c r="AG256">
        <v>0</v>
      </c>
      <c r="AH256" s="1">
        <v>1450748</v>
      </c>
      <c r="AI256">
        <v>0</v>
      </c>
      <c r="AJ256" s="1">
        <v>772470</v>
      </c>
      <c r="AK256">
        <v>0</v>
      </c>
      <c r="AL256" s="1">
        <v>3453</v>
      </c>
      <c r="AM256">
        <v>0</v>
      </c>
      <c r="AN256" s="1">
        <v>2226671</v>
      </c>
      <c r="AO256">
        <v>0</v>
      </c>
      <c r="AP256" s="1">
        <v>2226671</v>
      </c>
      <c r="AQ256" s="1">
        <v>2155996</v>
      </c>
      <c r="AR256" s="1">
        <v>2226671</v>
      </c>
      <c r="AS256" s="1">
        <v>70675</v>
      </c>
      <c r="AT256">
        <v>0</v>
      </c>
      <c r="AU256">
        <v>0</v>
      </c>
      <c r="AV256">
        <v>0</v>
      </c>
      <c r="AW256">
        <v>14</v>
      </c>
      <c r="AX256">
        <v>0</v>
      </c>
      <c r="AY256">
        <v>0</v>
      </c>
      <c r="AZ256">
        <v>0</v>
      </c>
      <c r="BA256">
        <v>0</v>
      </c>
      <c r="BB256" s="1">
        <v>189758</v>
      </c>
    </row>
    <row r="257" spans="1:54" x14ac:dyDescent="0.2">
      <c r="A257" t="s">
        <v>881</v>
      </c>
      <c r="B257" t="s">
        <v>880</v>
      </c>
      <c r="C257" t="s">
        <v>875</v>
      </c>
      <c r="D257" t="s">
        <v>876</v>
      </c>
      <c r="E257" t="s">
        <v>46</v>
      </c>
      <c r="F257" t="s">
        <v>47</v>
      </c>
      <c r="G257" s="1">
        <v>65999</v>
      </c>
      <c r="H257" s="1">
        <v>105300</v>
      </c>
      <c r="I257" s="1">
        <v>171299</v>
      </c>
      <c r="J257">
        <v>0</v>
      </c>
      <c r="K257">
        <v>0</v>
      </c>
      <c r="L257">
        <v>0</v>
      </c>
      <c r="M257" s="1">
        <v>3596334</v>
      </c>
      <c r="N257">
        <v>0</v>
      </c>
      <c r="O257" s="1">
        <v>558269</v>
      </c>
      <c r="P257" s="1">
        <v>1525666</v>
      </c>
      <c r="Q257" s="1">
        <v>5851568</v>
      </c>
      <c r="R257" s="1">
        <f>Table1[[#This Row],[receipts_total]]-Table1[[#This Row],[receipts_others_income]]</f>
        <v>4325902</v>
      </c>
      <c r="S257" s="1" t="str">
        <f>IF(Table1[[#This Row],[revenue]]&lt;250000,"S",IF(Table1[[#This Row],[revenue]]&lt;1000000,"M","L"))</f>
        <v>L</v>
      </c>
      <c r="T257" s="1">
        <f>IF(Table1[[#This Row],[charity_size]]="S",1, 0)</f>
        <v>0</v>
      </c>
      <c r="U257" s="2">
        <f>IF(Table1[[#This Row],[charity_size]]="S",(Table1[[#This Row],[revenue]]-_xlfn.MINIFS($R$2:$R$423,$S$2:$S$423,"S"))/(_xlfn.MAXIFS($R$2:$R$423,$S$2:$S$423,"S")-_xlfn.MINIFS($R$2:$R$423,$S$2:$S$423,"S")),0)</f>
        <v>0</v>
      </c>
      <c r="V257" s="1">
        <f>IF(Table1[[#This Row],[charity_size]]="M",1,0)</f>
        <v>0</v>
      </c>
      <c r="W25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7" s="1">
        <f>IF(Table1[[#This Row],[charity_size]]="L",1,0)</f>
        <v>1</v>
      </c>
      <c r="Y257" s="2">
        <f>IF(Table1[[#This Row],[charity_size]]="L",(LOG10(Table1[[#This Row],[revenue]])-LOG10(_xlfn.MINIFS($R$2:$R$423,$S$2:$S$423,"L")))/(LOG10(_xlfn.MAXIFS($R$2:$R$423,$S$2:$S$423,"L"))-LOG10(_xlfn.MINIFS($R$2:$R$423,$S$2:$S$423,"L"))),0)</f>
        <v>0.18594409462669326</v>
      </c>
      <c r="Z257">
        <v>417</v>
      </c>
      <c r="AA257" s="1">
        <v>4361794</v>
      </c>
      <c r="AB257" s="1">
        <v>849720</v>
      </c>
      <c r="AC257" s="1">
        <v>5211514</v>
      </c>
      <c r="AD257">
        <v>0</v>
      </c>
      <c r="AE257">
        <v>0</v>
      </c>
      <c r="AF257" s="1">
        <v>5211514</v>
      </c>
      <c r="AG257" s="1">
        <v>173559</v>
      </c>
      <c r="AH257" s="1">
        <v>6629173</v>
      </c>
      <c r="AI257">
        <v>0</v>
      </c>
      <c r="AJ257">
        <v>0</v>
      </c>
      <c r="AK257">
        <v>0</v>
      </c>
      <c r="AL257" s="1">
        <v>1306397</v>
      </c>
      <c r="AM257" s="1">
        <v>25847</v>
      </c>
      <c r="AN257" s="1">
        <v>8134976</v>
      </c>
      <c r="AO257" s="1">
        <v>60000</v>
      </c>
      <c r="AP257" s="1">
        <v>8134976</v>
      </c>
      <c r="AQ257" s="1">
        <v>603579</v>
      </c>
      <c r="AR257" s="1">
        <v>7494537</v>
      </c>
      <c r="AS257" s="1">
        <v>6830958</v>
      </c>
      <c r="AT257" s="1">
        <v>640439</v>
      </c>
      <c r="AU257">
        <v>0</v>
      </c>
      <c r="AV257" s="1">
        <v>640439</v>
      </c>
      <c r="AW257">
        <v>49</v>
      </c>
      <c r="AX257">
        <v>0</v>
      </c>
      <c r="AY257">
        <v>0</v>
      </c>
      <c r="AZ257">
        <v>56</v>
      </c>
      <c r="BA257" s="1">
        <v>3521951</v>
      </c>
      <c r="BB257">
        <v>0</v>
      </c>
    </row>
    <row r="258" spans="1:54" x14ac:dyDescent="0.2">
      <c r="A258" t="s">
        <v>848</v>
      </c>
      <c r="B258" t="s">
        <v>847</v>
      </c>
      <c r="C258" t="s">
        <v>649</v>
      </c>
      <c r="D258" t="s">
        <v>176</v>
      </c>
      <c r="E258" t="s">
        <v>59</v>
      </c>
      <c r="F258" t="s">
        <v>47</v>
      </c>
      <c r="G258" s="1">
        <v>74267</v>
      </c>
      <c r="H258" s="1">
        <v>94976</v>
      </c>
      <c r="I258" s="1">
        <v>169243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326</v>
      </c>
      <c r="Q258" s="1">
        <v>169569</v>
      </c>
      <c r="R258" s="1">
        <f>Table1[[#This Row],[receipts_total]]-Table1[[#This Row],[receipts_others_income]]</f>
        <v>169243</v>
      </c>
      <c r="S258" s="1" t="str">
        <f>IF(Table1[[#This Row],[revenue]]&lt;250000,"S",IF(Table1[[#This Row],[revenue]]&lt;1000000,"M","L"))</f>
        <v>S</v>
      </c>
      <c r="T258" s="1">
        <f>IF(Table1[[#This Row],[charity_size]]="S",1, 0)</f>
        <v>1</v>
      </c>
      <c r="U258" s="2">
        <f>IF(Table1[[#This Row],[charity_size]]="S",(Table1[[#This Row],[revenue]]-_xlfn.MINIFS($R$2:$R$423,$S$2:$S$423,"S"))/(_xlfn.MAXIFS($R$2:$R$423,$S$2:$S$423,"S")-_xlfn.MINIFS($R$2:$R$423,$S$2:$S$423,"S")),0)</f>
        <v>0.67816828886155178</v>
      </c>
      <c r="V258" s="1">
        <f>IF(Table1[[#This Row],[charity_size]]="M",1,0)</f>
        <v>0</v>
      </c>
      <c r="W25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8" s="1">
        <f>IF(Table1[[#This Row],[charity_size]]="L",1,0)</f>
        <v>0</v>
      </c>
      <c r="Y25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58">
        <v>0</v>
      </c>
      <c r="AA258" s="1">
        <v>68084</v>
      </c>
      <c r="AB258">
        <v>0</v>
      </c>
      <c r="AC258" s="1">
        <v>68084</v>
      </c>
      <c r="AD258" s="1">
        <v>2221</v>
      </c>
      <c r="AE258" s="1">
        <v>107205</v>
      </c>
      <c r="AF258" s="1">
        <v>177510</v>
      </c>
      <c r="AG258" s="1">
        <v>2100</v>
      </c>
      <c r="AH258" s="1">
        <v>8080</v>
      </c>
      <c r="AI258">
        <v>0</v>
      </c>
      <c r="AJ258">
        <v>0</v>
      </c>
      <c r="AK258">
        <v>0</v>
      </c>
      <c r="AL258">
        <v>0</v>
      </c>
      <c r="AM258" s="1">
        <v>1705</v>
      </c>
      <c r="AN258" s="1">
        <v>11885</v>
      </c>
      <c r="AO258">
        <v>0</v>
      </c>
      <c r="AP258" s="1">
        <v>11885</v>
      </c>
      <c r="AQ258">
        <v>0</v>
      </c>
      <c r="AR258" s="1">
        <v>-2323</v>
      </c>
      <c r="AS258" s="1">
        <v>-2323</v>
      </c>
      <c r="AT258" s="1">
        <v>14208</v>
      </c>
      <c r="AU258">
        <v>0</v>
      </c>
      <c r="AV258" s="1">
        <v>14208</v>
      </c>
      <c r="AW258">
        <v>48</v>
      </c>
      <c r="AX258">
        <v>0</v>
      </c>
      <c r="AY258">
        <v>27</v>
      </c>
      <c r="AZ258">
        <v>4</v>
      </c>
      <c r="BA258" s="1">
        <v>52408</v>
      </c>
      <c r="BB258">
        <v>0</v>
      </c>
    </row>
    <row r="259" spans="1:54" x14ac:dyDescent="0.2">
      <c r="A259" t="s">
        <v>165</v>
      </c>
      <c r="B259" t="s">
        <v>164</v>
      </c>
      <c r="C259" t="s">
        <v>49</v>
      </c>
      <c r="D259" t="s">
        <v>158</v>
      </c>
      <c r="E259" t="s">
        <v>46</v>
      </c>
      <c r="F259" t="s">
        <v>47</v>
      </c>
      <c r="G259" s="1">
        <v>372411</v>
      </c>
      <c r="H259" s="1">
        <v>435900</v>
      </c>
      <c r="I259" s="1">
        <v>808311</v>
      </c>
      <c r="J259">
        <v>0</v>
      </c>
      <c r="K259">
        <v>0</v>
      </c>
      <c r="L259">
        <v>0</v>
      </c>
      <c r="M259" s="1">
        <v>3337297</v>
      </c>
      <c r="N259" s="1">
        <v>96912</v>
      </c>
      <c r="O259" s="1">
        <v>181862</v>
      </c>
      <c r="P259" s="1">
        <v>4184475</v>
      </c>
      <c r="Q259" s="1">
        <v>8608857</v>
      </c>
      <c r="R259" s="1">
        <f>Table1[[#This Row],[receipts_total]]-Table1[[#This Row],[receipts_others_income]]</f>
        <v>4424382</v>
      </c>
      <c r="S259" s="1" t="str">
        <f>IF(Table1[[#This Row],[revenue]]&lt;250000,"S",IF(Table1[[#This Row],[revenue]]&lt;1000000,"M","L"))</f>
        <v>L</v>
      </c>
      <c r="T259" s="1">
        <f>IF(Table1[[#This Row],[charity_size]]="S",1, 0)</f>
        <v>0</v>
      </c>
      <c r="U259" s="2">
        <f>IF(Table1[[#This Row],[charity_size]]="S",(Table1[[#This Row],[revenue]]-_xlfn.MINIFS($R$2:$R$423,$S$2:$S$423,"S"))/(_xlfn.MAXIFS($R$2:$R$423,$S$2:$S$423,"S")-_xlfn.MINIFS($R$2:$R$423,$S$2:$S$423,"S")),0)</f>
        <v>0</v>
      </c>
      <c r="V259" s="1">
        <f>IF(Table1[[#This Row],[charity_size]]="M",1,0)</f>
        <v>0</v>
      </c>
      <c r="W25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59" s="1">
        <f>IF(Table1[[#This Row],[charity_size]]="L",1,0)</f>
        <v>1</v>
      </c>
      <c r="Y259" s="2">
        <f>IF(Table1[[#This Row],[charity_size]]="L",(LOG10(Table1[[#This Row],[revenue]])-LOG10(_xlfn.MINIFS($R$2:$R$423,$S$2:$S$423,"L")))/(LOG10(_xlfn.MAXIFS($R$2:$R$423,$S$2:$S$423,"L"))-LOG10(_xlfn.MINIFS($R$2:$R$423,$S$2:$S$423,"L"))),0)</f>
        <v>0.18881618644748271</v>
      </c>
      <c r="Z259" s="1">
        <v>225322</v>
      </c>
      <c r="AA259" s="1">
        <v>3161446</v>
      </c>
      <c r="AB259" s="1">
        <v>748119</v>
      </c>
      <c r="AC259" s="1">
        <v>3909565</v>
      </c>
      <c r="AD259" s="1">
        <v>69249</v>
      </c>
      <c r="AE259" s="1">
        <v>4065236</v>
      </c>
      <c r="AF259" s="1">
        <v>8044050</v>
      </c>
      <c r="AG259" s="1">
        <v>673002</v>
      </c>
      <c r="AH259" s="1">
        <v>9442964</v>
      </c>
      <c r="AI259">
        <v>0</v>
      </c>
      <c r="AJ259">
        <v>0</v>
      </c>
      <c r="AK259">
        <v>0</v>
      </c>
      <c r="AL259">
        <v>0</v>
      </c>
      <c r="AM259" s="1">
        <v>1556668</v>
      </c>
      <c r="AN259" s="1">
        <v>11672634</v>
      </c>
      <c r="AO259">
        <v>0</v>
      </c>
      <c r="AP259" s="1">
        <v>11672634</v>
      </c>
      <c r="AQ259">
        <v>0</v>
      </c>
      <c r="AR259" s="1">
        <v>7941416</v>
      </c>
      <c r="AS259" s="1">
        <v>7941416</v>
      </c>
      <c r="AT259" s="1">
        <v>2304408</v>
      </c>
      <c r="AU259" s="1">
        <v>1426810</v>
      </c>
      <c r="AV259" s="1">
        <v>3731218</v>
      </c>
      <c r="AW259">
        <v>7</v>
      </c>
      <c r="AX259">
        <v>0</v>
      </c>
      <c r="AY259">
        <v>0.08</v>
      </c>
      <c r="AZ259">
        <v>30</v>
      </c>
      <c r="BA259" s="1">
        <v>2281538</v>
      </c>
      <c r="BB259" s="1">
        <v>25000</v>
      </c>
    </row>
    <row r="260" spans="1:54" x14ac:dyDescent="0.2">
      <c r="A260" t="s">
        <v>599</v>
      </c>
      <c r="B260" t="s">
        <v>597</v>
      </c>
      <c r="C260" t="s">
        <v>171</v>
      </c>
      <c r="D260" t="s">
        <v>598</v>
      </c>
      <c r="E260" t="s">
        <v>46</v>
      </c>
      <c r="F260" t="s">
        <v>56</v>
      </c>
      <c r="G260" s="1">
        <v>114449</v>
      </c>
      <c r="H260" s="1">
        <v>2485878</v>
      </c>
      <c r="I260" s="1">
        <v>2600327</v>
      </c>
      <c r="J260" s="1">
        <v>1599374</v>
      </c>
      <c r="K260">
        <v>0</v>
      </c>
      <c r="L260" s="1">
        <v>1599374</v>
      </c>
      <c r="M260">
        <v>0</v>
      </c>
      <c r="N260" s="1">
        <v>119699</v>
      </c>
      <c r="O260" s="1">
        <v>127986</v>
      </c>
      <c r="P260" s="1">
        <v>99791</v>
      </c>
      <c r="Q260" s="1">
        <v>4547177</v>
      </c>
      <c r="R260" s="1">
        <f>Table1[[#This Row],[receipts_total]]-Table1[[#This Row],[receipts_others_income]]</f>
        <v>4447386</v>
      </c>
      <c r="S260" s="1" t="str">
        <f>IF(Table1[[#This Row],[revenue]]&lt;250000,"S",IF(Table1[[#This Row],[revenue]]&lt;1000000,"M","L"))</f>
        <v>L</v>
      </c>
      <c r="T260" s="1">
        <f>IF(Table1[[#This Row],[charity_size]]="S",1, 0)</f>
        <v>0</v>
      </c>
      <c r="U260" s="2">
        <f>IF(Table1[[#This Row],[charity_size]]="S",(Table1[[#This Row],[revenue]]-_xlfn.MINIFS($R$2:$R$423,$S$2:$S$423,"S"))/(_xlfn.MAXIFS($R$2:$R$423,$S$2:$S$423,"S")-_xlfn.MINIFS($R$2:$R$423,$S$2:$S$423,"S")),0)</f>
        <v>0</v>
      </c>
      <c r="V260" s="1">
        <f>IF(Table1[[#This Row],[charity_size]]="M",1,0)</f>
        <v>0</v>
      </c>
      <c r="W26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0" s="1">
        <f>IF(Table1[[#This Row],[charity_size]]="L",1,0)</f>
        <v>1</v>
      </c>
      <c r="Y260" s="2">
        <f>IF(Table1[[#This Row],[charity_size]]="L",(LOG10(Table1[[#This Row],[revenue]])-LOG10(_xlfn.MINIFS($R$2:$R$423,$S$2:$S$423,"L")))/(LOG10(_xlfn.MAXIFS($R$2:$R$423,$S$2:$S$423,"L"))-LOG10(_xlfn.MINIFS($R$2:$R$423,$S$2:$S$423,"L"))),0)</f>
        <v>0.18947786681263307</v>
      </c>
      <c r="Z260">
        <v>0</v>
      </c>
      <c r="AA260" s="1">
        <v>7002975</v>
      </c>
      <c r="AB260">
        <v>0</v>
      </c>
      <c r="AC260" s="1">
        <v>7002975</v>
      </c>
      <c r="AD260">
        <v>0</v>
      </c>
      <c r="AE260">
        <v>0</v>
      </c>
      <c r="AF260" s="1">
        <v>7002975</v>
      </c>
      <c r="AG260" s="1">
        <v>20261</v>
      </c>
      <c r="AH260" s="1">
        <v>25956998</v>
      </c>
      <c r="AI260">
        <v>0</v>
      </c>
      <c r="AJ260">
        <v>0</v>
      </c>
      <c r="AK260" s="1">
        <v>32449</v>
      </c>
      <c r="AL260" s="1">
        <v>27295</v>
      </c>
      <c r="AM260" s="1">
        <v>210198</v>
      </c>
      <c r="AN260" s="1">
        <v>26247201</v>
      </c>
      <c r="AO260">
        <v>0</v>
      </c>
      <c r="AP260" s="1">
        <v>26247201</v>
      </c>
      <c r="AQ260">
        <v>0</v>
      </c>
      <c r="AR260" s="1">
        <v>11982668</v>
      </c>
      <c r="AS260" s="1">
        <v>11982668</v>
      </c>
      <c r="AT260" s="1">
        <v>14264533</v>
      </c>
      <c r="AU260">
        <v>0</v>
      </c>
      <c r="AV260" s="1">
        <v>14264533</v>
      </c>
      <c r="AW260">
        <v>59</v>
      </c>
      <c r="AX260">
        <v>0</v>
      </c>
      <c r="AY260">
        <v>100</v>
      </c>
      <c r="AZ260">
        <v>0</v>
      </c>
      <c r="BA260">
        <v>0</v>
      </c>
      <c r="BB260">
        <v>0</v>
      </c>
    </row>
    <row r="261" spans="1:54" x14ac:dyDescent="0.2">
      <c r="A261" t="s">
        <v>90</v>
      </c>
      <c r="B261" t="s">
        <v>89</v>
      </c>
      <c r="C261" t="s">
        <v>49</v>
      </c>
      <c r="D261" t="s">
        <v>80</v>
      </c>
      <c r="E261" t="s">
        <v>46</v>
      </c>
      <c r="F261" t="s">
        <v>47</v>
      </c>
      <c r="G261">
        <v>0</v>
      </c>
      <c r="H261" s="1">
        <v>165750</v>
      </c>
      <c r="I261" s="1">
        <v>165750</v>
      </c>
      <c r="J261">
        <v>0</v>
      </c>
      <c r="K261">
        <v>0</v>
      </c>
      <c r="L261">
        <v>0</v>
      </c>
      <c r="M261" s="1">
        <v>2580350</v>
      </c>
      <c r="N261" s="1">
        <v>1038575</v>
      </c>
      <c r="O261" s="1">
        <v>680647</v>
      </c>
      <c r="P261" s="1">
        <v>1727301</v>
      </c>
      <c r="Q261" s="1">
        <v>6192623</v>
      </c>
      <c r="R261" s="1">
        <f>Table1[[#This Row],[receipts_total]]-Table1[[#This Row],[receipts_others_income]]</f>
        <v>4465322</v>
      </c>
      <c r="S261" s="1" t="str">
        <f>IF(Table1[[#This Row],[revenue]]&lt;250000,"S",IF(Table1[[#This Row],[revenue]]&lt;1000000,"M","L"))</f>
        <v>L</v>
      </c>
      <c r="T261" s="1">
        <f>IF(Table1[[#This Row],[charity_size]]="S",1, 0)</f>
        <v>0</v>
      </c>
      <c r="U261" s="2">
        <f>IF(Table1[[#This Row],[charity_size]]="S",(Table1[[#This Row],[revenue]]-_xlfn.MINIFS($R$2:$R$423,$S$2:$S$423,"S"))/(_xlfn.MAXIFS($R$2:$R$423,$S$2:$S$423,"S")-_xlfn.MINIFS($R$2:$R$423,$S$2:$S$423,"S")),0)</f>
        <v>0</v>
      </c>
      <c r="V261" s="1">
        <f>IF(Table1[[#This Row],[charity_size]]="M",1,0)</f>
        <v>0</v>
      </c>
      <c r="W26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1" s="1">
        <f>IF(Table1[[#This Row],[charity_size]]="L",1,0)</f>
        <v>1</v>
      </c>
      <c r="Y261" s="2">
        <f>IF(Table1[[#This Row],[charity_size]]="L",(LOG10(Table1[[#This Row],[revenue]])-LOG10(_xlfn.MINIFS($R$2:$R$423,$S$2:$S$423,"L")))/(LOG10(_xlfn.MAXIFS($R$2:$R$423,$S$2:$S$423,"L"))-LOG10(_xlfn.MINIFS($R$2:$R$423,$S$2:$S$423,"L"))),0)</f>
        <v>0.1899914024588297</v>
      </c>
      <c r="Z261">
        <v>0</v>
      </c>
      <c r="AA261" s="1">
        <v>1147547</v>
      </c>
      <c r="AB261">
        <v>0</v>
      </c>
      <c r="AC261" s="1">
        <v>1147547</v>
      </c>
      <c r="AD261">
        <v>0</v>
      </c>
      <c r="AE261" s="1">
        <v>5586593</v>
      </c>
      <c r="AF261" s="1">
        <v>6734140</v>
      </c>
      <c r="AG261" s="1">
        <v>88988</v>
      </c>
      <c r="AH261" s="1">
        <v>514832</v>
      </c>
      <c r="AI261" s="1">
        <v>1154171</v>
      </c>
      <c r="AJ261" s="1">
        <v>20336327</v>
      </c>
      <c r="AK261">
        <v>0</v>
      </c>
      <c r="AL261">
        <v>0</v>
      </c>
      <c r="AM261" s="1">
        <v>2361442</v>
      </c>
      <c r="AN261" s="1">
        <v>24455760</v>
      </c>
      <c r="AO261" s="1">
        <v>21863742</v>
      </c>
      <c r="AP261" s="1">
        <v>24455760</v>
      </c>
      <c r="AQ261">
        <v>0</v>
      </c>
      <c r="AR261" s="1">
        <v>21863742</v>
      </c>
      <c r="AS261">
        <v>0</v>
      </c>
      <c r="AT261" s="1">
        <v>1319422</v>
      </c>
      <c r="AU261" s="1">
        <v>1272596</v>
      </c>
      <c r="AV261" s="1">
        <v>2592018</v>
      </c>
      <c r="AW261">
        <v>3</v>
      </c>
      <c r="AX261">
        <v>0</v>
      </c>
      <c r="AY261">
        <v>0</v>
      </c>
      <c r="AZ261">
        <v>55</v>
      </c>
      <c r="BA261" s="1">
        <v>3204884</v>
      </c>
      <c r="BB261">
        <v>0</v>
      </c>
    </row>
    <row r="262" spans="1:54" x14ac:dyDescent="0.2">
      <c r="A262" t="s">
        <v>770</v>
      </c>
      <c r="B262" t="s">
        <v>769</v>
      </c>
      <c r="C262" t="s">
        <v>649</v>
      </c>
      <c r="D262" t="s">
        <v>745</v>
      </c>
      <c r="E262" t="s">
        <v>46</v>
      </c>
      <c r="F262" t="s">
        <v>47</v>
      </c>
      <c r="G262" s="1">
        <v>39450</v>
      </c>
      <c r="H262" s="1">
        <v>62709</v>
      </c>
      <c r="I262" s="1">
        <v>102159</v>
      </c>
      <c r="J262">
        <v>0</v>
      </c>
      <c r="K262">
        <v>0</v>
      </c>
      <c r="L262">
        <v>0</v>
      </c>
      <c r="M262" s="1">
        <v>3825006</v>
      </c>
      <c r="N262" s="1">
        <v>49804</v>
      </c>
      <c r="O262" s="1">
        <v>658073</v>
      </c>
      <c r="P262" s="1">
        <v>151012</v>
      </c>
      <c r="Q262" s="1">
        <v>4786054</v>
      </c>
      <c r="R262" s="1">
        <f>Table1[[#This Row],[receipts_total]]-Table1[[#This Row],[receipts_others_income]]</f>
        <v>4635042</v>
      </c>
      <c r="S262" s="1" t="str">
        <f>IF(Table1[[#This Row],[revenue]]&lt;250000,"S",IF(Table1[[#This Row],[revenue]]&lt;1000000,"M","L"))</f>
        <v>L</v>
      </c>
      <c r="T262" s="1">
        <f>IF(Table1[[#This Row],[charity_size]]="S",1, 0)</f>
        <v>0</v>
      </c>
      <c r="U262" s="2">
        <f>IF(Table1[[#This Row],[charity_size]]="S",(Table1[[#This Row],[revenue]]-_xlfn.MINIFS($R$2:$R$423,$S$2:$S$423,"S"))/(_xlfn.MAXIFS($R$2:$R$423,$S$2:$S$423,"S")-_xlfn.MINIFS($R$2:$R$423,$S$2:$S$423,"S")),0)</f>
        <v>0</v>
      </c>
      <c r="V262" s="1">
        <f>IF(Table1[[#This Row],[charity_size]]="M",1,0)</f>
        <v>0</v>
      </c>
      <c r="W26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2" s="1">
        <f>IF(Table1[[#This Row],[charity_size]]="L",1,0)</f>
        <v>1</v>
      </c>
      <c r="Y262" s="2">
        <f>IF(Table1[[#This Row],[charity_size]]="L",(LOG10(Table1[[#This Row],[revenue]])-LOG10(_xlfn.MINIFS($R$2:$R$423,$S$2:$S$423,"L")))/(LOG10(_xlfn.MAXIFS($R$2:$R$423,$S$2:$S$423,"L"))-LOG10(_xlfn.MINIFS($R$2:$R$423,$S$2:$S$423,"L"))),0)</f>
        <v>0.1947510929191153</v>
      </c>
      <c r="Z262">
        <v>0</v>
      </c>
      <c r="AA262" s="1">
        <v>2855106</v>
      </c>
      <c r="AB262">
        <v>0</v>
      </c>
      <c r="AC262" s="1">
        <v>2855106</v>
      </c>
      <c r="AD262">
        <v>0</v>
      </c>
      <c r="AE262">
        <v>0</v>
      </c>
      <c r="AF262" s="1">
        <v>2855106</v>
      </c>
      <c r="AG262">
        <v>0</v>
      </c>
      <c r="AH262" s="1">
        <v>7931510</v>
      </c>
      <c r="AI262">
        <v>0</v>
      </c>
      <c r="AJ262">
        <v>0</v>
      </c>
      <c r="AK262" s="1">
        <v>4570962</v>
      </c>
      <c r="AL262" s="1">
        <v>104442</v>
      </c>
      <c r="AM262" s="1">
        <v>356127</v>
      </c>
      <c r="AN262" s="1">
        <v>12963041</v>
      </c>
      <c r="AO262" s="1">
        <v>2726203</v>
      </c>
      <c r="AP262" s="1">
        <v>12963041</v>
      </c>
      <c r="AQ262" s="1">
        <v>9188888</v>
      </c>
      <c r="AR262" s="1">
        <v>12804344</v>
      </c>
      <c r="AS262" s="1">
        <v>889253</v>
      </c>
      <c r="AT262" s="1">
        <v>158697</v>
      </c>
      <c r="AU262">
        <v>0</v>
      </c>
      <c r="AV262" s="1">
        <v>158697</v>
      </c>
      <c r="AW262">
        <v>44</v>
      </c>
      <c r="AX262">
        <v>0</v>
      </c>
      <c r="AY262">
        <v>0</v>
      </c>
      <c r="AZ262">
        <v>74</v>
      </c>
      <c r="BA262" s="1">
        <v>1379007</v>
      </c>
      <c r="BB262">
        <v>0</v>
      </c>
    </row>
    <row r="263" spans="1:54" x14ac:dyDescent="0.2">
      <c r="A263" t="s">
        <v>756</v>
      </c>
      <c r="B263" t="s">
        <v>755</v>
      </c>
      <c r="C263" t="s">
        <v>649</v>
      </c>
      <c r="D263" t="s">
        <v>745</v>
      </c>
      <c r="E263" t="s">
        <v>46</v>
      </c>
      <c r="F263" t="s">
        <v>47</v>
      </c>
      <c r="G263" s="1">
        <v>10592</v>
      </c>
      <c r="H263" s="1">
        <v>289257</v>
      </c>
      <c r="I263" s="1">
        <v>299849</v>
      </c>
      <c r="J263">
        <v>0</v>
      </c>
      <c r="K263">
        <v>0</v>
      </c>
      <c r="L263">
        <v>0</v>
      </c>
      <c r="M263" s="1">
        <v>2187411</v>
      </c>
      <c r="N263">
        <v>0</v>
      </c>
      <c r="O263" s="1">
        <v>2195902</v>
      </c>
      <c r="P263" s="1">
        <v>3252477</v>
      </c>
      <c r="Q263" s="1">
        <v>7935639</v>
      </c>
      <c r="R263" s="1">
        <f>Table1[[#This Row],[receipts_total]]-Table1[[#This Row],[receipts_others_income]]</f>
        <v>4683162</v>
      </c>
      <c r="S263" s="1" t="str">
        <f>IF(Table1[[#This Row],[revenue]]&lt;250000,"S",IF(Table1[[#This Row],[revenue]]&lt;1000000,"M","L"))</f>
        <v>L</v>
      </c>
      <c r="T263" s="1">
        <f>IF(Table1[[#This Row],[charity_size]]="S",1, 0)</f>
        <v>0</v>
      </c>
      <c r="U263" s="2">
        <f>IF(Table1[[#This Row],[charity_size]]="S",(Table1[[#This Row],[revenue]]-_xlfn.MINIFS($R$2:$R$423,$S$2:$S$423,"S"))/(_xlfn.MAXIFS($R$2:$R$423,$S$2:$S$423,"S")-_xlfn.MINIFS($R$2:$R$423,$S$2:$S$423,"S")),0)</f>
        <v>0</v>
      </c>
      <c r="V263" s="1">
        <f>IF(Table1[[#This Row],[charity_size]]="M",1,0)</f>
        <v>0</v>
      </c>
      <c r="W26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3" s="1">
        <f>IF(Table1[[#This Row],[charity_size]]="L",1,0)</f>
        <v>1</v>
      </c>
      <c r="Y263" s="2">
        <f>IF(Table1[[#This Row],[charity_size]]="L",(LOG10(Table1[[#This Row],[revenue]])-LOG10(_xlfn.MINIFS($R$2:$R$423,$S$2:$S$423,"L")))/(LOG10(_xlfn.MAXIFS($R$2:$R$423,$S$2:$S$423,"L"))-LOG10(_xlfn.MINIFS($R$2:$R$423,$S$2:$S$423,"L"))),0)</f>
        <v>0.1960688985435024</v>
      </c>
      <c r="Z263">
        <v>0</v>
      </c>
      <c r="AA263" s="1">
        <v>7386774</v>
      </c>
      <c r="AB263">
        <v>0</v>
      </c>
      <c r="AC263" s="1">
        <v>7386774</v>
      </c>
      <c r="AD263" s="1">
        <v>212267</v>
      </c>
      <c r="AE263">
        <v>0</v>
      </c>
      <c r="AF263" s="1">
        <v>7599041</v>
      </c>
      <c r="AG263" s="1">
        <v>2128762</v>
      </c>
      <c r="AH263" s="1">
        <v>8102841</v>
      </c>
      <c r="AI263" s="1">
        <v>27552</v>
      </c>
      <c r="AJ263">
        <v>0</v>
      </c>
      <c r="AK263" s="1">
        <v>3987964</v>
      </c>
      <c r="AL263" s="1">
        <v>268653</v>
      </c>
      <c r="AM263">
        <v>0</v>
      </c>
      <c r="AN263" s="1">
        <v>14515772</v>
      </c>
      <c r="AO263">
        <v>0</v>
      </c>
      <c r="AP263" s="1">
        <v>14515772</v>
      </c>
      <c r="AQ263" s="1">
        <v>5435412</v>
      </c>
      <c r="AR263" s="1">
        <v>12497600</v>
      </c>
      <c r="AS263" s="1">
        <v>7062188</v>
      </c>
      <c r="AT263" s="1">
        <v>763583</v>
      </c>
      <c r="AU263" s="1">
        <v>1254589</v>
      </c>
      <c r="AV263" s="1">
        <v>2018172</v>
      </c>
      <c r="AW263">
        <v>44</v>
      </c>
      <c r="AX263">
        <v>0</v>
      </c>
      <c r="AY263">
        <v>25</v>
      </c>
      <c r="AZ263">
        <v>84</v>
      </c>
      <c r="BA263" s="1">
        <v>3296300</v>
      </c>
      <c r="BB263">
        <v>0</v>
      </c>
    </row>
    <row r="264" spans="1:54" x14ac:dyDescent="0.2">
      <c r="A264" t="s">
        <v>352</v>
      </c>
      <c r="B264" t="s">
        <v>351</v>
      </c>
      <c r="C264" t="s">
        <v>330</v>
      </c>
      <c r="D264" t="s">
        <v>331</v>
      </c>
      <c r="E264" t="s">
        <v>46</v>
      </c>
      <c r="F264" t="s">
        <v>47</v>
      </c>
      <c r="G264" s="1">
        <v>553000</v>
      </c>
      <c r="H264" s="1">
        <v>2678000</v>
      </c>
      <c r="I264" s="1">
        <v>3231000</v>
      </c>
      <c r="J264">
        <v>0</v>
      </c>
      <c r="K264">
        <v>0</v>
      </c>
      <c r="L264">
        <v>0</v>
      </c>
      <c r="M264">
        <v>0</v>
      </c>
      <c r="N264" s="1">
        <v>1485000</v>
      </c>
      <c r="O264">
        <v>0</v>
      </c>
      <c r="P264">
        <v>0</v>
      </c>
      <c r="Q264" s="1">
        <v>4716000</v>
      </c>
      <c r="R264" s="1">
        <f>Table1[[#This Row],[receipts_total]]-Table1[[#This Row],[receipts_others_income]]</f>
        <v>4716000</v>
      </c>
      <c r="S264" s="1" t="str">
        <f>IF(Table1[[#This Row],[revenue]]&lt;250000,"S",IF(Table1[[#This Row],[revenue]]&lt;1000000,"M","L"))</f>
        <v>L</v>
      </c>
      <c r="T264" s="1">
        <f>IF(Table1[[#This Row],[charity_size]]="S",1, 0)</f>
        <v>0</v>
      </c>
      <c r="U264" s="2">
        <f>IF(Table1[[#This Row],[charity_size]]="S",(Table1[[#This Row],[revenue]]-_xlfn.MINIFS($R$2:$R$423,$S$2:$S$423,"S"))/(_xlfn.MAXIFS($R$2:$R$423,$S$2:$S$423,"S")-_xlfn.MINIFS($R$2:$R$423,$S$2:$S$423,"S")),0)</f>
        <v>0</v>
      </c>
      <c r="V264" s="1">
        <f>IF(Table1[[#This Row],[charity_size]]="M",1,0)</f>
        <v>0</v>
      </c>
      <c r="W26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4" s="1">
        <f>IF(Table1[[#This Row],[charity_size]]="L",1,0)</f>
        <v>1</v>
      </c>
      <c r="Y264" s="2">
        <f>IF(Table1[[#This Row],[charity_size]]="L",(LOG10(Table1[[#This Row],[revenue]])-LOG10(_xlfn.MINIFS($R$2:$R$423,$S$2:$S$423,"L")))/(LOG10(_xlfn.MAXIFS($R$2:$R$423,$S$2:$S$423,"L"))-LOG10(_xlfn.MINIFS($R$2:$R$423,$S$2:$S$423,"L"))),0)</f>
        <v>0.19696044385844533</v>
      </c>
      <c r="Z264">
        <v>0</v>
      </c>
      <c r="AA264" s="1">
        <v>2921000</v>
      </c>
      <c r="AB264">
        <v>0</v>
      </c>
      <c r="AC264" s="1">
        <v>2921000</v>
      </c>
      <c r="AD264" s="1">
        <v>9000</v>
      </c>
      <c r="AE264">
        <v>0</v>
      </c>
      <c r="AF264" s="1">
        <v>2930000</v>
      </c>
      <c r="AG264" s="1">
        <v>2739000</v>
      </c>
      <c r="AH264" s="1">
        <v>4845000</v>
      </c>
      <c r="AI264">
        <v>0</v>
      </c>
      <c r="AJ264" s="1">
        <v>24827000</v>
      </c>
      <c r="AK264">
        <v>0</v>
      </c>
      <c r="AL264">
        <v>0</v>
      </c>
      <c r="AM264">
        <v>0</v>
      </c>
      <c r="AN264" s="1">
        <v>32411000</v>
      </c>
      <c r="AO264" s="1">
        <v>27566000</v>
      </c>
      <c r="AP264" s="1">
        <v>32411000</v>
      </c>
      <c r="AQ264" s="1">
        <v>4845000</v>
      </c>
      <c r="AR264" s="1">
        <v>32411000</v>
      </c>
      <c r="AS264">
        <v>0</v>
      </c>
      <c r="AT264">
        <v>0</v>
      </c>
      <c r="AU264">
        <v>0</v>
      </c>
      <c r="AV264">
        <v>0</v>
      </c>
      <c r="AW264">
        <v>14</v>
      </c>
      <c r="AX264">
        <v>0</v>
      </c>
      <c r="AY264">
        <v>15</v>
      </c>
      <c r="AZ264">
        <v>0</v>
      </c>
      <c r="BA264">
        <v>0</v>
      </c>
      <c r="BB264">
        <v>0</v>
      </c>
    </row>
    <row r="265" spans="1:54" x14ac:dyDescent="0.2">
      <c r="A265" t="s">
        <v>458</v>
      </c>
      <c r="B265" t="s">
        <v>456</v>
      </c>
      <c r="C265" t="s">
        <v>395</v>
      </c>
      <c r="D265" t="s">
        <v>457</v>
      </c>
      <c r="E265" t="s">
        <v>46</v>
      </c>
      <c r="F265" t="s">
        <v>47</v>
      </c>
      <c r="G265" s="1">
        <v>23765</v>
      </c>
      <c r="H265" s="1">
        <v>67000</v>
      </c>
      <c r="I265" s="1">
        <v>90765</v>
      </c>
      <c r="J265">
        <v>0</v>
      </c>
      <c r="K265">
        <v>0</v>
      </c>
      <c r="L265">
        <v>0</v>
      </c>
      <c r="M265">
        <v>0</v>
      </c>
      <c r="N265" s="1">
        <v>4714975</v>
      </c>
      <c r="O265">
        <v>0</v>
      </c>
      <c r="P265">
        <v>0</v>
      </c>
      <c r="Q265" s="1">
        <v>4805740</v>
      </c>
      <c r="R265" s="1">
        <f>Table1[[#This Row],[receipts_total]]-Table1[[#This Row],[receipts_others_income]]</f>
        <v>4805740</v>
      </c>
      <c r="S265" s="1" t="str">
        <f>IF(Table1[[#This Row],[revenue]]&lt;250000,"S",IF(Table1[[#This Row],[revenue]]&lt;1000000,"M","L"))</f>
        <v>L</v>
      </c>
      <c r="T265" s="1">
        <f>IF(Table1[[#This Row],[charity_size]]="S",1, 0)</f>
        <v>0</v>
      </c>
      <c r="U265" s="2">
        <f>IF(Table1[[#This Row],[charity_size]]="S",(Table1[[#This Row],[revenue]]-_xlfn.MINIFS($R$2:$R$423,$S$2:$S$423,"S"))/(_xlfn.MAXIFS($R$2:$R$423,$S$2:$S$423,"S")-_xlfn.MINIFS($R$2:$R$423,$S$2:$S$423,"S")),0)</f>
        <v>0</v>
      </c>
      <c r="V265" s="1">
        <f>IF(Table1[[#This Row],[charity_size]]="M",1,0)</f>
        <v>0</v>
      </c>
      <c r="W26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5" s="1">
        <f>IF(Table1[[#This Row],[charity_size]]="L",1,0)</f>
        <v>1</v>
      </c>
      <c r="Y265" s="2">
        <f>IF(Table1[[#This Row],[charity_size]]="L",(LOG10(Table1[[#This Row],[revenue]])-LOG10(_xlfn.MINIFS($R$2:$R$423,$S$2:$S$423,"L")))/(LOG10(_xlfn.MAXIFS($R$2:$R$423,$S$2:$S$423,"L"))-LOG10(_xlfn.MINIFS($R$2:$R$423,$S$2:$S$423,"L"))),0)</f>
        <v>0.19936556356991822</v>
      </c>
      <c r="Z265">
        <v>0</v>
      </c>
      <c r="AA265" s="1">
        <v>2277574</v>
      </c>
      <c r="AB265">
        <v>0</v>
      </c>
      <c r="AC265" s="1">
        <v>2277574</v>
      </c>
      <c r="AD265">
        <v>0</v>
      </c>
      <c r="AE265" s="1">
        <v>611841</v>
      </c>
      <c r="AF265" s="1">
        <v>2889415</v>
      </c>
      <c r="AG265">
        <v>0</v>
      </c>
      <c r="AH265" s="1">
        <v>32378600</v>
      </c>
      <c r="AI265">
        <v>0</v>
      </c>
      <c r="AJ265" s="1">
        <v>94550975</v>
      </c>
      <c r="AK265">
        <v>0</v>
      </c>
      <c r="AL265">
        <v>0</v>
      </c>
      <c r="AM265">
        <v>0</v>
      </c>
      <c r="AN265" s="1">
        <v>126929575</v>
      </c>
      <c r="AO265">
        <v>0</v>
      </c>
      <c r="AP265" s="1">
        <v>126929575</v>
      </c>
      <c r="AQ265" s="1">
        <v>125737445</v>
      </c>
      <c r="AR265" s="1">
        <v>126014180</v>
      </c>
      <c r="AS265" s="1">
        <v>276735</v>
      </c>
      <c r="AT265" s="1">
        <v>915395</v>
      </c>
      <c r="AU265">
        <v>0</v>
      </c>
      <c r="AV265" s="1">
        <v>915395</v>
      </c>
      <c r="AW265">
        <v>34</v>
      </c>
      <c r="AX265">
        <v>0</v>
      </c>
      <c r="AY265">
        <v>0</v>
      </c>
      <c r="AZ265">
        <v>0</v>
      </c>
      <c r="BA265">
        <v>0</v>
      </c>
      <c r="BB265" s="1">
        <v>2421323</v>
      </c>
    </row>
    <row r="266" spans="1:54" x14ac:dyDescent="0.2">
      <c r="A266" t="s">
        <v>116</v>
      </c>
      <c r="B266" t="s">
        <v>115</v>
      </c>
      <c r="C266" t="s">
        <v>49</v>
      </c>
      <c r="D266" t="s">
        <v>95</v>
      </c>
      <c r="E266" t="s">
        <v>46</v>
      </c>
      <c r="F266" t="s">
        <v>47</v>
      </c>
      <c r="G266" s="1">
        <v>377814</v>
      </c>
      <c r="H266" s="1">
        <v>809900</v>
      </c>
      <c r="I266" s="1">
        <v>1187714</v>
      </c>
      <c r="J266">
        <v>0</v>
      </c>
      <c r="K266">
        <v>0</v>
      </c>
      <c r="L266">
        <v>0</v>
      </c>
      <c r="M266" s="1">
        <v>775000</v>
      </c>
      <c r="N266" s="1">
        <v>60269</v>
      </c>
      <c r="O266" s="1">
        <v>2806525</v>
      </c>
      <c r="P266" s="1">
        <v>387171</v>
      </c>
      <c r="Q266" s="1">
        <v>5216679</v>
      </c>
      <c r="R266" s="1">
        <f>Table1[[#This Row],[receipts_total]]-Table1[[#This Row],[receipts_others_income]]</f>
        <v>4829508</v>
      </c>
      <c r="S266" s="1" t="str">
        <f>IF(Table1[[#This Row],[revenue]]&lt;250000,"S",IF(Table1[[#This Row],[revenue]]&lt;1000000,"M","L"))</f>
        <v>L</v>
      </c>
      <c r="T266" s="1">
        <f>IF(Table1[[#This Row],[charity_size]]="S",1, 0)</f>
        <v>0</v>
      </c>
      <c r="U266" s="2">
        <f>IF(Table1[[#This Row],[charity_size]]="S",(Table1[[#This Row],[revenue]]-_xlfn.MINIFS($R$2:$R$423,$S$2:$S$423,"S"))/(_xlfn.MAXIFS($R$2:$R$423,$S$2:$S$423,"S")-_xlfn.MINIFS($R$2:$R$423,$S$2:$S$423,"S")),0)</f>
        <v>0</v>
      </c>
      <c r="V266" s="1">
        <f>IF(Table1[[#This Row],[charity_size]]="M",1,0)</f>
        <v>0</v>
      </c>
      <c r="W26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6" s="1">
        <f>IF(Table1[[#This Row],[charity_size]]="L",1,0)</f>
        <v>1</v>
      </c>
      <c r="Y266" s="2">
        <f>IF(Table1[[#This Row],[charity_size]]="L",(LOG10(Table1[[#This Row],[revenue]])-LOG10(_xlfn.MINIFS($R$2:$R$423,$S$2:$S$423,"L")))/(LOG10(_xlfn.MAXIFS($R$2:$R$423,$S$2:$S$423,"L"))-LOG10(_xlfn.MINIFS($R$2:$R$423,$S$2:$S$423,"L"))),0)</f>
        <v>0.19999504759609449</v>
      </c>
      <c r="Z266">
        <v>0</v>
      </c>
      <c r="AA266">
        <v>0</v>
      </c>
      <c r="AB266" s="1">
        <v>51432</v>
      </c>
      <c r="AC266" s="1">
        <v>51432</v>
      </c>
      <c r="AD266" s="1">
        <v>117066</v>
      </c>
      <c r="AE266" s="1">
        <v>5903905</v>
      </c>
      <c r="AF266" s="1">
        <v>6072403</v>
      </c>
      <c r="AG266" s="1">
        <v>1260043</v>
      </c>
      <c r="AH266" s="1">
        <v>19211510</v>
      </c>
      <c r="AI266">
        <v>0</v>
      </c>
      <c r="AJ266">
        <v>0</v>
      </c>
      <c r="AK266">
        <v>0</v>
      </c>
      <c r="AL266">
        <v>0</v>
      </c>
      <c r="AM266" s="1">
        <v>995999</v>
      </c>
      <c r="AN266" s="1">
        <v>21467552</v>
      </c>
      <c r="AO266">
        <v>0</v>
      </c>
      <c r="AP266" s="1">
        <v>21467552</v>
      </c>
      <c r="AQ266" s="1">
        <v>13030033</v>
      </c>
      <c r="AR266" s="1">
        <v>20379379</v>
      </c>
      <c r="AS266" s="1">
        <v>7349346</v>
      </c>
      <c r="AT266" s="1">
        <v>1088173</v>
      </c>
      <c r="AU266">
        <v>0</v>
      </c>
      <c r="AV266" s="1">
        <v>1088173</v>
      </c>
      <c r="AW266">
        <v>4</v>
      </c>
      <c r="AX266">
        <v>0</v>
      </c>
      <c r="AY266">
        <v>14.5</v>
      </c>
      <c r="AZ266">
        <v>21</v>
      </c>
      <c r="BA266" s="1">
        <v>1700956</v>
      </c>
      <c r="BB266" s="1">
        <v>131156</v>
      </c>
    </row>
    <row r="267" spans="1:54" x14ac:dyDescent="0.2">
      <c r="A267" t="s">
        <v>379</v>
      </c>
      <c r="B267" t="s">
        <v>378</v>
      </c>
      <c r="C267" t="s">
        <v>330</v>
      </c>
      <c r="D267" t="s">
        <v>376</v>
      </c>
      <c r="E267" t="s">
        <v>59</v>
      </c>
      <c r="F267" t="s">
        <v>56</v>
      </c>
      <c r="G267" s="1">
        <v>415191</v>
      </c>
      <c r="H267" s="1">
        <v>208158</v>
      </c>
      <c r="I267" s="1">
        <v>623349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1">
        <v>70918</v>
      </c>
      <c r="Q267" s="1">
        <v>694267</v>
      </c>
      <c r="R267" s="1">
        <f>Table1[[#This Row],[receipts_total]]-Table1[[#This Row],[receipts_others_income]]</f>
        <v>623349</v>
      </c>
      <c r="S267" s="1" t="str">
        <f>IF(Table1[[#This Row],[revenue]]&lt;250000,"S",IF(Table1[[#This Row],[revenue]]&lt;1000000,"M","L"))</f>
        <v>M</v>
      </c>
      <c r="T267" s="1">
        <f>IF(Table1[[#This Row],[charity_size]]="S",1, 0)</f>
        <v>0</v>
      </c>
      <c r="U267" s="2">
        <f>IF(Table1[[#This Row],[charity_size]]="S",(Table1[[#This Row],[revenue]]-_xlfn.MINIFS($R$2:$R$423,$S$2:$S$423,"S"))/(_xlfn.MAXIFS($R$2:$R$423,$S$2:$S$423,"S")-_xlfn.MINIFS($R$2:$R$423,$S$2:$S$423,"S")),0)</f>
        <v>0</v>
      </c>
      <c r="V267" s="1">
        <f>IF(Table1[[#This Row],[charity_size]]="M",1,0)</f>
        <v>1</v>
      </c>
      <c r="W267" s="2">
        <f>IF(Table1[[#This Row],[charity_size]]="M",(LOG10(Table1[[#This Row],[revenue]])-LOG10(_xlfn.MINIFS($R$2:$R$423,$S$2:$S$423,"M")))/(LOG10(_xlfn.MAXIFS($R$2:$R$423,$S$2:$S$423,"M"))-LOG10(_xlfn.MINIFS($R$2:$R$423,$S$2:$S$423,"M"))),0)</f>
        <v>0.65389565259680971</v>
      </c>
      <c r="X267" s="1">
        <f>IF(Table1[[#This Row],[charity_size]]="L",1,0)</f>
        <v>0</v>
      </c>
      <c r="Y26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67">
        <v>0</v>
      </c>
      <c r="AA267" s="1">
        <v>853485</v>
      </c>
      <c r="AB267">
        <v>0</v>
      </c>
      <c r="AC267" s="1">
        <v>853485</v>
      </c>
      <c r="AD267">
        <v>0</v>
      </c>
      <c r="AE267" s="1">
        <v>11489</v>
      </c>
      <c r="AF267" s="1">
        <v>864974</v>
      </c>
      <c r="AG267">
        <v>0</v>
      </c>
      <c r="AH267" s="1">
        <v>3815673</v>
      </c>
      <c r="AI267">
        <v>0</v>
      </c>
      <c r="AJ267">
        <v>0</v>
      </c>
      <c r="AK267">
        <v>0</v>
      </c>
      <c r="AL267" s="1">
        <v>55865</v>
      </c>
      <c r="AM267">
        <v>0</v>
      </c>
      <c r="AN267" s="1">
        <v>3871538</v>
      </c>
      <c r="AO267">
        <v>0</v>
      </c>
      <c r="AP267" s="1">
        <v>3871538</v>
      </c>
      <c r="AQ267">
        <v>0</v>
      </c>
      <c r="AR267" s="1">
        <v>3868423</v>
      </c>
      <c r="AS267" s="1">
        <v>3868423</v>
      </c>
      <c r="AT267" s="1">
        <v>3115</v>
      </c>
      <c r="AU267">
        <v>0</v>
      </c>
      <c r="AV267" s="1">
        <v>3115</v>
      </c>
      <c r="AW267">
        <v>16</v>
      </c>
      <c r="AX267">
        <v>0</v>
      </c>
      <c r="AY267">
        <v>0</v>
      </c>
      <c r="AZ267">
        <v>0</v>
      </c>
      <c r="BA267">
        <v>0</v>
      </c>
      <c r="BB267" s="1">
        <v>8050</v>
      </c>
    </row>
    <row r="268" spans="1:54" x14ac:dyDescent="0.2">
      <c r="A268" t="s">
        <v>417</v>
      </c>
      <c r="B268" t="s">
        <v>416</v>
      </c>
      <c r="C268" t="s">
        <v>395</v>
      </c>
      <c r="D268" t="s">
        <v>396</v>
      </c>
      <c r="E268" t="s">
        <v>46</v>
      </c>
      <c r="F268" t="s">
        <v>47</v>
      </c>
      <c r="G268" s="1">
        <v>3624</v>
      </c>
      <c r="H268" s="1">
        <v>4858581</v>
      </c>
      <c r="I268" s="1">
        <v>4862205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1">
        <v>91592</v>
      </c>
      <c r="Q268" s="1">
        <v>4953797</v>
      </c>
      <c r="R268" s="1">
        <f>Table1[[#This Row],[receipts_total]]-Table1[[#This Row],[receipts_others_income]]</f>
        <v>4862205</v>
      </c>
      <c r="S268" s="1" t="str">
        <f>IF(Table1[[#This Row],[revenue]]&lt;250000,"S",IF(Table1[[#This Row],[revenue]]&lt;1000000,"M","L"))</f>
        <v>L</v>
      </c>
      <c r="T268" s="1">
        <f>IF(Table1[[#This Row],[charity_size]]="S",1, 0)</f>
        <v>0</v>
      </c>
      <c r="U268" s="2">
        <f>IF(Table1[[#This Row],[charity_size]]="S",(Table1[[#This Row],[revenue]]-_xlfn.MINIFS($R$2:$R$423,$S$2:$S$423,"S"))/(_xlfn.MAXIFS($R$2:$R$423,$S$2:$S$423,"S")-_xlfn.MINIFS($R$2:$R$423,$S$2:$S$423,"S")),0)</f>
        <v>0</v>
      </c>
      <c r="V268" s="1">
        <f>IF(Table1[[#This Row],[charity_size]]="M",1,0)</f>
        <v>0</v>
      </c>
      <c r="W26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68" s="1">
        <f>IF(Table1[[#This Row],[charity_size]]="L",1,0)</f>
        <v>1</v>
      </c>
      <c r="Y268" s="2">
        <f>IF(Table1[[#This Row],[charity_size]]="L",(LOG10(Table1[[#This Row],[revenue]])-LOG10(_xlfn.MINIFS($R$2:$R$423,$S$2:$S$423,"L")))/(LOG10(_xlfn.MAXIFS($R$2:$R$423,$S$2:$S$423,"L"))-LOG10(_xlfn.MINIFS($R$2:$R$423,$S$2:$S$423,"L"))),0)</f>
        <v>0.20085596820001284</v>
      </c>
      <c r="Z268" s="1">
        <v>3355361</v>
      </c>
      <c r="AA268" s="1">
        <v>6831473</v>
      </c>
      <c r="AB268">
        <v>0</v>
      </c>
      <c r="AC268" s="1">
        <v>6831473</v>
      </c>
      <c r="AD268" s="1">
        <v>116981</v>
      </c>
      <c r="AE268" s="1">
        <v>5212</v>
      </c>
      <c r="AF268" s="1">
        <v>6953666</v>
      </c>
      <c r="AG268">
        <v>0</v>
      </c>
      <c r="AH268" s="1">
        <v>9333678</v>
      </c>
      <c r="AI268">
        <v>0</v>
      </c>
      <c r="AJ268">
        <v>0</v>
      </c>
      <c r="AK268">
        <v>0</v>
      </c>
      <c r="AL268" s="1">
        <v>1535146</v>
      </c>
      <c r="AM268">
        <v>0</v>
      </c>
      <c r="AN268" s="1">
        <v>10868824</v>
      </c>
      <c r="AO268" s="1">
        <v>831208</v>
      </c>
      <c r="AP268" s="1">
        <v>10868824</v>
      </c>
      <c r="AQ268" s="1">
        <v>5261909</v>
      </c>
      <c r="AR268" s="1">
        <v>10702625</v>
      </c>
      <c r="AS268" s="1">
        <v>4609508</v>
      </c>
      <c r="AT268" s="1">
        <v>166199</v>
      </c>
      <c r="AU268">
        <v>0</v>
      </c>
      <c r="AV268" s="1">
        <v>166199</v>
      </c>
      <c r="AW268">
        <v>21</v>
      </c>
      <c r="AX268" s="1">
        <v>3000000</v>
      </c>
      <c r="AY268">
        <v>2.41</v>
      </c>
      <c r="AZ268">
        <v>0</v>
      </c>
      <c r="BA268">
        <v>0</v>
      </c>
      <c r="BB268" s="1">
        <v>3884367</v>
      </c>
    </row>
    <row r="269" spans="1:54" x14ac:dyDescent="0.2">
      <c r="A269" t="s">
        <v>112</v>
      </c>
      <c r="B269" t="s">
        <v>111</v>
      </c>
      <c r="C269" t="s">
        <v>49</v>
      </c>
      <c r="D269" t="s">
        <v>95</v>
      </c>
      <c r="E269" t="s">
        <v>46</v>
      </c>
      <c r="F269" t="s">
        <v>47</v>
      </c>
      <c r="G269" s="1">
        <v>4136</v>
      </c>
      <c r="H269" s="1">
        <v>62942</v>
      </c>
      <c r="I269" s="1">
        <v>67078</v>
      </c>
      <c r="J269">
        <v>0</v>
      </c>
      <c r="K269">
        <v>0</v>
      </c>
      <c r="L269">
        <v>0</v>
      </c>
      <c r="M269" s="1">
        <v>127242</v>
      </c>
      <c r="N269">
        <v>0</v>
      </c>
      <c r="O269" s="1">
        <v>432260</v>
      </c>
      <c r="P269" s="1">
        <v>8547</v>
      </c>
      <c r="Q269" s="1">
        <v>635127</v>
      </c>
      <c r="R269" s="1">
        <f>Table1[[#This Row],[receipts_total]]-Table1[[#This Row],[receipts_others_income]]</f>
        <v>626580</v>
      </c>
      <c r="S269" s="1" t="str">
        <f>IF(Table1[[#This Row],[revenue]]&lt;250000,"S",IF(Table1[[#This Row],[revenue]]&lt;1000000,"M","L"))</f>
        <v>M</v>
      </c>
      <c r="T269" s="1">
        <f>IF(Table1[[#This Row],[charity_size]]="S",1, 0)</f>
        <v>0</v>
      </c>
      <c r="U269" s="2">
        <f>IF(Table1[[#This Row],[charity_size]]="S",(Table1[[#This Row],[revenue]]-_xlfn.MINIFS($R$2:$R$423,$S$2:$S$423,"S"))/(_xlfn.MAXIFS($R$2:$R$423,$S$2:$S$423,"S")-_xlfn.MINIFS($R$2:$R$423,$S$2:$S$423,"S")),0)</f>
        <v>0</v>
      </c>
      <c r="V269" s="1">
        <f>IF(Table1[[#This Row],[charity_size]]="M",1,0)</f>
        <v>1</v>
      </c>
      <c r="W269" s="2">
        <f>IF(Table1[[#This Row],[charity_size]]="M",(LOG10(Table1[[#This Row],[revenue]])-LOG10(_xlfn.MINIFS($R$2:$R$423,$S$2:$S$423,"M")))/(LOG10(_xlfn.MAXIFS($R$2:$R$423,$S$2:$S$423,"M"))-LOG10(_xlfn.MINIFS($R$2:$R$423,$S$2:$S$423,"M"))),0)</f>
        <v>0.65769370776706604</v>
      </c>
      <c r="X269" s="1">
        <f>IF(Table1[[#This Row],[charity_size]]="L",1,0)</f>
        <v>0</v>
      </c>
      <c r="Y26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69">
        <v>0</v>
      </c>
      <c r="AA269" s="1">
        <v>146613</v>
      </c>
      <c r="AB269">
        <v>0</v>
      </c>
      <c r="AC269" s="1">
        <v>146613</v>
      </c>
      <c r="AD269">
        <v>0</v>
      </c>
      <c r="AE269" s="1">
        <v>462884</v>
      </c>
      <c r="AF269" s="1">
        <v>609497</v>
      </c>
      <c r="AG269" s="1">
        <v>43747</v>
      </c>
      <c r="AH269" s="1">
        <v>319720</v>
      </c>
      <c r="AI269">
        <v>0</v>
      </c>
      <c r="AJ269">
        <v>0</v>
      </c>
      <c r="AK269">
        <v>0</v>
      </c>
      <c r="AL269">
        <v>0</v>
      </c>
      <c r="AM269" s="1">
        <v>97848</v>
      </c>
      <c r="AN269" s="1">
        <v>461315</v>
      </c>
      <c r="AO269">
        <v>0</v>
      </c>
      <c r="AP269" s="1">
        <v>461315</v>
      </c>
      <c r="AQ269">
        <v>0</v>
      </c>
      <c r="AR269" s="1">
        <v>324121</v>
      </c>
      <c r="AS269" s="1">
        <v>324121</v>
      </c>
      <c r="AT269" s="1">
        <v>108024</v>
      </c>
      <c r="AU269" s="1">
        <v>29170</v>
      </c>
      <c r="AV269" s="1">
        <v>137194</v>
      </c>
      <c r="AW269">
        <v>4</v>
      </c>
      <c r="AX269">
        <v>0</v>
      </c>
      <c r="AY269">
        <v>0</v>
      </c>
      <c r="AZ269">
        <v>7</v>
      </c>
      <c r="BA269" s="1">
        <v>419615</v>
      </c>
      <c r="BB269">
        <v>0</v>
      </c>
    </row>
    <row r="270" spans="1:54" x14ac:dyDescent="0.2">
      <c r="A270" t="s">
        <v>897</v>
      </c>
      <c r="B270" t="s">
        <v>896</v>
      </c>
      <c r="C270" t="s">
        <v>875</v>
      </c>
      <c r="D270" t="s">
        <v>876</v>
      </c>
      <c r="E270" t="s">
        <v>46</v>
      </c>
      <c r="F270" t="s">
        <v>47</v>
      </c>
      <c r="G270">
        <v>0</v>
      </c>
      <c r="H270" s="1">
        <v>327080</v>
      </c>
      <c r="I270" s="1">
        <v>327080</v>
      </c>
      <c r="J270">
        <v>0</v>
      </c>
      <c r="K270">
        <v>0</v>
      </c>
      <c r="L270">
        <v>0</v>
      </c>
      <c r="M270" s="1">
        <v>2678506</v>
      </c>
      <c r="N270" s="1">
        <v>63140</v>
      </c>
      <c r="O270" s="1">
        <v>1811623</v>
      </c>
      <c r="P270" s="1">
        <v>581937</v>
      </c>
      <c r="Q270" s="1">
        <v>5462286</v>
      </c>
      <c r="R270" s="1">
        <f>Table1[[#This Row],[receipts_total]]-Table1[[#This Row],[receipts_others_income]]</f>
        <v>4880349</v>
      </c>
      <c r="S270" s="1" t="str">
        <f>IF(Table1[[#This Row],[revenue]]&lt;250000,"S",IF(Table1[[#This Row],[revenue]]&lt;1000000,"M","L"))</f>
        <v>L</v>
      </c>
      <c r="T270" s="1">
        <f>IF(Table1[[#This Row],[charity_size]]="S",1, 0)</f>
        <v>0</v>
      </c>
      <c r="U270" s="2">
        <f>IF(Table1[[#This Row],[charity_size]]="S",(Table1[[#This Row],[revenue]]-_xlfn.MINIFS($R$2:$R$423,$S$2:$S$423,"S"))/(_xlfn.MAXIFS($R$2:$R$423,$S$2:$S$423,"S")-_xlfn.MINIFS($R$2:$R$423,$S$2:$S$423,"S")),0)</f>
        <v>0</v>
      </c>
      <c r="V270" s="1">
        <f>IF(Table1[[#This Row],[charity_size]]="M",1,0)</f>
        <v>0</v>
      </c>
      <c r="W27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0" s="1">
        <f>IF(Table1[[#This Row],[charity_size]]="L",1,0)</f>
        <v>1</v>
      </c>
      <c r="Y270" s="2">
        <f>IF(Table1[[#This Row],[charity_size]]="L",(LOG10(Table1[[#This Row],[revenue]])-LOG10(_xlfn.MINIFS($R$2:$R$423,$S$2:$S$423,"L")))/(LOG10(_xlfn.MAXIFS($R$2:$R$423,$S$2:$S$423,"L"))-LOG10(_xlfn.MINIFS($R$2:$R$423,$S$2:$S$423,"L"))),0)</f>
        <v>0.20133121019384229</v>
      </c>
      <c r="Z270">
        <v>0</v>
      </c>
      <c r="AA270">
        <v>0</v>
      </c>
      <c r="AB270" s="1">
        <v>516042</v>
      </c>
      <c r="AC270" s="1">
        <v>516042</v>
      </c>
      <c r="AD270">
        <v>0</v>
      </c>
      <c r="AE270" s="1">
        <v>4191541</v>
      </c>
      <c r="AF270" s="1">
        <v>4707583</v>
      </c>
      <c r="AG270" s="1">
        <v>579324</v>
      </c>
      <c r="AH270" s="1">
        <v>5260743</v>
      </c>
      <c r="AI270">
        <v>0</v>
      </c>
      <c r="AJ270">
        <v>0</v>
      </c>
      <c r="AK270">
        <v>0</v>
      </c>
      <c r="AL270" s="1">
        <v>934003</v>
      </c>
      <c r="AM270">
        <v>0</v>
      </c>
      <c r="AN270" s="1">
        <v>6774070</v>
      </c>
      <c r="AO270">
        <v>0</v>
      </c>
      <c r="AP270" s="1">
        <v>6774070</v>
      </c>
      <c r="AQ270" s="1">
        <v>1165341</v>
      </c>
      <c r="AR270" s="1">
        <v>5743590</v>
      </c>
      <c r="AS270" s="1">
        <v>4578249</v>
      </c>
      <c r="AT270" s="1">
        <v>1030480</v>
      </c>
      <c r="AU270">
        <v>0</v>
      </c>
      <c r="AV270" s="1">
        <v>1030480</v>
      </c>
      <c r="AW270">
        <v>49</v>
      </c>
      <c r="AX270">
        <v>0</v>
      </c>
      <c r="AY270">
        <v>0</v>
      </c>
      <c r="AZ270">
        <v>26</v>
      </c>
      <c r="BA270" s="1">
        <v>1513975</v>
      </c>
      <c r="BB270" s="1">
        <v>4095</v>
      </c>
    </row>
    <row r="271" spans="1:54" x14ac:dyDescent="0.2">
      <c r="A271" t="s">
        <v>953</v>
      </c>
      <c r="B271" t="s">
        <v>951</v>
      </c>
      <c r="C271" t="s">
        <v>875</v>
      </c>
      <c r="D271" t="s">
        <v>952</v>
      </c>
      <c r="E271" t="s">
        <v>46</v>
      </c>
      <c r="F271" t="s">
        <v>47</v>
      </c>
      <c r="G271" s="1">
        <v>199742</v>
      </c>
      <c r="H271" s="1">
        <v>87317</v>
      </c>
      <c r="I271" s="1">
        <v>287059</v>
      </c>
      <c r="J271">
        <v>0</v>
      </c>
      <c r="K271">
        <v>0</v>
      </c>
      <c r="L271">
        <v>0</v>
      </c>
      <c r="M271" s="1">
        <v>348477</v>
      </c>
      <c r="N271">
        <v>0</v>
      </c>
      <c r="O271">
        <v>0</v>
      </c>
      <c r="P271" s="1">
        <v>85518</v>
      </c>
      <c r="Q271" s="1">
        <v>721054</v>
      </c>
      <c r="R271" s="1">
        <f>Table1[[#This Row],[receipts_total]]-Table1[[#This Row],[receipts_others_income]]</f>
        <v>635536</v>
      </c>
      <c r="S271" s="1" t="str">
        <f>IF(Table1[[#This Row],[revenue]]&lt;250000,"S",IF(Table1[[#This Row],[revenue]]&lt;1000000,"M","L"))</f>
        <v>M</v>
      </c>
      <c r="T271" s="1">
        <f>IF(Table1[[#This Row],[charity_size]]="S",1, 0)</f>
        <v>0</v>
      </c>
      <c r="U271" s="2">
        <f>IF(Table1[[#This Row],[charity_size]]="S",(Table1[[#This Row],[revenue]]-_xlfn.MINIFS($R$2:$R$423,$S$2:$S$423,"S"))/(_xlfn.MAXIFS($R$2:$R$423,$S$2:$S$423,"S")-_xlfn.MINIFS($R$2:$R$423,$S$2:$S$423,"S")),0)</f>
        <v>0</v>
      </c>
      <c r="V271" s="1">
        <f>IF(Table1[[#This Row],[charity_size]]="M",1,0)</f>
        <v>1</v>
      </c>
      <c r="W271" s="2">
        <f>IF(Table1[[#This Row],[charity_size]]="M",(LOG10(Table1[[#This Row],[revenue]])-LOG10(_xlfn.MINIFS($R$2:$R$423,$S$2:$S$423,"M")))/(LOG10(_xlfn.MAXIFS($R$2:$R$423,$S$2:$S$423,"M"))-LOG10(_xlfn.MINIFS($R$2:$R$423,$S$2:$S$423,"M"))),0)</f>
        <v>0.66812002152895134</v>
      </c>
      <c r="X271" s="1">
        <f>IF(Table1[[#This Row],[charity_size]]="L",1,0)</f>
        <v>0</v>
      </c>
      <c r="Y27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1">
        <v>0</v>
      </c>
      <c r="AA271">
        <v>571</v>
      </c>
      <c r="AB271" s="1">
        <v>441824</v>
      </c>
      <c r="AC271" s="1">
        <v>442395</v>
      </c>
      <c r="AD271" s="1">
        <v>13127</v>
      </c>
      <c r="AE271" s="1">
        <v>20267</v>
      </c>
      <c r="AF271" s="1">
        <v>475789</v>
      </c>
      <c r="AG271" s="1">
        <v>85518</v>
      </c>
      <c r="AH271" s="1">
        <v>552894</v>
      </c>
      <c r="AI271">
        <v>0</v>
      </c>
      <c r="AJ271">
        <v>0</v>
      </c>
      <c r="AK271">
        <v>0</v>
      </c>
      <c r="AL271" s="1">
        <v>4348</v>
      </c>
      <c r="AM271">
        <v>0</v>
      </c>
      <c r="AN271" s="1">
        <v>642760</v>
      </c>
      <c r="AO271">
        <v>0</v>
      </c>
      <c r="AP271" s="1">
        <v>642760</v>
      </c>
      <c r="AQ271" s="1">
        <v>171381</v>
      </c>
      <c r="AR271" s="1">
        <v>570842</v>
      </c>
      <c r="AS271" s="1">
        <v>399461</v>
      </c>
      <c r="AT271" s="1">
        <v>71918</v>
      </c>
      <c r="AU271">
        <v>0</v>
      </c>
      <c r="AV271" s="1">
        <v>71918</v>
      </c>
      <c r="AW271">
        <v>51</v>
      </c>
      <c r="AX271">
        <v>0</v>
      </c>
      <c r="AY271">
        <v>14</v>
      </c>
      <c r="AZ271">
        <v>0</v>
      </c>
      <c r="BA271">
        <v>0</v>
      </c>
      <c r="BB271">
        <v>0</v>
      </c>
    </row>
    <row r="272" spans="1:54" x14ac:dyDescent="0.2">
      <c r="A272" t="s">
        <v>568</v>
      </c>
      <c r="B272" t="s">
        <v>566</v>
      </c>
      <c r="C272" t="s">
        <v>171</v>
      </c>
      <c r="D272" t="s">
        <v>567</v>
      </c>
      <c r="E272" t="s">
        <v>46</v>
      </c>
      <c r="F272" t="s">
        <v>56</v>
      </c>
      <c r="G272" s="1">
        <v>186186</v>
      </c>
      <c r="H272" s="1">
        <v>383182</v>
      </c>
      <c r="I272" s="1">
        <v>569368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94089</v>
      </c>
      <c r="P272" s="1">
        <v>71042</v>
      </c>
      <c r="Q272" s="1">
        <v>734499</v>
      </c>
      <c r="R272" s="1">
        <f>Table1[[#This Row],[receipts_total]]-Table1[[#This Row],[receipts_others_income]]</f>
        <v>663457</v>
      </c>
      <c r="S272" s="1" t="str">
        <f>IF(Table1[[#This Row],[revenue]]&lt;250000,"S",IF(Table1[[#This Row],[revenue]]&lt;1000000,"M","L"))</f>
        <v>M</v>
      </c>
      <c r="T272" s="1">
        <f>IF(Table1[[#This Row],[charity_size]]="S",1, 0)</f>
        <v>0</v>
      </c>
      <c r="U272" s="2">
        <f>IF(Table1[[#This Row],[charity_size]]="S",(Table1[[#This Row],[revenue]]-_xlfn.MINIFS($R$2:$R$423,$S$2:$S$423,"S"))/(_xlfn.MAXIFS($R$2:$R$423,$S$2:$S$423,"S")-_xlfn.MINIFS($R$2:$R$423,$S$2:$S$423,"S")),0)</f>
        <v>0</v>
      </c>
      <c r="V272" s="1">
        <f>IF(Table1[[#This Row],[charity_size]]="M",1,0)</f>
        <v>1</v>
      </c>
      <c r="W272" s="2">
        <f>IF(Table1[[#This Row],[charity_size]]="M",(LOG10(Table1[[#This Row],[revenue]])-LOG10(_xlfn.MINIFS($R$2:$R$423,$S$2:$S$423,"M")))/(LOG10(_xlfn.MAXIFS($R$2:$R$423,$S$2:$S$423,"M"))-LOG10(_xlfn.MINIFS($R$2:$R$423,$S$2:$S$423,"M"))),0)</f>
        <v>0.69970639322108086</v>
      </c>
      <c r="X272" s="1">
        <f>IF(Table1[[#This Row],[charity_size]]="L",1,0)</f>
        <v>0</v>
      </c>
      <c r="Y27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2">
        <v>0</v>
      </c>
      <c r="AA272" s="1">
        <v>888855</v>
      </c>
      <c r="AB272" s="1">
        <v>25510</v>
      </c>
      <c r="AC272" s="1">
        <v>914365</v>
      </c>
      <c r="AD272" s="1">
        <v>31795</v>
      </c>
      <c r="AE272">
        <v>0</v>
      </c>
      <c r="AF272" s="1">
        <v>946160</v>
      </c>
      <c r="AG272" s="1">
        <v>153814</v>
      </c>
      <c r="AH272" s="1">
        <v>100974</v>
      </c>
      <c r="AI272">
        <v>0</v>
      </c>
      <c r="AJ272">
        <v>0</v>
      </c>
      <c r="AK272" s="1">
        <v>164569</v>
      </c>
      <c r="AL272">
        <v>0</v>
      </c>
      <c r="AM272">
        <v>0</v>
      </c>
      <c r="AN272" s="1">
        <v>419357</v>
      </c>
      <c r="AO272">
        <v>0</v>
      </c>
      <c r="AP272" s="1">
        <v>419357</v>
      </c>
      <c r="AQ272" s="1">
        <v>12797</v>
      </c>
      <c r="AR272" s="1">
        <v>165276</v>
      </c>
      <c r="AS272" s="1">
        <v>152479</v>
      </c>
      <c r="AT272" s="1">
        <v>102508</v>
      </c>
      <c r="AU272" s="1">
        <v>151573</v>
      </c>
      <c r="AV272" s="1">
        <v>254081</v>
      </c>
      <c r="AW272">
        <v>57</v>
      </c>
      <c r="AX272">
        <v>0</v>
      </c>
      <c r="AY272">
        <v>13.1</v>
      </c>
      <c r="AZ272">
        <v>22</v>
      </c>
      <c r="BA272" s="1">
        <v>402464</v>
      </c>
      <c r="BB272">
        <v>0</v>
      </c>
    </row>
    <row r="273" spans="1:54" x14ac:dyDescent="0.2">
      <c r="A273" t="s">
        <v>909</v>
      </c>
      <c r="B273" t="s">
        <v>908</v>
      </c>
      <c r="C273" t="s">
        <v>875</v>
      </c>
      <c r="D273" t="s">
        <v>876</v>
      </c>
      <c r="E273" t="s">
        <v>46</v>
      </c>
      <c r="F273" t="s">
        <v>56</v>
      </c>
      <c r="G273">
        <v>0</v>
      </c>
      <c r="H273" s="1">
        <v>22420</v>
      </c>
      <c r="I273" s="1">
        <v>22420</v>
      </c>
      <c r="J273">
        <v>0</v>
      </c>
      <c r="K273">
        <v>0</v>
      </c>
      <c r="L273">
        <v>0</v>
      </c>
      <c r="M273" s="1">
        <v>549393</v>
      </c>
      <c r="N273">
        <v>0</v>
      </c>
      <c r="O273" s="1">
        <v>92537</v>
      </c>
      <c r="P273" s="1">
        <v>170464</v>
      </c>
      <c r="Q273" s="1">
        <v>834814</v>
      </c>
      <c r="R273" s="1">
        <f>Table1[[#This Row],[receipts_total]]-Table1[[#This Row],[receipts_others_income]]</f>
        <v>664350</v>
      </c>
      <c r="S273" s="1" t="str">
        <f>IF(Table1[[#This Row],[revenue]]&lt;250000,"S",IF(Table1[[#This Row],[revenue]]&lt;1000000,"M","L"))</f>
        <v>M</v>
      </c>
      <c r="T273" s="1">
        <f>IF(Table1[[#This Row],[charity_size]]="S",1, 0)</f>
        <v>0</v>
      </c>
      <c r="U273" s="2">
        <f>IF(Table1[[#This Row],[charity_size]]="S",(Table1[[#This Row],[revenue]]-_xlfn.MINIFS($R$2:$R$423,$S$2:$S$423,"S"))/(_xlfn.MAXIFS($R$2:$R$423,$S$2:$S$423,"S")-_xlfn.MINIFS($R$2:$R$423,$S$2:$S$423,"S")),0)</f>
        <v>0</v>
      </c>
      <c r="V273" s="1">
        <f>IF(Table1[[#This Row],[charity_size]]="M",1,0)</f>
        <v>1</v>
      </c>
      <c r="W273" s="2">
        <f>IF(Table1[[#This Row],[charity_size]]="M",(LOG10(Table1[[#This Row],[revenue]])-LOG10(_xlfn.MINIFS($R$2:$R$423,$S$2:$S$423,"M")))/(LOG10(_xlfn.MAXIFS($R$2:$R$423,$S$2:$S$423,"M"))-LOG10(_xlfn.MINIFS($R$2:$R$423,$S$2:$S$423,"M"))),0)</f>
        <v>0.70069454864440439</v>
      </c>
      <c r="X273" s="1">
        <f>IF(Table1[[#This Row],[charity_size]]="L",1,0)</f>
        <v>0</v>
      </c>
      <c r="Y27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3">
        <v>0</v>
      </c>
      <c r="AA273" s="1">
        <v>146494</v>
      </c>
      <c r="AB273" s="1">
        <v>182519</v>
      </c>
      <c r="AC273" s="1">
        <v>329013</v>
      </c>
      <c r="AD273">
        <v>0</v>
      </c>
      <c r="AE273" s="1">
        <v>450753</v>
      </c>
      <c r="AF273" s="1">
        <v>779766</v>
      </c>
      <c r="AG273" s="1">
        <v>35395</v>
      </c>
      <c r="AH273" s="1">
        <v>179208</v>
      </c>
      <c r="AI273">
        <v>0</v>
      </c>
      <c r="AJ273">
        <v>0</v>
      </c>
      <c r="AK273">
        <v>0</v>
      </c>
      <c r="AL273" s="1">
        <v>22448</v>
      </c>
      <c r="AM273" s="1">
        <v>7174</v>
      </c>
      <c r="AN273" s="1">
        <v>244225</v>
      </c>
      <c r="AO273">
        <v>0</v>
      </c>
      <c r="AP273" s="1">
        <v>244225</v>
      </c>
      <c r="AQ273">
        <v>0</v>
      </c>
      <c r="AR273" s="1">
        <v>137351</v>
      </c>
      <c r="AS273" s="1">
        <v>137351</v>
      </c>
      <c r="AT273" s="1">
        <v>106874</v>
      </c>
      <c r="AU273">
        <v>0</v>
      </c>
      <c r="AV273" s="1">
        <v>106874</v>
      </c>
      <c r="AW273">
        <v>49</v>
      </c>
      <c r="AX273">
        <v>0</v>
      </c>
      <c r="AY273">
        <v>0</v>
      </c>
      <c r="AZ273">
        <v>5</v>
      </c>
      <c r="BA273" s="1">
        <v>305510</v>
      </c>
      <c r="BB273">
        <v>0</v>
      </c>
    </row>
    <row r="274" spans="1:54" x14ac:dyDescent="0.2">
      <c r="A274" t="s">
        <v>685</v>
      </c>
      <c r="B274" t="s">
        <v>684</v>
      </c>
      <c r="C274" t="s">
        <v>649</v>
      </c>
      <c r="D274" t="s">
        <v>579</v>
      </c>
      <c r="E274" t="s">
        <v>59</v>
      </c>
      <c r="F274" t="s">
        <v>47</v>
      </c>
      <c r="G274" s="1">
        <v>310798</v>
      </c>
      <c r="H274" s="1">
        <v>1158233</v>
      </c>
      <c r="I274" s="1">
        <v>1469031</v>
      </c>
      <c r="J274">
        <v>0</v>
      </c>
      <c r="K274">
        <v>0</v>
      </c>
      <c r="L274">
        <v>0</v>
      </c>
      <c r="M274" s="1">
        <v>3098036</v>
      </c>
      <c r="N274" s="1">
        <v>54417</v>
      </c>
      <c r="O274" s="1">
        <v>277984</v>
      </c>
      <c r="P274" s="1">
        <v>11155</v>
      </c>
      <c r="Q274" s="1">
        <v>4910623</v>
      </c>
      <c r="R274" s="1">
        <f>Table1[[#This Row],[receipts_total]]-Table1[[#This Row],[receipts_others_income]]</f>
        <v>4899468</v>
      </c>
      <c r="S274" s="1" t="str">
        <f>IF(Table1[[#This Row],[revenue]]&lt;250000,"S",IF(Table1[[#This Row],[revenue]]&lt;1000000,"M","L"))</f>
        <v>L</v>
      </c>
      <c r="T274" s="1">
        <f>IF(Table1[[#This Row],[charity_size]]="S",1, 0)</f>
        <v>0</v>
      </c>
      <c r="U274" s="2">
        <f>IF(Table1[[#This Row],[charity_size]]="S",(Table1[[#This Row],[revenue]]-_xlfn.MINIFS($R$2:$R$423,$S$2:$S$423,"S"))/(_xlfn.MAXIFS($R$2:$R$423,$S$2:$S$423,"S")-_xlfn.MINIFS($R$2:$R$423,$S$2:$S$423,"S")),0)</f>
        <v>0</v>
      </c>
      <c r="V274" s="1">
        <f>IF(Table1[[#This Row],[charity_size]]="M",1,0)</f>
        <v>0</v>
      </c>
      <c r="W27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4" s="1">
        <f>IF(Table1[[#This Row],[charity_size]]="L",1,0)</f>
        <v>1</v>
      </c>
      <c r="Y274" s="2">
        <f>IF(Table1[[#This Row],[charity_size]]="L",(LOG10(Table1[[#This Row],[revenue]])-LOG10(_xlfn.MINIFS($R$2:$R$423,$S$2:$S$423,"L")))/(LOG10(_xlfn.MAXIFS($R$2:$R$423,$S$2:$S$423,"L"))-LOG10(_xlfn.MINIFS($R$2:$R$423,$S$2:$S$423,"L"))),0)</f>
        <v>0.20183008214853632</v>
      </c>
      <c r="Z274" s="1">
        <v>1263864</v>
      </c>
      <c r="AA274" s="1">
        <v>3207922</v>
      </c>
      <c r="AB274">
        <v>0</v>
      </c>
      <c r="AC274" s="1">
        <v>3207922</v>
      </c>
      <c r="AD274">
        <v>0</v>
      </c>
      <c r="AE274" s="1">
        <v>431287</v>
      </c>
      <c r="AF274" s="1">
        <v>3639209</v>
      </c>
      <c r="AG274" s="1">
        <v>39596</v>
      </c>
      <c r="AH274" s="1">
        <v>8460218</v>
      </c>
      <c r="AI274" s="1">
        <v>23062</v>
      </c>
      <c r="AJ274" s="1">
        <v>1040250</v>
      </c>
      <c r="AK274" s="1">
        <v>8014100</v>
      </c>
      <c r="AL274">
        <v>0</v>
      </c>
      <c r="AM274" s="1">
        <v>496258</v>
      </c>
      <c r="AN274" s="1">
        <v>18073484</v>
      </c>
      <c r="AO274">
        <v>0</v>
      </c>
      <c r="AP274" s="1">
        <v>18073484</v>
      </c>
      <c r="AQ274" s="1">
        <v>7668285</v>
      </c>
      <c r="AR274" s="1">
        <v>17760331</v>
      </c>
      <c r="AS274" s="1">
        <v>10092046</v>
      </c>
      <c r="AT274" s="1">
        <v>313153</v>
      </c>
      <c r="AU274">
        <v>0</v>
      </c>
      <c r="AV274" s="1">
        <v>313153</v>
      </c>
      <c r="AW274">
        <v>42</v>
      </c>
      <c r="AX274">
        <v>0</v>
      </c>
      <c r="AY274">
        <v>0</v>
      </c>
      <c r="AZ274">
        <v>63</v>
      </c>
      <c r="BA274" s="1">
        <v>2629019</v>
      </c>
      <c r="BB274">
        <v>0</v>
      </c>
    </row>
    <row r="275" spans="1:54" x14ac:dyDescent="0.2">
      <c r="A275" t="s">
        <v>942</v>
      </c>
      <c r="B275" t="s">
        <v>941</v>
      </c>
      <c r="C275" t="s">
        <v>875</v>
      </c>
      <c r="D275" t="s">
        <v>939</v>
      </c>
      <c r="E275" t="s">
        <v>59</v>
      </c>
      <c r="F275" t="s">
        <v>47</v>
      </c>
      <c r="G275" s="1">
        <v>112979</v>
      </c>
      <c r="H275" s="1">
        <v>36448</v>
      </c>
      <c r="I275" s="1">
        <v>149427</v>
      </c>
      <c r="J275">
        <v>0</v>
      </c>
      <c r="K275">
        <v>0</v>
      </c>
      <c r="L275">
        <v>0</v>
      </c>
      <c r="M275">
        <v>638</v>
      </c>
      <c r="N275">
        <v>0</v>
      </c>
      <c r="O275" s="1">
        <v>32085</v>
      </c>
      <c r="P275" s="1">
        <v>2615</v>
      </c>
      <c r="Q275" s="1">
        <v>184765</v>
      </c>
      <c r="R275" s="1">
        <f>Table1[[#This Row],[receipts_total]]-Table1[[#This Row],[receipts_others_income]]</f>
        <v>182150</v>
      </c>
      <c r="S275" s="1" t="str">
        <f>IF(Table1[[#This Row],[revenue]]&lt;250000,"S",IF(Table1[[#This Row],[revenue]]&lt;1000000,"M","L"))</f>
        <v>S</v>
      </c>
      <c r="T275" s="1">
        <f>IF(Table1[[#This Row],[charity_size]]="S",1, 0)</f>
        <v>1</v>
      </c>
      <c r="U275" s="2">
        <f>IF(Table1[[#This Row],[charity_size]]="S",(Table1[[#This Row],[revenue]]-_xlfn.MINIFS($R$2:$R$423,$S$2:$S$423,"S"))/(_xlfn.MAXIFS($R$2:$R$423,$S$2:$S$423,"S")-_xlfn.MINIFS($R$2:$R$423,$S$2:$S$423,"S")),0)</f>
        <v>0.72988752158808134</v>
      </c>
      <c r="V275" s="1">
        <f>IF(Table1[[#This Row],[charity_size]]="M",1,0)</f>
        <v>0</v>
      </c>
      <c r="W27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5" s="1">
        <f>IF(Table1[[#This Row],[charity_size]]="L",1,0)</f>
        <v>0</v>
      </c>
      <c r="Y27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5">
        <v>0</v>
      </c>
      <c r="AA275" s="1">
        <v>203910</v>
      </c>
      <c r="AB275">
        <v>0</v>
      </c>
      <c r="AC275" s="1">
        <v>203910</v>
      </c>
      <c r="AD275">
        <v>0</v>
      </c>
      <c r="AE275">
        <v>0</v>
      </c>
      <c r="AF275" s="1">
        <v>203910</v>
      </c>
      <c r="AG275" s="1">
        <v>2515</v>
      </c>
      <c r="AH275" s="1">
        <v>6354</v>
      </c>
      <c r="AI275">
        <v>0</v>
      </c>
      <c r="AJ275">
        <v>0</v>
      </c>
      <c r="AK275">
        <v>0</v>
      </c>
      <c r="AL275">
        <v>0</v>
      </c>
      <c r="AM275" s="1">
        <v>58646</v>
      </c>
      <c r="AN275" s="1">
        <v>67515</v>
      </c>
      <c r="AO275">
        <v>0</v>
      </c>
      <c r="AP275" s="1">
        <v>67515</v>
      </c>
      <c r="AQ275">
        <v>0</v>
      </c>
      <c r="AR275" s="1">
        <v>2032</v>
      </c>
      <c r="AS275" s="1">
        <v>2032</v>
      </c>
      <c r="AT275" s="1">
        <v>20058</v>
      </c>
      <c r="AU275" s="1">
        <v>45425</v>
      </c>
      <c r="AV275" s="1">
        <v>65483</v>
      </c>
      <c r="AW275">
        <v>50</v>
      </c>
      <c r="AX275">
        <v>0</v>
      </c>
      <c r="AY275">
        <v>0</v>
      </c>
      <c r="AZ275">
        <v>4</v>
      </c>
      <c r="BA275" s="1">
        <v>132076</v>
      </c>
      <c r="BB275">
        <v>0</v>
      </c>
    </row>
    <row r="276" spans="1:54" x14ac:dyDescent="0.2">
      <c r="A276" t="s">
        <v>401</v>
      </c>
      <c r="B276" t="s">
        <v>400</v>
      </c>
      <c r="C276" t="s">
        <v>395</v>
      </c>
      <c r="D276" t="s">
        <v>396</v>
      </c>
      <c r="E276" t="s">
        <v>46</v>
      </c>
      <c r="F276" t="s">
        <v>47</v>
      </c>
      <c r="G276" s="1">
        <v>2060</v>
      </c>
      <c r="H276" s="1">
        <v>62052</v>
      </c>
      <c r="I276" s="1">
        <v>64112</v>
      </c>
      <c r="J276">
        <v>0</v>
      </c>
      <c r="K276">
        <v>0</v>
      </c>
      <c r="L276">
        <v>0</v>
      </c>
      <c r="M276">
        <v>0</v>
      </c>
      <c r="N276" s="1">
        <v>4844606</v>
      </c>
      <c r="O276">
        <v>0</v>
      </c>
      <c r="P276">
        <v>0</v>
      </c>
      <c r="Q276" s="1">
        <v>4908718</v>
      </c>
      <c r="R276" s="1">
        <f>Table1[[#This Row],[receipts_total]]-Table1[[#This Row],[receipts_others_income]]</f>
        <v>4908718</v>
      </c>
      <c r="S276" s="1" t="str">
        <f>IF(Table1[[#This Row],[revenue]]&lt;250000,"S",IF(Table1[[#This Row],[revenue]]&lt;1000000,"M","L"))</f>
        <v>L</v>
      </c>
      <c r="T276" s="1">
        <f>IF(Table1[[#This Row],[charity_size]]="S",1, 0)</f>
        <v>0</v>
      </c>
      <c r="U276" s="2">
        <f>IF(Table1[[#This Row],[charity_size]]="S",(Table1[[#This Row],[revenue]]-_xlfn.MINIFS($R$2:$R$423,$S$2:$S$423,"S"))/(_xlfn.MAXIFS($R$2:$R$423,$S$2:$S$423,"S")-_xlfn.MINIFS($R$2:$R$423,$S$2:$S$423,"S")),0)</f>
        <v>0</v>
      </c>
      <c r="V276" s="1">
        <f>IF(Table1[[#This Row],[charity_size]]="M",1,0)</f>
        <v>0</v>
      </c>
      <c r="W27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6" s="1">
        <f>IF(Table1[[#This Row],[charity_size]]="L",1,0)</f>
        <v>1</v>
      </c>
      <c r="Y276" s="2">
        <f>IF(Table1[[#This Row],[charity_size]]="L",(LOG10(Table1[[#This Row],[revenue]])-LOG10(_xlfn.MINIFS($R$2:$R$423,$S$2:$S$423,"L")))/(LOG10(_xlfn.MAXIFS($R$2:$R$423,$S$2:$S$423,"L"))-LOG10(_xlfn.MINIFS($R$2:$R$423,$S$2:$S$423,"L"))),0)</f>
        <v>0.20207074400358507</v>
      </c>
      <c r="Z276">
        <v>0</v>
      </c>
      <c r="AA276" s="1">
        <v>3557793</v>
      </c>
      <c r="AB276">
        <v>0</v>
      </c>
      <c r="AC276" s="1">
        <v>3557793</v>
      </c>
      <c r="AD276">
        <v>0</v>
      </c>
      <c r="AE276" s="1">
        <v>81940</v>
      </c>
      <c r="AF276" s="1">
        <v>3639733</v>
      </c>
      <c r="AG276">
        <v>0</v>
      </c>
      <c r="AH276" s="1">
        <v>29501022</v>
      </c>
      <c r="AI276">
        <v>0</v>
      </c>
      <c r="AJ276" s="1">
        <v>96118750</v>
      </c>
      <c r="AK276">
        <v>0</v>
      </c>
      <c r="AL276" s="1">
        <v>300394</v>
      </c>
      <c r="AM276" s="1">
        <v>164749</v>
      </c>
      <c r="AN276" s="1">
        <v>126084915</v>
      </c>
      <c r="AO276">
        <v>0</v>
      </c>
      <c r="AP276" s="1">
        <v>126084915</v>
      </c>
      <c r="AQ276" s="1">
        <v>395047</v>
      </c>
      <c r="AR276" s="1">
        <v>125968205</v>
      </c>
      <c r="AS276" s="1">
        <v>125573158</v>
      </c>
      <c r="AT276" s="1">
        <v>116710</v>
      </c>
      <c r="AU276">
        <v>0</v>
      </c>
      <c r="AV276" s="1">
        <v>116710</v>
      </c>
      <c r="AW276">
        <v>21</v>
      </c>
      <c r="AX276">
        <v>0</v>
      </c>
      <c r="AY276">
        <v>0</v>
      </c>
      <c r="AZ276">
        <v>1</v>
      </c>
      <c r="BA276" s="1">
        <v>48418</v>
      </c>
      <c r="BB276" s="1">
        <v>3616911</v>
      </c>
    </row>
    <row r="277" spans="1:54" x14ac:dyDescent="0.2">
      <c r="A277" t="s">
        <v>616</v>
      </c>
      <c r="B277" t="s">
        <v>615</v>
      </c>
      <c r="C277" t="s">
        <v>171</v>
      </c>
      <c r="D277" t="s">
        <v>613</v>
      </c>
      <c r="E277" t="s">
        <v>46</v>
      </c>
      <c r="F277" t="s">
        <v>47</v>
      </c>
      <c r="G277" s="1">
        <v>131276</v>
      </c>
      <c r="H277" s="1">
        <v>2256541</v>
      </c>
      <c r="I277" s="1">
        <v>2387817</v>
      </c>
      <c r="J277">
        <v>0</v>
      </c>
      <c r="K277">
        <v>0</v>
      </c>
      <c r="L277">
        <v>0</v>
      </c>
      <c r="M277" s="1">
        <v>2446742</v>
      </c>
      <c r="N277" s="1">
        <v>47212</v>
      </c>
      <c r="O277" s="1">
        <v>111718</v>
      </c>
      <c r="P277">
        <v>0</v>
      </c>
      <c r="Q277" s="1">
        <v>4993489</v>
      </c>
      <c r="R277" s="1">
        <f>Table1[[#This Row],[receipts_total]]-Table1[[#This Row],[receipts_others_income]]</f>
        <v>4993489</v>
      </c>
      <c r="S277" s="1" t="str">
        <f>IF(Table1[[#This Row],[revenue]]&lt;250000,"S",IF(Table1[[#This Row],[revenue]]&lt;1000000,"M","L"))</f>
        <v>L</v>
      </c>
      <c r="T277" s="1">
        <f>IF(Table1[[#This Row],[charity_size]]="S",1, 0)</f>
        <v>0</v>
      </c>
      <c r="U277" s="2">
        <f>IF(Table1[[#This Row],[charity_size]]="S",(Table1[[#This Row],[revenue]]-_xlfn.MINIFS($R$2:$R$423,$S$2:$S$423,"S"))/(_xlfn.MAXIFS($R$2:$R$423,$S$2:$S$423,"S")-_xlfn.MINIFS($R$2:$R$423,$S$2:$S$423,"S")),0)</f>
        <v>0</v>
      </c>
      <c r="V277" s="1">
        <f>IF(Table1[[#This Row],[charity_size]]="M",1,0)</f>
        <v>0</v>
      </c>
      <c r="W27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7" s="1">
        <f>IF(Table1[[#This Row],[charity_size]]="L",1,0)</f>
        <v>1</v>
      </c>
      <c r="Y277" s="2">
        <f>IF(Table1[[#This Row],[charity_size]]="L",(LOG10(Table1[[#This Row],[revenue]])-LOG10(_xlfn.MINIFS($R$2:$R$423,$S$2:$S$423,"L")))/(LOG10(_xlfn.MAXIFS($R$2:$R$423,$S$2:$S$423,"L"))-LOG10(_xlfn.MINIFS($R$2:$R$423,$S$2:$S$423,"L"))),0)</f>
        <v>0.20425538463630255</v>
      </c>
      <c r="Z277" s="1">
        <v>116584</v>
      </c>
      <c r="AA277" s="1">
        <v>4016670</v>
      </c>
      <c r="AB277">
        <v>0</v>
      </c>
      <c r="AC277" s="1">
        <v>4016670</v>
      </c>
      <c r="AD277" s="1">
        <v>65197</v>
      </c>
      <c r="AE277">
        <v>0</v>
      </c>
      <c r="AF277" s="1">
        <v>4081867</v>
      </c>
      <c r="AG277" s="1">
        <v>607090</v>
      </c>
      <c r="AH277" s="1">
        <v>4027583</v>
      </c>
      <c r="AI277">
        <v>0</v>
      </c>
      <c r="AJ277">
        <v>0</v>
      </c>
      <c r="AK277" s="1">
        <v>124001</v>
      </c>
      <c r="AL277">
        <v>0</v>
      </c>
      <c r="AM277" s="1">
        <v>413467</v>
      </c>
      <c r="AN277" s="1">
        <v>5172141</v>
      </c>
      <c r="AO277">
        <v>0</v>
      </c>
      <c r="AP277" s="1">
        <v>5172141</v>
      </c>
      <c r="AQ277" s="1">
        <v>44527</v>
      </c>
      <c r="AR277" s="1">
        <v>3219963</v>
      </c>
      <c r="AS277" s="1">
        <v>3175436</v>
      </c>
      <c r="AT277" s="1">
        <v>1602427</v>
      </c>
      <c r="AU277" s="1">
        <v>349751</v>
      </c>
      <c r="AV277" s="1">
        <v>1952178</v>
      </c>
      <c r="AW277">
        <v>60</v>
      </c>
      <c r="AX277">
        <v>0</v>
      </c>
      <c r="AY277">
        <v>5.9</v>
      </c>
      <c r="AZ277">
        <v>28</v>
      </c>
      <c r="BA277" s="1">
        <v>1673134</v>
      </c>
      <c r="BB277">
        <v>0</v>
      </c>
    </row>
    <row r="278" spans="1:54" x14ac:dyDescent="0.2">
      <c r="A278" t="s">
        <v>562</v>
      </c>
      <c r="B278" t="s">
        <v>561</v>
      </c>
      <c r="C278" t="s">
        <v>395</v>
      </c>
      <c r="D278" t="s">
        <v>543</v>
      </c>
      <c r="E278" t="s">
        <v>59</v>
      </c>
      <c r="F278" t="s">
        <v>47</v>
      </c>
      <c r="G278" s="1">
        <v>47784</v>
      </c>
      <c r="H278" s="1">
        <v>137120</v>
      </c>
      <c r="I278" s="1">
        <v>184904</v>
      </c>
      <c r="J278">
        <v>0</v>
      </c>
      <c r="K278">
        <v>0</v>
      </c>
      <c r="L278">
        <v>0</v>
      </c>
      <c r="M278" s="1">
        <v>3843202</v>
      </c>
      <c r="N278">
        <v>0</v>
      </c>
      <c r="O278" s="1">
        <v>987629</v>
      </c>
      <c r="P278">
        <v>0</v>
      </c>
      <c r="Q278" s="1">
        <v>5015735</v>
      </c>
      <c r="R278" s="1">
        <f>Table1[[#This Row],[receipts_total]]-Table1[[#This Row],[receipts_others_income]]</f>
        <v>5015735</v>
      </c>
      <c r="S278" s="1" t="str">
        <f>IF(Table1[[#This Row],[revenue]]&lt;250000,"S",IF(Table1[[#This Row],[revenue]]&lt;1000000,"M","L"))</f>
        <v>L</v>
      </c>
      <c r="T278" s="1">
        <f>IF(Table1[[#This Row],[charity_size]]="S",1, 0)</f>
        <v>0</v>
      </c>
      <c r="U278" s="2">
        <f>IF(Table1[[#This Row],[charity_size]]="S",(Table1[[#This Row],[revenue]]-_xlfn.MINIFS($R$2:$R$423,$S$2:$S$423,"S"))/(_xlfn.MAXIFS($R$2:$R$423,$S$2:$S$423,"S")-_xlfn.MINIFS($R$2:$R$423,$S$2:$S$423,"S")),0)</f>
        <v>0</v>
      </c>
      <c r="V278" s="1">
        <f>IF(Table1[[#This Row],[charity_size]]="M",1,0)</f>
        <v>0</v>
      </c>
      <c r="W27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8" s="1">
        <f>IF(Table1[[#This Row],[charity_size]]="L",1,0)</f>
        <v>1</v>
      </c>
      <c r="Y278" s="2">
        <f>IF(Table1[[#This Row],[charity_size]]="L",(LOG10(Table1[[#This Row],[revenue]])-LOG10(_xlfn.MINIFS($R$2:$R$423,$S$2:$S$423,"L")))/(LOG10(_xlfn.MAXIFS($R$2:$R$423,$S$2:$S$423,"L"))-LOG10(_xlfn.MINIFS($R$2:$R$423,$S$2:$S$423,"L"))),0)</f>
        <v>0.2048225455989531</v>
      </c>
      <c r="Z278">
        <v>0</v>
      </c>
      <c r="AA278" s="1">
        <v>2797601</v>
      </c>
      <c r="AB278">
        <v>0</v>
      </c>
      <c r="AC278" s="1">
        <v>2797601</v>
      </c>
      <c r="AD278">
        <v>0</v>
      </c>
      <c r="AE278" s="1">
        <v>813453</v>
      </c>
      <c r="AF278" s="1">
        <v>3611054</v>
      </c>
      <c r="AG278" s="1">
        <v>104009</v>
      </c>
      <c r="AH278" s="1">
        <v>9254740</v>
      </c>
      <c r="AI278">
        <v>0</v>
      </c>
      <c r="AJ278">
        <v>0</v>
      </c>
      <c r="AK278" s="1">
        <v>286641</v>
      </c>
      <c r="AL278" s="1">
        <v>144810</v>
      </c>
      <c r="AM278" s="1">
        <v>291735</v>
      </c>
      <c r="AN278" s="1">
        <v>10081935</v>
      </c>
      <c r="AO278">
        <v>0</v>
      </c>
      <c r="AP278" s="1">
        <v>10081935</v>
      </c>
      <c r="AQ278" s="1">
        <v>6174599</v>
      </c>
      <c r="AR278" s="1">
        <v>9404156</v>
      </c>
      <c r="AS278" s="1">
        <v>3229557</v>
      </c>
      <c r="AT278" s="1">
        <v>677779</v>
      </c>
      <c r="AU278">
        <v>0</v>
      </c>
      <c r="AV278" s="1">
        <v>677779</v>
      </c>
      <c r="AW278">
        <v>28</v>
      </c>
      <c r="AX278">
        <v>0</v>
      </c>
      <c r="AY278">
        <v>0</v>
      </c>
      <c r="AZ278">
        <v>91</v>
      </c>
      <c r="BA278" s="1">
        <v>2221378</v>
      </c>
      <c r="BB278">
        <v>0</v>
      </c>
    </row>
    <row r="279" spans="1:54" x14ac:dyDescent="0.2">
      <c r="A279" t="s">
        <v>577</v>
      </c>
      <c r="B279" t="s">
        <v>576</v>
      </c>
      <c r="C279" t="s">
        <v>171</v>
      </c>
      <c r="D279" t="s">
        <v>567</v>
      </c>
      <c r="E279" t="s">
        <v>46</v>
      </c>
      <c r="F279" t="s">
        <v>47</v>
      </c>
      <c r="G279">
        <v>0</v>
      </c>
      <c r="H279" s="1">
        <v>176598</v>
      </c>
      <c r="I279" s="1">
        <v>176598</v>
      </c>
      <c r="J279">
        <v>0</v>
      </c>
      <c r="K279">
        <v>0</v>
      </c>
      <c r="L279">
        <v>0</v>
      </c>
      <c r="M279">
        <v>0</v>
      </c>
      <c r="N279" s="1">
        <v>12590</v>
      </c>
      <c r="O279">
        <v>0</v>
      </c>
      <c r="P279">
        <v>0</v>
      </c>
      <c r="Q279" s="1">
        <v>189188</v>
      </c>
      <c r="R279" s="1">
        <f>Table1[[#This Row],[receipts_total]]-Table1[[#This Row],[receipts_others_income]]</f>
        <v>189188</v>
      </c>
      <c r="S279" s="1" t="str">
        <f>IF(Table1[[#This Row],[revenue]]&lt;250000,"S",IF(Table1[[#This Row],[revenue]]&lt;1000000,"M","L"))</f>
        <v>S</v>
      </c>
      <c r="T279" s="1">
        <f>IF(Table1[[#This Row],[charity_size]]="S",1, 0)</f>
        <v>1</v>
      </c>
      <c r="U279" s="2">
        <f>IF(Table1[[#This Row],[charity_size]]="S",(Table1[[#This Row],[revenue]]-_xlfn.MINIFS($R$2:$R$423,$S$2:$S$423,"S"))/(_xlfn.MAXIFS($R$2:$R$423,$S$2:$S$423,"S")-_xlfn.MINIFS($R$2:$R$423,$S$2:$S$423,"S")),0)</f>
        <v>0.75808926947134747</v>
      </c>
      <c r="V279" s="1">
        <f>IF(Table1[[#This Row],[charity_size]]="M",1,0)</f>
        <v>0</v>
      </c>
      <c r="W27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79" s="1">
        <f>IF(Table1[[#This Row],[charity_size]]="L",1,0)</f>
        <v>0</v>
      </c>
      <c r="Y27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79">
        <v>0</v>
      </c>
      <c r="AA279" s="1">
        <v>325599</v>
      </c>
      <c r="AB279">
        <v>0</v>
      </c>
      <c r="AC279" s="1">
        <v>325599</v>
      </c>
      <c r="AD279" s="1">
        <v>3676</v>
      </c>
      <c r="AE279" s="1">
        <v>11788</v>
      </c>
      <c r="AF279" s="1">
        <v>341063</v>
      </c>
      <c r="AG279">
        <v>0</v>
      </c>
      <c r="AH279" s="1">
        <v>1529949</v>
      </c>
      <c r="AI279">
        <v>0</v>
      </c>
      <c r="AJ279">
        <v>0</v>
      </c>
      <c r="AK279">
        <v>0</v>
      </c>
      <c r="AL279" s="1">
        <v>10192</v>
      </c>
      <c r="AM279">
        <v>0</v>
      </c>
      <c r="AN279" s="1">
        <v>1540141</v>
      </c>
      <c r="AO279">
        <v>0</v>
      </c>
      <c r="AP279" s="1">
        <v>1540141</v>
      </c>
      <c r="AQ279">
        <v>0</v>
      </c>
      <c r="AR279" s="1">
        <v>1531141</v>
      </c>
      <c r="AS279" s="1">
        <v>1531141</v>
      </c>
      <c r="AT279" s="1">
        <v>9000</v>
      </c>
      <c r="AU279">
        <v>0</v>
      </c>
      <c r="AV279" s="1">
        <v>9000</v>
      </c>
      <c r="AW279">
        <v>57</v>
      </c>
      <c r="AX279">
        <v>0</v>
      </c>
      <c r="AY279">
        <v>2</v>
      </c>
      <c r="AZ279">
        <v>0</v>
      </c>
      <c r="BA279">
        <v>0</v>
      </c>
      <c r="BB279">
        <v>0</v>
      </c>
    </row>
    <row r="280" spans="1:54" x14ac:dyDescent="0.2">
      <c r="A280" t="s">
        <v>210</v>
      </c>
      <c r="B280" t="s">
        <v>209</v>
      </c>
      <c r="C280" t="s">
        <v>176</v>
      </c>
      <c r="D280" t="s">
        <v>177</v>
      </c>
      <c r="E280" t="s">
        <v>46</v>
      </c>
      <c r="F280" t="s">
        <v>47</v>
      </c>
      <c r="G280" s="1">
        <v>14375</v>
      </c>
      <c r="H280" s="1">
        <v>654797</v>
      </c>
      <c r="I280" s="1">
        <v>669172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839</v>
      </c>
      <c r="Q280" s="1">
        <v>670011</v>
      </c>
      <c r="R280" s="1">
        <f>Table1[[#This Row],[receipts_total]]-Table1[[#This Row],[receipts_others_income]]</f>
        <v>669172</v>
      </c>
      <c r="S280" s="1" t="str">
        <f>IF(Table1[[#This Row],[revenue]]&lt;250000,"S",IF(Table1[[#This Row],[revenue]]&lt;1000000,"M","L"))</f>
        <v>M</v>
      </c>
      <c r="T280" s="1">
        <f>IF(Table1[[#This Row],[charity_size]]="S",1, 0)</f>
        <v>0</v>
      </c>
      <c r="U280" s="2">
        <f>IF(Table1[[#This Row],[charity_size]]="S",(Table1[[#This Row],[revenue]]-_xlfn.MINIFS($R$2:$R$423,$S$2:$S$423,"S"))/(_xlfn.MAXIFS($R$2:$R$423,$S$2:$S$423,"S")-_xlfn.MINIFS($R$2:$R$423,$S$2:$S$423,"S")),0)</f>
        <v>0</v>
      </c>
      <c r="V280" s="1">
        <f>IF(Table1[[#This Row],[charity_size]]="M",1,0)</f>
        <v>1</v>
      </c>
      <c r="W280" s="2">
        <f>IF(Table1[[#This Row],[charity_size]]="M",(LOG10(Table1[[#This Row],[revenue]])-LOG10(_xlfn.MINIFS($R$2:$R$423,$S$2:$S$423,"M")))/(LOG10(_xlfn.MAXIFS($R$2:$R$423,$S$2:$S$423,"M"))-LOG10(_xlfn.MINIFS($R$2:$R$423,$S$2:$S$423,"M"))),0)</f>
        <v>0.70600752156031366</v>
      </c>
      <c r="X280" s="1">
        <f>IF(Table1[[#This Row],[charity_size]]="L",1,0)</f>
        <v>0</v>
      </c>
      <c r="Y28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80">
        <v>0</v>
      </c>
      <c r="AA280" s="1">
        <v>412696</v>
      </c>
      <c r="AB280">
        <v>0</v>
      </c>
      <c r="AC280" s="1">
        <v>412696</v>
      </c>
      <c r="AD280">
        <v>0</v>
      </c>
      <c r="AE280" s="1">
        <v>4174</v>
      </c>
      <c r="AF280" s="1">
        <v>416870</v>
      </c>
      <c r="AG280">
        <v>0</v>
      </c>
      <c r="AH280" s="1">
        <v>1402572</v>
      </c>
      <c r="AI280">
        <v>0</v>
      </c>
      <c r="AJ280" s="1">
        <v>57507</v>
      </c>
      <c r="AK280">
        <v>0</v>
      </c>
      <c r="AL280">
        <v>0</v>
      </c>
      <c r="AM280">
        <v>0</v>
      </c>
      <c r="AN280" s="1">
        <v>1460079</v>
      </c>
      <c r="AO280">
        <v>0</v>
      </c>
      <c r="AP280" s="1">
        <v>1460079</v>
      </c>
      <c r="AQ280">
        <v>0</v>
      </c>
      <c r="AR280" s="1">
        <v>1456579</v>
      </c>
      <c r="AS280" s="1">
        <v>1456579</v>
      </c>
      <c r="AT280" s="1">
        <v>3500</v>
      </c>
      <c r="AU280">
        <v>0</v>
      </c>
      <c r="AV280" s="1">
        <v>3500</v>
      </c>
      <c r="AW280">
        <v>9</v>
      </c>
      <c r="AX280" s="1">
        <v>113423</v>
      </c>
      <c r="AY280">
        <v>0</v>
      </c>
      <c r="AZ280">
        <v>0</v>
      </c>
      <c r="BA280">
        <v>0</v>
      </c>
      <c r="BB280">
        <v>0</v>
      </c>
    </row>
    <row r="281" spans="1:54" x14ac:dyDescent="0.2">
      <c r="A281" t="s">
        <v>866</v>
      </c>
      <c r="B281" t="s">
        <v>865</v>
      </c>
      <c r="C281" t="s">
        <v>649</v>
      </c>
      <c r="D281" t="s">
        <v>176</v>
      </c>
      <c r="E281" t="s">
        <v>59</v>
      </c>
      <c r="F281" t="s">
        <v>47</v>
      </c>
      <c r="G281" s="1">
        <v>535980</v>
      </c>
      <c r="H281" s="1">
        <v>2596630</v>
      </c>
      <c r="I281" s="1">
        <v>3132610</v>
      </c>
      <c r="J281" s="1">
        <v>3500</v>
      </c>
      <c r="K281">
        <v>0</v>
      </c>
      <c r="L281" s="1">
        <v>3500</v>
      </c>
      <c r="M281" s="1">
        <v>1256136</v>
      </c>
      <c r="N281" s="1">
        <v>49295</v>
      </c>
      <c r="O281" s="1">
        <v>575593</v>
      </c>
      <c r="P281" s="1">
        <v>121734</v>
      </c>
      <c r="Q281" s="1">
        <v>5138868</v>
      </c>
      <c r="R281" s="1">
        <f>Table1[[#This Row],[receipts_total]]-Table1[[#This Row],[receipts_others_income]]</f>
        <v>5017134</v>
      </c>
      <c r="S281" s="1" t="str">
        <f>IF(Table1[[#This Row],[revenue]]&lt;250000,"S",IF(Table1[[#This Row],[revenue]]&lt;1000000,"M","L"))</f>
        <v>L</v>
      </c>
      <c r="T281" s="1">
        <f>IF(Table1[[#This Row],[charity_size]]="S",1, 0)</f>
        <v>0</v>
      </c>
      <c r="U281" s="2">
        <f>IF(Table1[[#This Row],[charity_size]]="S",(Table1[[#This Row],[revenue]]-_xlfn.MINIFS($R$2:$R$423,$S$2:$S$423,"S"))/(_xlfn.MAXIFS($R$2:$R$423,$S$2:$S$423,"S")-_xlfn.MINIFS($R$2:$R$423,$S$2:$S$423,"S")),0)</f>
        <v>0</v>
      </c>
      <c r="V281" s="1">
        <f>IF(Table1[[#This Row],[charity_size]]="M",1,0)</f>
        <v>0</v>
      </c>
      <c r="W28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1" s="1">
        <f>IF(Table1[[#This Row],[charity_size]]="L",1,0)</f>
        <v>1</v>
      </c>
      <c r="Y281" s="2">
        <f>IF(Table1[[#This Row],[charity_size]]="L",(LOG10(Table1[[#This Row],[revenue]])-LOG10(_xlfn.MINIFS($R$2:$R$423,$S$2:$S$423,"L")))/(LOG10(_xlfn.MAXIFS($R$2:$R$423,$S$2:$S$423,"L"))-LOG10(_xlfn.MINIFS($R$2:$R$423,$S$2:$S$423,"L"))),0)</f>
        <v>0.20485812893541971</v>
      </c>
      <c r="Z281">
        <v>0</v>
      </c>
      <c r="AA281" s="1">
        <v>2914895</v>
      </c>
      <c r="AB281" s="1">
        <v>36432</v>
      </c>
      <c r="AC281" s="1">
        <v>2951327</v>
      </c>
      <c r="AD281" s="1">
        <v>106748</v>
      </c>
      <c r="AE281" s="1">
        <v>918261</v>
      </c>
      <c r="AF281" s="1">
        <v>3976336</v>
      </c>
      <c r="AG281" s="1">
        <v>177143</v>
      </c>
      <c r="AH281" s="1">
        <v>6560055</v>
      </c>
      <c r="AI281">
        <v>0</v>
      </c>
      <c r="AJ281">
        <v>0</v>
      </c>
      <c r="AK281">
        <v>0</v>
      </c>
      <c r="AL281" s="1">
        <v>49822</v>
      </c>
      <c r="AM281" s="1">
        <v>167697</v>
      </c>
      <c r="AN281" s="1">
        <v>6954717</v>
      </c>
      <c r="AO281">
        <v>0</v>
      </c>
      <c r="AP281" s="1">
        <v>6954717</v>
      </c>
      <c r="AQ281" s="1">
        <v>688307</v>
      </c>
      <c r="AR281" s="1">
        <v>6331523</v>
      </c>
      <c r="AS281" s="1">
        <v>5643216</v>
      </c>
      <c r="AT281" s="1">
        <v>623194</v>
      </c>
      <c r="AU281">
        <v>0</v>
      </c>
      <c r="AV281" s="1">
        <v>623194</v>
      </c>
      <c r="AW281">
        <v>48</v>
      </c>
      <c r="AX281">
        <v>0</v>
      </c>
      <c r="AY281">
        <v>0.03</v>
      </c>
      <c r="AZ281">
        <v>64</v>
      </c>
      <c r="BA281" s="1">
        <v>2905725</v>
      </c>
      <c r="BB281" s="1">
        <v>149724</v>
      </c>
    </row>
    <row r="282" spans="1:54" x14ac:dyDescent="0.2">
      <c r="A282" t="s">
        <v>504</v>
      </c>
      <c r="B282" t="s">
        <v>503</v>
      </c>
      <c r="C282" t="s">
        <v>395</v>
      </c>
      <c r="D282" t="s">
        <v>489</v>
      </c>
      <c r="E282" t="s">
        <v>46</v>
      </c>
      <c r="F282" t="s">
        <v>47</v>
      </c>
      <c r="G282" s="1">
        <v>6922</v>
      </c>
      <c r="H282" s="1">
        <v>130777</v>
      </c>
      <c r="I282" s="1">
        <v>137699</v>
      </c>
      <c r="J282">
        <v>0</v>
      </c>
      <c r="K282">
        <v>0</v>
      </c>
      <c r="L282">
        <v>0</v>
      </c>
      <c r="M282" s="1">
        <v>4518670</v>
      </c>
      <c r="N282">
        <v>0</v>
      </c>
      <c r="O282" s="1">
        <v>434192</v>
      </c>
      <c r="P282" s="1">
        <v>126729</v>
      </c>
      <c r="Q282" s="1">
        <v>5217290</v>
      </c>
      <c r="R282" s="1">
        <f>Table1[[#This Row],[receipts_total]]-Table1[[#This Row],[receipts_others_income]]</f>
        <v>5090561</v>
      </c>
      <c r="S282" s="1" t="str">
        <f>IF(Table1[[#This Row],[revenue]]&lt;250000,"S",IF(Table1[[#This Row],[revenue]]&lt;1000000,"M","L"))</f>
        <v>L</v>
      </c>
      <c r="T282" s="1">
        <f>IF(Table1[[#This Row],[charity_size]]="S",1, 0)</f>
        <v>0</v>
      </c>
      <c r="U282" s="2">
        <f>IF(Table1[[#This Row],[charity_size]]="S",(Table1[[#This Row],[revenue]]-_xlfn.MINIFS($R$2:$R$423,$S$2:$S$423,"S"))/(_xlfn.MAXIFS($R$2:$R$423,$S$2:$S$423,"S")-_xlfn.MINIFS($R$2:$R$423,$S$2:$S$423,"S")),0)</f>
        <v>0</v>
      </c>
      <c r="V282" s="1">
        <f>IF(Table1[[#This Row],[charity_size]]="M",1,0)</f>
        <v>0</v>
      </c>
      <c r="W28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2" s="1">
        <f>IF(Table1[[#This Row],[charity_size]]="L",1,0)</f>
        <v>1</v>
      </c>
      <c r="Y282" s="2">
        <f>IF(Table1[[#This Row],[charity_size]]="L",(LOG10(Table1[[#This Row],[revenue]])-LOG10(_xlfn.MINIFS($R$2:$R$423,$S$2:$S$423,"L")))/(LOG10(_xlfn.MAXIFS($R$2:$R$423,$S$2:$S$423,"L"))-LOG10(_xlfn.MINIFS($R$2:$R$423,$S$2:$S$423,"L"))),0)</f>
        <v>0.20671193964763632</v>
      </c>
      <c r="Z282">
        <v>0</v>
      </c>
      <c r="AA282" s="1">
        <v>4758104</v>
      </c>
      <c r="AB282">
        <v>0</v>
      </c>
      <c r="AC282" s="1">
        <v>4758104</v>
      </c>
      <c r="AD282" s="1">
        <v>23650</v>
      </c>
      <c r="AE282" s="1">
        <v>58964</v>
      </c>
      <c r="AF282" s="1">
        <v>4840718</v>
      </c>
      <c r="AG282" s="1">
        <v>208452</v>
      </c>
      <c r="AH282" s="1">
        <v>1714787</v>
      </c>
      <c r="AI282">
        <v>0</v>
      </c>
      <c r="AJ282">
        <v>0</v>
      </c>
      <c r="AK282">
        <v>0</v>
      </c>
      <c r="AL282" s="1">
        <v>1246499</v>
      </c>
      <c r="AM282" s="1">
        <v>1966888</v>
      </c>
      <c r="AN282" s="1">
        <v>5136626</v>
      </c>
      <c r="AO282">
        <v>0</v>
      </c>
      <c r="AP282" s="1">
        <v>5136626</v>
      </c>
      <c r="AQ282">
        <v>0</v>
      </c>
      <c r="AR282" s="1">
        <v>1520892</v>
      </c>
      <c r="AS282" s="1">
        <v>1520892</v>
      </c>
      <c r="AT282" s="1">
        <v>2676176</v>
      </c>
      <c r="AU282" s="1">
        <v>939558</v>
      </c>
      <c r="AV282" s="1">
        <v>3615734</v>
      </c>
      <c r="AW282">
        <v>23</v>
      </c>
      <c r="AX282">
        <v>0</v>
      </c>
      <c r="AY282">
        <v>17</v>
      </c>
      <c r="AZ282">
        <v>144</v>
      </c>
      <c r="BA282" s="1">
        <v>2444263</v>
      </c>
      <c r="BB282" s="1">
        <v>167132</v>
      </c>
    </row>
    <row r="283" spans="1:54" x14ac:dyDescent="0.2">
      <c r="A283" t="s">
        <v>580</v>
      </c>
      <c r="B283" t="s">
        <v>578</v>
      </c>
      <c r="C283" t="s">
        <v>171</v>
      </c>
      <c r="D283" t="s">
        <v>579</v>
      </c>
      <c r="E283" t="s">
        <v>46</v>
      </c>
      <c r="F283" t="s">
        <v>47</v>
      </c>
      <c r="G283">
        <v>0</v>
      </c>
      <c r="H283" s="1">
        <v>1140</v>
      </c>
      <c r="I283" s="1">
        <v>1140</v>
      </c>
      <c r="J283">
        <v>0</v>
      </c>
      <c r="K283">
        <v>0</v>
      </c>
      <c r="L283">
        <v>0</v>
      </c>
      <c r="M283" s="1">
        <v>5423195</v>
      </c>
      <c r="N283">
        <v>0</v>
      </c>
      <c r="O283" s="1">
        <v>36275</v>
      </c>
      <c r="P283" s="1">
        <v>7310881</v>
      </c>
      <c r="Q283" s="1">
        <v>12771491</v>
      </c>
      <c r="R283" s="1">
        <f>Table1[[#This Row],[receipts_total]]-Table1[[#This Row],[receipts_others_income]]</f>
        <v>5460610</v>
      </c>
      <c r="S283" s="1" t="str">
        <f>IF(Table1[[#This Row],[revenue]]&lt;250000,"S",IF(Table1[[#This Row],[revenue]]&lt;1000000,"M","L"))</f>
        <v>L</v>
      </c>
      <c r="T283" s="1">
        <f>IF(Table1[[#This Row],[charity_size]]="S",1, 0)</f>
        <v>0</v>
      </c>
      <c r="U283" s="2">
        <f>IF(Table1[[#This Row],[charity_size]]="S",(Table1[[#This Row],[revenue]]-_xlfn.MINIFS($R$2:$R$423,$S$2:$S$423,"S"))/(_xlfn.MAXIFS($R$2:$R$423,$S$2:$S$423,"S")-_xlfn.MINIFS($R$2:$R$423,$S$2:$S$423,"S")),0)</f>
        <v>0</v>
      </c>
      <c r="V283" s="1">
        <f>IF(Table1[[#This Row],[charity_size]]="M",1,0)</f>
        <v>0</v>
      </c>
      <c r="W28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3" s="1">
        <f>IF(Table1[[#This Row],[charity_size]]="L",1,0)</f>
        <v>1</v>
      </c>
      <c r="Y283" s="2">
        <f>IF(Table1[[#This Row],[charity_size]]="L",(LOG10(Table1[[#This Row],[revenue]])-LOG10(_xlfn.MINIFS($R$2:$R$423,$S$2:$S$423,"L")))/(LOG10(_xlfn.MAXIFS($R$2:$R$423,$S$2:$S$423,"L"))-LOG10(_xlfn.MINIFS($R$2:$R$423,$S$2:$S$423,"L"))),0)</f>
        <v>0.21566539816036259</v>
      </c>
      <c r="Z283">
        <v>0</v>
      </c>
      <c r="AA283" s="1">
        <v>1078621</v>
      </c>
      <c r="AB283">
        <v>0</v>
      </c>
      <c r="AC283" s="1">
        <v>1078621</v>
      </c>
      <c r="AD283">
        <v>0</v>
      </c>
      <c r="AE283" s="1">
        <v>10841239</v>
      </c>
      <c r="AF283" s="1">
        <v>11919860</v>
      </c>
      <c r="AG283" s="1">
        <v>267694</v>
      </c>
      <c r="AH283" s="1">
        <v>16676160</v>
      </c>
      <c r="AI283">
        <v>0</v>
      </c>
      <c r="AJ283">
        <v>0</v>
      </c>
      <c r="AK283">
        <v>0</v>
      </c>
      <c r="AL283" s="1">
        <v>805168</v>
      </c>
      <c r="AM283" s="1">
        <v>3125157</v>
      </c>
      <c r="AN283" s="1">
        <v>20874179</v>
      </c>
      <c r="AO283">
        <v>0</v>
      </c>
      <c r="AP283" s="1">
        <v>20874179</v>
      </c>
      <c r="AQ283">
        <v>0</v>
      </c>
      <c r="AR283" s="1">
        <v>17734031</v>
      </c>
      <c r="AS283" s="1">
        <v>17734031</v>
      </c>
      <c r="AT283" s="1">
        <v>2938361</v>
      </c>
      <c r="AU283" s="1">
        <v>201787</v>
      </c>
      <c r="AV283" s="1">
        <v>3140148</v>
      </c>
      <c r="AW283">
        <v>58</v>
      </c>
      <c r="AX283">
        <v>0</v>
      </c>
      <c r="AY283">
        <v>0</v>
      </c>
      <c r="AZ283">
        <v>34</v>
      </c>
      <c r="BA283" s="1">
        <v>2247341</v>
      </c>
      <c r="BB283">
        <v>0</v>
      </c>
    </row>
    <row r="284" spans="1:54" x14ac:dyDescent="0.2">
      <c r="A284" t="s">
        <v>527</v>
      </c>
      <c r="B284" t="s">
        <v>526</v>
      </c>
      <c r="C284" t="s">
        <v>395</v>
      </c>
      <c r="D284" t="s">
        <v>506</v>
      </c>
      <c r="E284" t="s">
        <v>59</v>
      </c>
      <c r="F284" t="s">
        <v>47</v>
      </c>
      <c r="G284" s="1">
        <v>13776</v>
      </c>
      <c r="H284" s="1">
        <v>578425</v>
      </c>
      <c r="I284" s="1">
        <v>592201</v>
      </c>
      <c r="J284">
        <v>0</v>
      </c>
      <c r="K284">
        <v>0</v>
      </c>
      <c r="L284">
        <v>0</v>
      </c>
      <c r="M284" s="1">
        <v>83625</v>
      </c>
      <c r="N284">
        <v>0</v>
      </c>
      <c r="O284">
        <v>0</v>
      </c>
      <c r="P284" s="1">
        <v>8703</v>
      </c>
      <c r="Q284" s="1">
        <v>684529</v>
      </c>
      <c r="R284" s="1">
        <f>Table1[[#This Row],[receipts_total]]-Table1[[#This Row],[receipts_others_income]]</f>
        <v>675826</v>
      </c>
      <c r="S284" s="1" t="str">
        <f>IF(Table1[[#This Row],[revenue]]&lt;250000,"S",IF(Table1[[#This Row],[revenue]]&lt;1000000,"M","L"))</f>
        <v>M</v>
      </c>
      <c r="T284" s="1">
        <f>IF(Table1[[#This Row],[charity_size]]="S",1, 0)</f>
        <v>0</v>
      </c>
      <c r="U284" s="2">
        <f>IF(Table1[[#This Row],[charity_size]]="S",(Table1[[#This Row],[revenue]]-_xlfn.MINIFS($R$2:$R$423,$S$2:$S$423,"S"))/(_xlfn.MAXIFS($R$2:$R$423,$S$2:$S$423,"S")-_xlfn.MINIFS($R$2:$R$423,$S$2:$S$423,"S")),0)</f>
        <v>0</v>
      </c>
      <c r="V284" s="1">
        <f>IF(Table1[[#This Row],[charity_size]]="M",1,0)</f>
        <v>1</v>
      </c>
      <c r="W284" s="2">
        <f>IF(Table1[[#This Row],[charity_size]]="M",(LOG10(Table1[[#This Row],[revenue]])-LOG10(_xlfn.MINIFS($R$2:$R$423,$S$2:$S$423,"M")))/(LOG10(_xlfn.MAXIFS($R$2:$R$423,$S$2:$S$423,"M"))-LOG10(_xlfn.MINIFS($R$2:$R$423,$S$2:$S$423,"M"))),0)</f>
        <v>0.71327650014148702</v>
      </c>
      <c r="X284" s="1">
        <f>IF(Table1[[#This Row],[charity_size]]="L",1,0)</f>
        <v>0</v>
      </c>
      <c r="Y28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84">
        <v>0</v>
      </c>
      <c r="AA284" s="1">
        <v>53867</v>
      </c>
      <c r="AB284">
        <v>0</v>
      </c>
      <c r="AC284" s="1">
        <v>53867</v>
      </c>
      <c r="AD284" s="1">
        <v>117005</v>
      </c>
      <c r="AE284" s="1">
        <v>232462</v>
      </c>
      <c r="AF284" s="1">
        <v>403334</v>
      </c>
      <c r="AG284" s="1">
        <v>83625</v>
      </c>
      <c r="AH284" s="1">
        <v>732942</v>
      </c>
      <c r="AI284" s="1">
        <v>1749</v>
      </c>
      <c r="AJ284">
        <v>0</v>
      </c>
      <c r="AK284">
        <v>0</v>
      </c>
      <c r="AL284" s="1">
        <v>9720</v>
      </c>
      <c r="AM284" s="1">
        <v>4266</v>
      </c>
      <c r="AN284" s="1">
        <v>832302</v>
      </c>
      <c r="AO284">
        <v>0</v>
      </c>
      <c r="AP284" s="1">
        <v>832302</v>
      </c>
      <c r="AQ284">
        <v>0</v>
      </c>
      <c r="AR284" s="1">
        <v>825355</v>
      </c>
      <c r="AS284" s="1">
        <v>825355</v>
      </c>
      <c r="AT284" s="1">
        <v>6947</v>
      </c>
      <c r="AU284">
        <v>0</v>
      </c>
      <c r="AV284" s="1">
        <v>6947</v>
      </c>
      <c r="AW284">
        <v>24</v>
      </c>
      <c r="AX284">
        <v>0</v>
      </c>
      <c r="AY284">
        <v>18.8</v>
      </c>
      <c r="AZ284">
        <v>3</v>
      </c>
      <c r="BA284" s="1">
        <v>152398</v>
      </c>
      <c r="BB284">
        <v>0</v>
      </c>
    </row>
    <row r="285" spans="1:54" x14ac:dyDescent="0.2">
      <c r="A285" t="s">
        <v>658</v>
      </c>
      <c r="B285" t="s">
        <v>657</v>
      </c>
      <c r="C285" t="s">
        <v>649</v>
      </c>
      <c r="D285" t="s">
        <v>579</v>
      </c>
      <c r="E285" t="s">
        <v>374</v>
      </c>
      <c r="F285" t="s">
        <v>47</v>
      </c>
      <c r="G285" s="1">
        <v>337937</v>
      </c>
      <c r="H285" s="1">
        <v>72674</v>
      </c>
      <c r="I285" s="1">
        <v>410611</v>
      </c>
      <c r="J285">
        <v>0</v>
      </c>
      <c r="K285">
        <v>0</v>
      </c>
      <c r="L285">
        <v>0</v>
      </c>
      <c r="M285" s="1">
        <v>262641</v>
      </c>
      <c r="N285">
        <v>0</v>
      </c>
      <c r="O285" s="1">
        <v>2775</v>
      </c>
      <c r="P285" s="1">
        <v>99849</v>
      </c>
      <c r="Q285" s="1">
        <v>775876</v>
      </c>
      <c r="R285" s="1">
        <f>Table1[[#This Row],[receipts_total]]-Table1[[#This Row],[receipts_others_income]]</f>
        <v>676027</v>
      </c>
      <c r="S285" s="1" t="str">
        <f>IF(Table1[[#This Row],[revenue]]&lt;250000,"S",IF(Table1[[#This Row],[revenue]]&lt;1000000,"M","L"))</f>
        <v>M</v>
      </c>
      <c r="T285" s="1">
        <f>IF(Table1[[#This Row],[charity_size]]="S",1, 0)</f>
        <v>0</v>
      </c>
      <c r="U285" s="2">
        <f>IF(Table1[[#This Row],[charity_size]]="S",(Table1[[#This Row],[revenue]]-_xlfn.MINIFS($R$2:$R$423,$S$2:$S$423,"S"))/(_xlfn.MAXIFS($R$2:$R$423,$S$2:$S$423,"S")-_xlfn.MINIFS($R$2:$R$423,$S$2:$S$423,"S")),0)</f>
        <v>0</v>
      </c>
      <c r="V285" s="1">
        <f>IF(Table1[[#This Row],[charity_size]]="M",1,0)</f>
        <v>1</v>
      </c>
      <c r="W285" s="2">
        <f>IF(Table1[[#This Row],[charity_size]]="M",(LOG10(Table1[[#This Row],[revenue]])-LOG10(_xlfn.MINIFS($R$2:$R$423,$S$2:$S$423,"M")))/(LOG10(_xlfn.MAXIFS($R$2:$R$423,$S$2:$S$423,"M"))-LOG10(_xlfn.MINIFS($R$2:$R$423,$S$2:$S$423,"M"))),0)</f>
        <v>0.71349496182670857</v>
      </c>
      <c r="X285" s="1">
        <f>IF(Table1[[#This Row],[charity_size]]="L",1,0)</f>
        <v>0</v>
      </c>
      <c r="Y28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85" s="1">
        <v>264991</v>
      </c>
      <c r="AA285" s="1">
        <v>11876</v>
      </c>
      <c r="AB285">
        <v>0</v>
      </c>
      <c r="AC285" s="1">
        <v>11876</v>
      </c>
      <c r="AD285">
        <v>0</v>
      </c>
      <c r="AE285" s="1">
        <v>219486</v>
      </c>
      <c r="AF285" s="1">
        <v>231362</v>
      </c>
      <c r="AG285" s="1">
        <v>78621</v>
      </c>
      <c r="AH285" s="1">
        <v>557544</v>
      </c>
      <c r="AI285">
        <v>0</v>
      </c>
      <c r="AJ285">
        <v>0</v>
      </c>
      <c r="AK285">
        <v>0</v>
      </c>
      <c r="AL285">
        <v>0</v>
      </c>
      <c r="AM285" s="1">
        <v>95988</v>
      </c>
      <c r="AN285" s="1">
        <v>732153</v>
      </c>
      <c r="AO285">
        <v>0</v>
      </c>
      <c r="AP285" s="1">
        <v>732153</v>
      </c>
      <c r="AQ285">
        <v>0</v>
      </c>
      <c r="AR285" s="1">
        <v>550067</v>
      </c>
      <c r="AS285" s="1">
        <v>550067</v>
      </c>
      <c r="AT285" s="1">
        <v>138351</v>
      </c>
      <c r="AU285" s="1">
        <v>43735</v>
      </c>
      <c r="AV285" s="1">
        <v>182086</v>
      </c>
      <c r="AW285">
        <v>42</v>
      </c>
      <c r="AX285">
        <v>0</v>
      </c>
      <c r="AY285">
        <v>0</v>
      </c>
      <c r="AZ285">
        <v>6</v>
      </c>
      <c r="BA285" s="1">
        <v>239828</v>
      </c>
      <c r="BB285" s="1">
        <v>363384</v>
      </c>
    </row>
    <row r="286" spans="1:54" x14ac:dyDescent="0.2">
      <c r="A286" t="s">
        <v>460</v>
      </c>
      <c r="B286" t="s">
        <v>459</v>
      </c>
      <c r="C286" t="s">
        <v>395</v>
      </c>
      <c r="D286" t="s">
        <v>457</v>
      </c>
      <c r="E286" t="s">
        <v>59</v>
      </c>
      <c r="F286" t="s">
        <v>47</v>
      </c>
      <c r="G286" s="1">
        <v>2254042</v>
      </c>
      <c r="H286" s="1">
        <v>1974657</v>
      </c>
      <c r="I286" s="1">
        <v>4228699</v>
      </c>
      <c r="J286">
        <v>0</v>
      </c>
      <c r="K286">
        <v>0</v>
      </c>
      <c r="L286">
        <v>0</v>
      </c>
      <c r="M286" s="1">
        <v>975000</v>
      </c>
      <c r="N286" s="1">
        <v>26290</v>
      </c>
      <c r="O286" s="1">
        <v>306240</v>
      </c>
      <c r="P286" s="1">
        <v>19864</v>
      </c>
      <c r="Q286" s="1">
        <v>5556093</v>
      </c>
      <c r="R286" s="1">
        <f>Table1[[#This Row],[receipts_total]]-Table1[[#This Row],[receipts_others_income]]</f>
        <v>5536229</v>
      </c>
      <c r="S286" s="1" t="str">
        <f>IF(Table1[[#This Row],[revenue]]&lt;250000,"S",IF(Table1[[#This Row],[revenue]]&lt;1000000,"M","L"))</f>
        <v>L</v>
      </c>
      <c r="T286" s="1">
        <f>IF(Table1[[#This Row],[charity_size]]="S",1, 0)</f>
        <v>0</v>
      </c>
      <c r="U286" s="2">
        <f>IF(Table1[[#This Row],[charity_size]]="S",(Table1[[#This Row],[revenue]]-_xlfn.MINIFS($R$2:$R$423,$S$2:$S$423,"S"))/(_xlfn.MAXIFS($R$2:$R$423,$S$2:$S$423,"S")-_xlfn.MINIFS($R$2:$R$423,$S$2:$S$423,"S")),0)</f>
        <v>0</v>
      </c>
      <c r="V286" s="1">
        <f>IF(Table1[[#This Row],[charity_size]]="M",1,0)</f>
        <v>0</v>
      </c>
      <c r="W28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6" s="1">
        <f>IF(Table1[[#This Row],[charity_size]]="L",1,0)</f>
        <v>1</v>
      </c>
      <c r="Y286" s="2">
        <f>IF(Table1[[#This Row],[charity_size]]="L",(LOG10(Table1[[#This Row],[revenue]])-LOG10(_xlfn.MINIFS($R$2:$R$423,$S$2:$S$423,"L")))/(LOG10(_xlfn.MAXIFS($R$2:$R$423,$S$2:$S$423,"L"))-LOG10(_xlfn.MINIFS($R$2:$R$423,$S$2:$S$423,"L"))),0)</f>
        <v>0.21742018351060302</v>
      </c>
      <c r="Z286">
        <v>0</v>
      </c>
      <c r="AA286" s="1">
        <v>5577573</v>
      </c>
      <c r="AB286">
        <v>0</v>
      </c>
      <c r="AC286" s="1">
        <v>5577573</v>
      </c>
      <c r="AD286" s="1">
        <v>66038</v>
      </c>
      <c r="AE286" s="1">
        <v>818801</v>
      </c>
      <c r="AF286" s="1">
        <v>6462412</v>
      </c>
      <c r="AG286" s="1">
        <v>240226</v>
      </c>
      <c r="AH286" s="1">
        <v>3911262</v>
      </c>
      <c r="AI286">
        <v>0</v>
      </c>
      <c r="AJ286">
        <v>0</v>
      </c>
      <c r="AK286" s="1">
        <v>21526498</v>
      </c>
      <c r="AL286">
        <v>0</v>
      </c>
      <c r="AM286">
        <v>0</v>
      </c>
      <c r="AN286" s="1">
        <v>25677986</v>
      </c>
      <c r="AO286">
        <v>0</v>
      </c>
      <c r="AP286" s="1">
        <v>25677986</v>
      </c>
      <c r="AQ286">
        <v>0</v>
      </c>
      <c r="AR286" s="1">
        <v>25621584</v>
      </c>
      <c r="AS286" s="1">
        <v>25621584</v>
      </c>
      <c r="AT286" s="1">
        <v>56402</v>
      </c>
      <c r="AU286">
        <v>0</v>
      </c>
      <c r="AV286" s="1">
        <v>56402</v>
      </c>
      <c r="AW286">
        <v>34</v>
      </c>
      <c r="AX286">
        <v>0</v>
      </c>
      <c r="AY286">
        <v>12</v>
      </c>
      <c r="AZ286">
        <v>2</v>
      </c>
      <c r="BA286" s="1">
        <v>188550</v>
      </c>
      <c r="BB286" s="1">
        <v>91877</v>
      </c>
    </row>
    <row r="287" spans="1:54" x14ac:dyDescent="0.2">
      <c r="A287" t="s">
        <v>548</v>
      </c>
      <c r="B287" t="s">
        <v>547</v>
      </c>
      <c r="C287" t="s">
        <v>395</v>
      </c>
      <c r="D287" t="s">
        <v>543</v>
      </c>
      <c r="E287" t="s">
        <v>46</v>
      </c>
      <c r="F287" t="s">
        <v>47</v>
      </c>
      <c r="G287" s="1">
        <v>23667</v>
      </c>
      <c r="H287" s="1">
        <v>63361</v>
      </c>
      <c r="I287" s="1">
        <v>87028</v>
      </c>
      <c r="J287">
        <v>0</v>
      </c>
      <c r="K287">
        <v>0</v>
      </c>
      <c r="L287">
        <v>0</v>
      </c>
      <c r="M287" s="1">
        <v>5495812</v>
      </c>
      <c r="N287">
        <v>0</v>
      </c>
      <c r="O287">
        <v>0</v>
      </c>
      <c r="P287" s="1">
        <v>1631390</v>
      </c>
      <c r="Q287" s="1">
        <v>7214230</v>
      </c>
      <c r="R287" s="1">
        <f>Table1[[#This Row],[receipts_total]]-Table1[[#This Row],[receipts_others_income]]</f>
        <v>5582840</v>
      </c>
      <c r="S287" s="1" t="str">
        <f>IF(Table1[[#This Row],[revenue]]&lt;250000,"S",IF(Table1[[#This Row],[revenue]]&lt;1000000,"M","L"))</f>
        <v>L</v>
      </c>
      <c r="T287" s="1">
        <f>IF(Table1[[#This Row],[charity_size]]="S",1, 0)</f>
        <v>0</v>
      </c>
      <c r="U287" s="2">
        <f>IF(Table1[[#This Row],[charity_size]]="S",(Table1[[#This Row],[revenue]]-_xlfn.MINIFS($R$2:$R$423,$S$2:$S$423,"S"))/(_xlfn.MAXIFS($R$2:$R$423,$S$2:$S$423,"S")-_xlfn.MINIFS($R$2:$R$423,$S$2:$S$423,"S")),0)</f>
        <v>0</v>
      </c>
      <c r="V287" s="1">
        <f>IF(Table1[[#This Row],[charity_size]]="M",1,0)</f>
        <v>0</v>
      </c>
      <c r="W28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7" s="1">
        <f>IF(Table1[[#This Row],[charity_size]]="L",1,0)</f>
        <v>1</v>
      </c>
      <c r="Y287" s="2">
        <f>IF(Table1[[#This Row],[charity_size]]="L",(LOG10(Table1[[#This Row],[revenue]])-LOG10(_xlfn.MINIFS($R$2:$R$423,$S$2:$S$423,"L")))/(LOG10(_xlfn.MAXIFS($R$2:$R$423,$S$2:$S$423,"L"))-LOG10(_xlfn.MINIFS($R$2:$R$423,$S$2:$S$423,"L"))),0)</f>
        <v>0.21848991955804842</v>
      </c>
      <c r="Z287">
        <v>0</v>
      </c>
      <c r="AA287">
        <v>0</v>
      </c>
      <c r="AB287">
        <v>0</v>
      </c>
      <c r="AC287">
        <v>0</v>
      </c>
      <c r="AD287">
        <v>0</v>
      </c>
      <c r="AE287" s="1">
        <v>6132388</v>
      </c>
      <c r="AF287" s="1">
        <v>6132388</v>
      </c>
      <c r="AG287">
        <v>0</v>
      </c>
      <c r="AH287" s="1">
        <v>2649376</v>
      </c>
      <c r="AI287">
        <v>0</v>
      </c>
      <c r="AJ287">
        <v>0</v>
      </c>
      <c r="AK287">
        <v>0</v>
      </c>
      <c r="AL287" s="1">
        <v>340859</v>
      </c>
      <c r="AM287" s="1">
        <v>1252011</v>
      </c>
      <c r="AN287" s="1">
        <v>4242246</v>
      </c>
      <c r="AO287">
        <v>0</v>
      </c>
      <c r="AP287" s="1">
        <v>4242246</v>
      </c>
      <c r="AQ287" s="1">
        <v>276181</v>
      </c>
      <c r="AR287" s="1">
        <v>3586126</v>
      </c>
      <c r="AS287" s="1">
        <v>3309945</v>
      </c>
      <c r="AT287" s="1">
        <v>656120</v>
      </c>
      <c r="AU287">
        <v>0</v>
      </c>
      <c r="AV287" s="1">
        <v>656120</v>
      </c>
      <c r="AW287">
        <v>28</v>
      </c>
      <c r="AX287">
        <v>0</v>
      </c>
      <c r="AY287">
        <v>0</v>
      </c>
      <c r="AZ287">
        <v>100</v>
      </c>
      <c r="BA287" s="1">
        <v>3034594</v>
      </c>
      <c r="BB287" s="1">
        <v>1716562</v>
      </c>
    </row>
    <row r="288" spans="1:54" x14ac:dyDescent="0.2">
      <c r="A288" t="s">
        <v>78</v>
      </c>
      <c r="B288" t="s">
        <v>77</v>
      </c>
      <c r="C288" t="s">
        <v>49</v>
      </c>
      <c r="D288" t="s">
        <v>71</v>
      </c>
      <c r="E288" t="s">
        <v>46</v>
      </c>
      <c r="F288" t="s">
        <v>47</v>
      </c>
      <c r="G288" s="1">
        <v>358994</v>
      </c>
      <c r="H288" s="1">
        <v>1818906</v>
      </c>
      <c r="I288" s="1">
        <v>2177900</v>
      </c>
      <c r="J288">
        <v>0</v>
      </c>
      <c r="K288">
        <v>0</v>
      </c>
      <c r="L288">
        <v>0</v>
      </c>
      <c r="M288" s="1">
        <v>3391655</v>
      </c>
      <c r="N288">
        <v>0</v>
      </c>
      <c r="O288" s="1">
        <v>397597</v>
      </c>
      <c r="P288" s="1">
        <v>1157375</v>
      </c>
      <c r="Q288" s="1">
        <v>7124527</v>
      </c>
      <c r="R288" s="1">
        <f>Table1[[#This Row],[receipts_total]]-Table1[[#This Row],[receipts_others_income]]</f>
        <v>5967152</v>
      </c>
      <c r="S288" s="1" t="str">
        <f>IF(Table1[[#This Row],[revenue]]&lt;250000,"S",IF(Table1[[#This Row],[revenue]]&lt;1000000,"M","L"))</f>
        <v>L</v>
      </c>
      <c r="T288" s="1">
        <f>IF(Table1[[#This Row],[charity_size]]="S",1, 0)</f>
        <v>0</v>
      </c>
      <c r="U288" s="2">
        <f>IF(Table1[[#This Row],[charity_size]]="S",(Table1[[#This Row],[revenue]]-_xlfn.MINIFS($R$2:$R$423,$S$2:$S$423,"S"))/(_xlfn.MAXIFS($R$2:$R$423,$S$2:$S$423,"S")-_xlfn.MINIFS($R$2:$R$423,$S$2:$S$423,"S")),0)</f>
        <v>0</v>
      </c>
      <c r="V288" s="1">
        <f>IF(Table1[[#This Row],[charity_size]]="M",1,0)</f>
        <v>0</v>
      </c>
      <c r="W28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8" s="1">
        <f>IF(Table1[[#This Row],[charity_size]]="L",1,0)</f>
        <v>1</v>
      </c>
      <c r="Y288" s="2">
        <f>IF(Table1[[#This Row],[charity_size]]="L",(LOG10(Table1[[#This Row],[revenue]])-LOG10(_xlfn.MINIFS($R$2:$R$423,$S$2:$S$423,"L")))/(LOG10(_xlfn.MAXIFS($R$2:$R$423,$S$2:$S$423,"L"))-LOG10(_xlfn.MINIFS($R$2:$R$423,$S$2:$S$423,"L"))),0)</f>
        <v>0.22698400658203383</v>
      </c>
      <c r="Z288">
        <v>0</v>
      </c>
      <c r="AA288" s="1">
        <v>4786597</v>
      </c>
      <c r="AB288" s="1">
        <v>11159</v>
      </c>
      <c r="AC288" s="1">
        <v>4797756</v>
      </c>
      <c r="AD288" s="1">
        <v>350125</v>
      </c>
      <c r="AE288" s="1">
        <v>301202</v>
      </c>
      <c r="AF288" s="1">
        <v>5449083</v>
      </c>
      <c r="AG288" s="1">
        <v>1064158</v>
      </c>
      <c r="AH288" s="1">
        <v>8903281</v>
      </c>
      <c r="AI288">
        <v>0</v>
      </c>
      <c r="AJ288">
        <v>1</v>
      </c>
      <c r="AK288">
        <v>0</v>
      </c>
      <c r="AL288" s="1">
        <v>57901</v>
      </c>
      <c r="AM288" s="1">
        <v>3615691</v>
      </c>
      <c r="AN288" s="1">
        <v>13641032</v>
      </c>
      <c r="AO288">
        <v>0</v>
      </c>
      <c r="AP288" s="1">
        <v>13641032</v>
      </c>
      <c r="AQ288" s="1">
        <v>9050371</v>
      </c>
      <c r="AR288" s="1">
        <v>9799446</v>
      </c>
      <c r="AS288" s="1">
        <v>749075</v>
      </c>
      <c r="AT288" s="1">
        <v>1514992</v>
      </c>
      <c r="AU288" s="1">
        <v>2326594</v>
      </c>
      <c r="AV288" s="1">
        <v>3841586</v>
      </c>
      <c r="AW288">
        <v>2</v>
      </c>
      <c r="AX288">
        <v>0</v>
      </c>
      <c r="AY288">
        <v>70</v>
      </c>
      <c r="AZ288">
        <v>26</v>
      </c>
      <c r="BA288" s="1">
        <v>2101679</v>
      </c>
      <c r="BB288" s="1">
        <v>117820</v>
      </c>
    </row>
    <row r="289" spans="1:54" x14ac:dyDescent="0.2">
      <c r="A289" t="s">
        <v>929</v>
      </c>
      <c r="B289" t="s">
        <v>928</v>
      </c>
      <c r="C289" t="s">
        <v>875</v>
      </c>
      <c r="D289" t="s">
        <v>876</v>
      </c>
      <c r="E289" t="s">
        <v>46</v>
      </c>
      <c r="F289" t="s">
        <v>47</v>
      </c>
      <c r="G289">
        <v>10</v>
      </c>
      <c r="H289" s="1">
        <v>35950</v>
      </c>
      <c r="I289" s="1">
        <v>35960</v>
      </c>
      <c r="J289">
        <v>0</v>
      </c>
      <c r="K289">
        <v>0</v>
      </c>
      <c r="L289">
        <v>0</v>
      </c>
      <c r="M289" s="1">
        <v>4840852</v>
      </c>
      <c r="N289" s="1">
        <v>20745</v>
      </c>
      <c r="O289" s="1">
        <v>1078921</v>
      </c>
      <c r="P289" s="1">
        <v>906982</v>
      </c>
      <c r="Q289" s="1">
        <v>6883460</v>
      </c>
      <c r="R289" s="1">
        <f>Table1[[#This Row],[receipts_total]]-Table1[[#This Row],[receipts_others_income]]</f>
        <v>5976478</v>
      </c>
      <c r="S289" s="1" t="str">
        <f>IF(Table1[[#This Row],[revenue]]&lt;250000,"S",IF(Table1[[#This Row],[revenue]]&lt;1000000,"M","L"))</f>
        <v>L</v>
      </c>
      <c r="T289" s="1">
        <f>IF(Table1[[#This Row],[charity_size]]="S",1, 0)</f>
        <v>0</v>
      </c>
      <c r="U289" s="2">
        <f>IF(Table1[[#This Row],[charity_size]]="S",(Table1[[#This Row],[revenue]]-_xlfn.MINIFS($R$2:$R$423,$S$2:$S$423,"S"))/(_xlfn.MAXIFS($R$2:$R$423,$S$2:$S$423,"S")-_xlfn.MINIFS($R$2:$R$423,$S$2:$S$423,"S")),0)</f>
        <v>0</v>
      </c>
      <c r="V289" s="1">
        <f>IF(Table1[[#This Row],[charity_size]]="M",1,0)</f>
        <v>0</v>
      </c>
      <c r="W28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89" s="1">
        <f>IF(Table1[[#This Row],[charity_size]]="L",1,0)</f>
        <v>1</v>
      </c>
      <c r="Y289" s="2">
        <f>IF(Table1[[#This Row],[charity_size]]="L",(LOG10(Table1[[#This Row],[revenue]])-LOG10(_xlfn.MINIFS($R$2:$R$423,$S$2:$S$423,"L")))/(LOG10(_xlfn.MAXIFS($R$2:$R$423,$S$2:$S$423,"L"))-LOG10(_xlfn.MINIFS($R$2:$R$423,$S$2:$S$423,"L"))),0)</f>
        <v>0.22718326342725975</v>
      </c>
      <c r="Z289">
        <v>0</v>
      </c>
      <c r="AA289" s="1">
        <v>391936</v>
      </c>
      <c r="AB289" s="1">
        <v>1628252</v>
      </c>
      <c r="AC289" s="1">
        <v>2020188</v>
      </c>
      <c r="AD289">
        <v>0</v>
      </c>
      <c r="AE289" s="1">
        <v>4722484</v>
      </c>
      <c r="AF289" s="1">
        <v>6742672</v>
      </c>
      <c r="AG289" s="1">
        <v>211055</v>
      </c>
      <c r="AH289" s="1">
        <v>2388195</v>
      </c>
      <c r="AI289">
        <v>0</v>
      </c>
      <c r="AJ289">
        <v>0</v>
      </c>
      <c r="AK289">
        <v>0</v>
      </c>
      <c r="AL289" s="1">
        <v>145796</v>
      </c>
      <c r="AM289" s="1">
        <v>2211521</v>
      </c>
      <c r="AN289" s="1">
        <v>4956567</v>
      </c>
      <c r="AO289">
        <v>0</v>
      </c>
      <c r="AP289" s="1">
        <v>4956567</v>
      </c>
      <c r="AQ289" s="1">
        <v>508230</v>
      </c>
      <c r="AR289" s="1">
        <v>3534674</v>
      </c>
      <c r="AS289" s="1">
        <v>3026444</v>
      </c>
      <c r="AT289" s="1">
        <v>1421893</v>
      </c>
      <c r="AU289">
        <v>0</v>
      </c>
      <c r="AV289" s="1">
        <v>1421893</v>
      </c>
      <c r="AW289">
        <v>49</v>
      </c>
      <c r="AX289">
        <v>0</v>
      </c>
      <c r="AY289">
        <v>0</v>
      </c>
      <c r="AZ289">
        <v>38</v>
      </c>
      <c r="BA289" s="1">
        <v>2540052</v>
      </c>
      <c r="BB289">
        <v>0</v>
      </c>
    </row>
    <row r="290" spans="1:54" x14ac:dyDescent="0.2">
      <c r="A290" t="s">
        <v>141</v>
      </c>
      <c r="B290" t="s">
        <v>140</v>
      </c>
      <c r="C290" t="s">
        <v>49</v>
      </c>
      <c r="D290" t="s">
        <v>132</v>
      </c>
      <c r="E290" t="s">
        <v>46</v>
      </c>
      <c r="F290" t="s">
        <v>47</v>
      </c>
      <c r="G290" s="1">
        <v>1300</v>
      </c>
      <c r="H290" s="1">
        <v>98900</v>
      </c>
      <c r="I290" s="1">
        <v>100200</v>
      </c>
      <c r="J290">
        <v>0</v>
      </c>
      <c r="K290">
        <v>0</v>
      </c>
      <c r="L290">
        <v>0</v>
      </c>
      <c r="M290" s="1">
        <v>69979</v>
      </c>
      <c r="N290">
        <v>0</v>
      </c>
      <c r="O290" s="1">
        <v>21022</v>
      </c>
      <c r="P290" s="1">
        <v>50088</v>
      </c>
      <c r="Q290" s="1">
        <v>241289</v>
      </c>
      <c r="R290" s="1">
        <f>Table1[[#This Row],[receipts_total]]-Table1[[#This Row],[receipts_others_income]]</f>
        <v>191201</v>
      </c>
      <c r="S290" s="1" t="str">
        <f>IF(Table1[[#This Row],[revenue]]&lt;250000,"S",IF(Table1[[#This Row],[revenue]]&lt;1000000,"M","L"))</f>
        <v>S</v>
      </c>
      <c r="T290" s="1">
        <f>IF(Table1[[#This Row],[charity_size]]="S",1, 0)</f>
        <v>1</v>
      </c>
      <c r="U290" s="2">
        <f>IF(Table1[[#This Row],[charity_size]]="S",(Table1[[#This Row],[revenue]]-_xlfn.MINIFS($R$2:$R$423,$S$2:$S$423,"S"))/(_xlfn.MAXIFS($R$2:$R$423,$S$2:$S$423,"S")-_xlfn.MINIFS($R$2:$R$423,$S$2:$S$423,"S")),0)</f>
        <v>0.76615549829899943</v>
      </c>
      <c r="V290" s="1">
        <f>IF(Table1[[#This Row],[charity_size]]="M",1,0)</f>
        <v>0</v>
      </c>
      <c r="W29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0" s="1">
        <f>IF(Table1[[#This Row],[charity_size]]="L",1,0)</f>
        <v>0</v>
      </c>
      <c r="Y29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90">
        <v>0</v>
      </c>
      <c r="AA290" s="1">
        <v>22853</v>
      </c>
      <c r="AB290" s="1">
        <v>4190</v>
      </c>
      <c r="AC290" s="1">
        <v>27043</v>
      </c>
      <c r="AD290">
        <v>0</v>
      </c>
      <c r="AE290" s="1">
        <v>146464</v>
      </c>
      <c r="AF290" s="1">
        <v>173507</v>
      </c>
      <c r="AG290" s="1">
        <v>8896</v>
      </c>
      <c r="AH290" s="1">
        <v>994720</v>
      </c>
      <c r="AI290">
        <v>0</v>
      </c>
      <c r="AJ290">
        <v>0</v>
      </c>
      <c r="AK290">
        <v>0</v>
      </c>
      <c r="AL290">
        <v>0</v>
      </c>
      <c r="AM290" s="1">
        <v>9801</v>
      </c>
      <c r="AN290" s="1">
        <v>1013417</v>
      </c>
      <c r="AO290" s="1">
        <v>100000</v>
      </c>
      <c r="AP290" s="1">
        <v>1013417</v>
      </c>
      <c r="AQ290" s="1">
        <v>639120</v>
      </c>
      <c r="AR290" s="1">
        <v>1010249</v>
      </c>
      <c r="AS290" s="1">
        <v>271129</v>
      </c>
      <c r="AT290" s="1">
        <v>3168</v>
      </c>
      <c r="AU290">
        <v>0</v>
      </c>
      <c r="AV290" s="1">
        <v>3168</v>
      </c>
      <c r="AW290">
        <v>5</v>
      </c>
      <c r="AX290">
        <v>0</v>
      </c>
      <c r="AY290">
        <v>0</v>
      </c>
      <c r="AZ290">
        <v>3</v>
      </c>
      <c r="BA290" s="1">
        <v>80949</v>
      </c>
      <c r="BB290">
        <v>0</v>
      </c>
    </row>
    <row r="291" spans="1:54" x14ac:dyDescent="0.2">
      <c r="A291" t="s">
        <v>519</v>
      </c>
      <c r="B291" t="s">
        <v>518</v>
      </c>
      <c r="C291" t="s">
        <v>395</v>
      </c>
      <c r="D291" t="s">
        <v>506</v>
      </c>
      <c r="E291" t="s">
        <v>46</v>
      </c>
      <c r="F291" t="s">
        <v>47</v>
      </c>
      <c r="G291" s="1">
        <v>73551</v>
      </c>
      <c r="H291" s="1">
        <v>15020</v>
      </c>
      <c r="I291" s="1">
        <v>88571</v>
      </c>
      <c r="J291">
        <v>0</v>
      </c>
      <c r="K291">
        <v>0</v>
      </c>
      <c r="L291">
        <v>0</v>
      </c>
      <c r="M291" s="1">
        <v>99053</v>
      </c>
      <c r="N291">
        <v>0</v>
      </c>
      <c r="O291" s="1">
        <v>4877</v>
      </c>
      <c r="P291" s="1">
        <v>1590</v>
      </c>
      <c r="Q291" s="1">
        <v>194091</v>
      </c>
      <c r="R291" s="1">
        <f>Table1[[#This Row],[receipts_total]]-Table1[[#This Row],[receipts_others_income]]</f>
        <v>192501</v>
      </c>
      <c r="S291" s="1" t="str">
        <f>IF(Table1[[#This Row],[revenue]]&lt;250000,"S",IF(Table1[[#This Row],[revenue]]&lt;1000000,"M","L"))</f>
        <v>S</v>
      </c>
      <c r="T291" s="1">
        <f>IF(Table1[[#This Row],[charity_size]]="S",1, 0)</f>
        <v>1</v>
      </c>
      <c r="U291" s="2">
        <f>IF(Table1[[#This Row],[charity_size]]="S",(Table1[[#This Row],[revenue]]-_xlfn.MINIFS($R$2:$R$423,$S$2:$S$423,"S"))/(_xlfn.MAXIFS($R$2:$R$423,$S$2:$S$423,"S")-_xlfn.MINIFS($R$2:$R$423,$S$2:$S$423,"S")),0)</f>
        <v>0.77136468730841201</v>
      </c>
      <c r="V291" s="1">
        <f>IF(Table1[[#This Row],[charity_size]]="M",1,0)</f>
        <v>0</v>
      </c>
      <c r="W29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1" s="1">
        <f>IF(Table1[[#This Row],[charity_size]]="L",1,0)</f>
        <v>0</v>
      </c>
      <c r="Y29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91" s="1">
        <v>2788</v>
      </c>
      <c r="AA291" s="1">
        <v>114534</v>
      </c>
      <c r="AB291" s="1">
        <v>13563</v>
      </c>
      <c r="AC291" s="1">
        <v>128097</v>
      </c>
      <c r="AD291">
        <v>156</v>
      </c>
      <c r="AE291" s="1">
        <v>68282</v>
      </c>
      <c r="AF291" s="1">
        <v>196535</v>
      </c>
      <c r="AG291" s="1">
        <v>24436</v>
      </c>
      <c r="AH291" s="1">
        <v>222472</v>
      </c>
      <c r="AI291">
        <v>0</v>
      </c>
      <c r="AJ291">
        <v>0</v>
      </c>
      <c r="AK291">
        <v>0</v>
      </c>
      <c r="AL291">
        <v>0</v>
      </c>
      <c r="AM291" s="1">
        <v>14128</v>
      </c>
      <c r="AN291" s="1">
        <v>261036</v>
      </c>
      <c r="AO291">
        <v>0</v>
      </c>
      <c r="AP291" s="1">
        <v>261036</v>
      </c>
      <c r="AQ291">
        <v>0</v>
      </c>
      <c r="AR291" s="1">
        <v>232732</v>
      </c>
      <c r="AS291" s="1">
        <v>232732</v>
      </c>
      <c r="AT291" s="1">
        <v>28304</v>
      </c>
      <c r="AU291">
        <v>0</v>
      </c>
      <c r="AV291" s="1">
        <v>28304</v>
      </c>
      <c r="AW291">
        <v>24</v>
      </c>
      <c r="AX291">
        <v>0</v>
      </c>
      <c r="AY291">
        <v>0.44</v>
      </c>
      <c r="AZ291">
        <v>1</v>
      </c>
      <c r="BA291" s="1">
        <v>100091</v>
      </c>
      <c r="BB291" s="1">
        <v>100091</v>
      </c>
    </row>
    <row r="292" spans="1:54" x14ac:dyDescent="0.2">
      <c r="A292" t="s">
        <v>445</v>
      </c>
      <c r="B292" t="s">
        <v>444</v>
      </c>
      <c r="C292" t="s">
        <v>395</v>
      </c>
      <c r="D292" t="s">
        <v>442</v>
      </c>
      <c r="E292" t="s">
        <v>59</v>
      </c>
      <c r="F292" t="s">
        <v>47</v>
      </c>
      <c r="G292" s="1">
        <v>1575186</v>
      </c>
      <c r="H292" s="1">
        <v>1659751</v>
      </c>
      <c r="I292" s="1">
        <v>3234937</v>
      </c>
      <c r="J292">
        <v>0</v>
      </c>
      <c r="K292">
        <v>0</v>
      </c>
      <c r="L292">
        <v>0</v>
      </c>
      <c r="M292">
        <v>0</v>
      </c>
      <c r="N292" s="1">
        <v>152263</v>
      </c>
      <c r="O292" s="1">
        <v>2619247</v>
      </c>
      <c r="P292" s="1">
        <v>291854</v>
      </c>
      <c r="Q292" s="1">
        <v>6298301</v>
      </c>
      <c r="R292" s="1">
        <f>Table1[[#This Row],[receipts_total]]-Table1[[#This Row],[receipts_others_income]]</f>
        <v>6006447</v>
      </c>
      <c r="S292" s="1" t="str">
        <f>IF(Table1[[#This Row],[revenue]]&lt;250000,"S",IF(Table1[[#This Row],[revenue]]&lt;1000000,"M","L"))</f>
        <v>L</v>
      </c>
      <c r="T292" s="1">
        <f>IF(Table1[[#This Row],[charity_size]]="S",1, 0)</f>
        <v>0</v>
      </c>
      <c r="U292" s="2">
        <f>IF(Table1[[#This Row],[charity_size]]="S",(Table1[[#This Row],[revenue]]-_xlfn.MINIFS($R$2:$R$423,$S$2:$S$423,"S"))/(_xlfn.MAXIFS($R$2:$R$423,$S$2:$S$423,"S")-_xlfn.MINIFS($R$2:$R$423,$S$2:$S$423,"S")),0)</f>
        <v>0</v>
      </c>
      <c r="V292" s="1">
        <f>IF(Table1[[#This Row],[charity_size]]="M",1,0)</f>
        <v>0</v>
      </c>
      <c r="W29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2" s="1">
        <f>IF(Table1[[#This Row],[charity_size]]="L",1,0)</f>
        <v>1</v>
      </c>
      <c r="Y292" s="2">
        <f>IF(Table1[[#This Row],[charity_size]]="L",(LOG10(Table1[[#This Row],[revenue]])-LOG10(_xlfn.MINIFS($R$2:$R$423,$S$2:$S$423,"L")))/(LOG10(_xlfn.MAXIFS($R$2:$R$423,$S$2:$S$423,"L"))-LOG10(_xlfn.MINIFS($R$2:$R$423,$S$2:$S$423,"L"))),0)</f>
        <v>0.22782147460712746</v>
      </c>
      <c r="Z292">
        <v>0</v>
      </c>
      <c r="AA292" s="1">
        <v>3840932</v>
      </c>
      <c r="AB292">
        <v>0</v>
      </c>
      <c r="AC292" s="1">
        <v>3840932</v>
      </c>
      <c r="AD292" s="1">
        <v>202968</v>
      </c>
      <c r="AE292" s="1">
        <v>719812</v>
      </c>
      <c r="AF292" s="1">
        <v>4763712</v>
      </c>
      <c r="AG292" s="1">
        <v>80472</v>
      </c>
      <c r="AH292" s="1">
        <v>11997930</v>
      </c>
      <c r="AI292" s="1">
        <v>66273</v>
      </c>
      <c r="AJ292">
        <v>0</v>
      </c>
      <c r="AK292" s="1">
        <v>3116400</v>
      </c>
      <c r="AL292">
        <v>0</v>
      </c>
      <c r="AM292">
        <v>0</v>
      </c>
      <c r="AN292" s="1">
        <v>15261075</v>
      </c>
      <c r="AO292">
        <v>0</v>
      </c>
      <c r="AP292" s="1">
        <v>15261075</v>
      </c>
      <c r="AQ292" s="1">
        <v>4104479</v>
      </c>
      <c r="AR292" s="1">
        <v>14981637</v>
      </c>
      <c r="AS292" s="1">
        <v>10877158</v>
      </c>
      <c r="AT292" s="1">
        <v>279438</v>
      </c>
      <c r="AU292">
        <v>0</v>
      </c>
      <c r="AV292" s="1">
        <v>279438</v>
      </c>
      <c r="AW292">
        <v>33</v>
      </c>
      <c r="AX292">
        <v>0</v>
      </c>
      <c r="AY292">
        <v>6.3</v>
      </c>
      <c r="AZ292">
        <v>93</v>
      </c>
      <c r="BA292" s="1">
        <v>2482411</v>
      </c>
      <c r="BB292">
        <v>0</v>
      </c>
    </row>
    <row r="293" spans="1:54" x14ac:dyDescent="0.2">
      <c r="A293" t="s">
        <v>451</v>
      </c>
      <c r="B293" t="s">
        <v>450</v>
      </c>
      <c r="C293" t="s">
        <v>395</v>
      </c>
      <c r="D293" t="s">
        <v>442</v>
      </c>
      <c r="E293" t="s">
        <v>59</v>
      </c>
      <c r="F293" t="s">
        <v>47</v>
      </c>
      <c r="G293" s="1">
        <v>2816922</v>
      </c>
      <c r="H293" s="1">
        <v>2738220</v>
      </c>
      <c r="I293" s="1">
        <v>5555142</v>
      </c>
      <c r="J293">
        <v>0</v>
      </c>
      <c r="K293">
        <v>0</v>
      </c>
      <c r="L293">
        <v>0</v>
      </c>
      <c r="M293" s="1">
        <v>796090</v>
      </c>
      <c r="N293">
        <v>0</v>
      </c>
      <c r="O293">
        <v>0</v>
      </c>
      <c r="P293" s="1">
        <v>5521495</v>
      </c>
      <c r="Q293" s="1">
        <v>11872727</v>
      </c>
      <c r="R293" s="1">
        <f>Table1[[#This Row],[receipts_total]]-Table1[[#This Row],[receipts_others_income]]</f>
        <v>6351232</v>
      </c>
      <c r="S293" s="1" t="str">
        <f>IF(Table1[[#This Row],[revenue]]&lt;250000,"S",IF(Table1[[#This Row],[revenue]]&lt;1000000,"M","L"))</f>
        <v>L</v>
      </c>
      <c r="T293" s="1">
        <f>IF(Table1[[#This Row],[charity_size]]="S",1, 0)</f>
        <v>0</v>
      </c>
      <c r="U293" s="2">
        <f>IF(Table1[[#This Row],[charity_size]]="S",(Table1[[#This Row],[revenue]]-_xlfn.MINIFS($R$2:$R$423,$S$2:$S$423,"S"))/(_xlfn.MAXIFS($R$2:$R$423,$S$2:$S$423,"S")-_xlfn.MINIFS($R$2:$R$423,$S$2:$S$423,"S")),0)</f>
        <v>0</v>
      </c>
      <c r="V293" s="1">
        <f>IF(Table1[[#This Row],[charity_size]]="M",1,0)</f>
        <v>0</v>
      </c>
      <c r="W29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3" s="1">
        <f>IF(Table1[[#This Row],[charity_size]]="L",1,0)</f>
        <v>1</v>
      </c>
      <c r="Y293" s="2">
        <f>IF(Table1[[#This Row],[charity_size]]="L",(LOG10(Table1[[#This Row],[revenue]])-LOG10(_xlfn.MINIFS($R$2:$R$423,$S$2:$S$423,"L")))/(LOG10(_xlfn.MAXIFS($R$2:$R$423,$S$2:$S$423,"L"))-LOG10(_xlfn.MINIFS($R$2:$R$423,$S$2:$S$423,"L"))),0)</f>
        <v>0.23494308602584102</v>
      </c>
      <c r="Z293">
        <v>0</v>
      </c>
      <c r="AA293" s="1">
        <v>8549781</v>
      </c>
      <c r="AB293">
        <v>0</v>
      </c>
      <c r="AC293" s="1">
        <v>8549781</v>
      </c>
      <c r="AD293" s="1">
        <v>116947</v>
      </c>
      <c r="AE293">
        <v>0</v>
      </c>
      <c r="AF293" s="1">
        <v>8666728</v>
      </c>
      <c r="AG293">
        <v>0</v>
      </c>
      <c r="AH293" s="1">
        <v>20692940</v>
      </c>
      <c r="AI293" s="1">
        <v>171029</v>
      </c>
      <c r="AJ293">
        <v>0</v>
      </c>
      <c r="AK293" s="1">
        <v>2869218</v>
      </c>
      <c r="AL293" s="1">
        <v>209730</v>
      </c>
      <c r="AM293" s="1">
        <v>505191</v>
      </c>
      <c r="AN293" s="1">
        <v>24448108</v>
      </c>
      <c r="AO293">
        <v>0</v>
      </c>
      <c r="AP293" s="1">
        <v>24448108</v>
      </c>
      <c r="AQ293" s="1">
        <v>103304</v>
      </c>
      <c r="AR293" s="1">
        <v>23539376</v>
      </c>
      <c r="AS293" s="1">
        <v>23436072</v>
      </c>
      <c r="AT293" s="1">
        <v>908732</v>
      </c>
      <c r="AU293">
        <v>0</v>
      </c>
      <c r="AV293" s="1">
        <v>908732</v>
      </c>
      <c r="AW293">
        <v>33</v>
      </c>
      <c r="AX293">
        <v>0</v>
      </c>
      <c r="AY293">
        <v>2</v>
      </c>
      <c r="AZ293">
        <v>136</v>
      </c>
      <c r="BA293" s="1">
        <v>4824816</v>
      </c>
      <c r="BB293" s="1">
        <v>394158</v>
      </c>
    </row>
    <row r="294" spans="1:54" x14ac:dyDescent="0.2">
      <c r="A294" t="s">
        <v>937</v>
      </c>
      <c r="B294" t="s">
        <v>936</v>
      </c>
      <c r="C294" t="s">
        <v>875</v>
      </c>
      <c r="D294" t="s">
        <v>876</v>
      </c>
      <c r="E294" t="s">
        <v>46</v>
      </c>
      <c r="F294" t="s">
        <v>47</v>
      </c>
      <c r="G294">
        <v>0</v>
      </c>
      <c r="H294" s="1">
        <v>463180</v>
      </c>
      <c r="I294" s="1">
        <v>463180</v>
      </c>
      <c r="J294">
        <v>0</v>
      </c>
      <c r="K294">
        <v>0</v>
      </c>
      <c r="L294">
        <v>0</v>
      </c>
      <c r="M294" s="1">
        <v>5062629</v>
      </c>
      <c r="N294">
        <v>0</v>
      </c>
      <c r="O294" s="1">
        <v>1201172</v>
      </c>
      <c r="P294" s="1">
        <v>180291</v>
      </c>
      <c r="Q294" s="1">
        <v>6907272</v>
      </c>
      <c r="R294" s="1">
        <f>Table1[[#This Row],[receipts_total]]-Table1[[#This Row],[receipts_others_income]]</f>
        <v>6726981</v>
      </c>
      <c r="S294" s="1" t="str">
        <f>IF(Table1[[#This Row],[revenue]]&lt;250000,"S",IF(Table1[[#This Row],[revenue]]&lt;1000000,"M","L"))</f>
        <v>L</v>
      </c>
      <c r="T294" s="1">
        <f>IF(Table1[[#This Row],[charity_size]]="S",1, 0)</f>
        <v>0</v>
      </c>
      <c r="U294" s="2">
        <f>IF(Table1[[#This Row],[charity_size]]="S",(Table1[[#This Row],[revenue]]-_xlfn.MINIFS($R$2:$R$423,$S$2:$S$423,"S"))/(_xlfn.MAXIFS($R$2:$R$423,$S$2:$S$423,"S")-_xlfn.MINIFS($R$2:$R$423,$S$2:$S$423,"S")),0)</f>
        <v>0</v>
      </c>
      <c r="V294" s="1">
        <f>IF(Table1[[#This Row],[charity_size]]="M",1,0)</f>
        <v>0</v>
      </c>
      <c r="W29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4" s="1">
        <f>IF(Table1[[#This Row],[charity_size]]="L",1,0)</f>
        <v>1</v>
      </c>
      <c r="Y294" s="2">
        <f>IF(Table1[[#This Row],[charity_size]]="L",(LOG10(Table1[[#This Row],[revenue]])-LOG10(_xlfn.MINIFS($R$2:$R$423,$S$2:$S$423,"L")))/(LOG10(_xlfn.MAXIFS($R$2:$R$423,$S$2:$S$423,"L"))-LOG10(_xlfn.MINIFS($R$2:$R$423,$S$2:$S$423,"L"))),0)</f>
        <v>0.24227678466791139</v>
      </c>
      <c r="Z294">
        <v>0</v>
      </c>
      <c r="AA294" s="1">
        <v>5823821</v>
      </c>
      <c r="AB294" s="1">
        <v>1078480</v>
      </c>
      <c r="AC294" s="1">
        <v>6902301</v>
      </c>
      <c r="AD294">
        <v>0</v>
      </c>
      <c r="AE294">
        <v>0</v>
      </c>
      <c r="AF294" s="1">
        <v>6902301</v>
      </c>
      <c r="AG294" s="1">
        <v>603145</v>
      </c>
      <c r="AH294" s="1">
        <v>2273263</v>
      </c>
      <c r="AI294">
        <v>0</v>
      </c>
      <c r="AJ294">
        <v>0</v>
      </c>
      <c r="AK294">
        <v>0</v>
      </c>
      <c r="AL294" s="1">
        <v>19604</v>
      </c>
      <c r="AM294" s="1">
        <v>166078</v>
      </c>
      <c r="AN294" s="1">
        <v>3062090</v>
      </c>
      <c r="AO294">
        <v>0</v>
      </c>
      <c r="AP294" s="1">
        <v>3062090</v>
      </c>
      <c r="AQ294" s="1">
        <v>678896</v>
      </c>
      <c r="AR294" s="1">
        <v>2338390</v>
      </c>
      <c r="AS294" s="1">
        <v>1659494</v>
      </c>
      <c r="AT294" s="1">
        <v>723700</v>
      </c>
      <c r="AU294">
        <v>0</v>
      </c>
      <c r="AV294" s="1">
        <v>723700</v>
      </c>
      <c r="AW294">
        <v>49</v>
      </c>
      <c r="AX294">
        <v>0</v>
      </c>
      <c r="AY294">
        <v>21.3</v>
      </c>
      <c r="AZ294">
        <v>25</v>
      </c>
      <c r="BA294" s="1">
        <v>2048075</v>
      </c>
      <c r="BB294" s="1">
        <v>284484</v>
      </c>
    </row>
    <row r="295" spans="1:54" x14ac:dyDescent="0.2">
      <c r="A295" t="s">
        <v>274</v>
      </c>
      <c r="B295" t="s">
        <v>273</v>
      </c>
      <c r="C295" t="s">
        <v>176</v>
      </c>
      <c r="D295" t="s">
        <v>235</v>
      </c>
      <c r="E295" t="s">
        <v>46</v>
      </c>
      <c r="F295" t="s">
        <v>47</v>
      </c>
      <c r="G295">
        <v>10</v>
      </c>
      <c r="H295" s="1">
        <v>139268</v>
      </c>
      <c r="I295" s="1">
        <v>139278</v>
      </c>
      <c r="J295">
        <v>0</v>
      </c>
      <c r="K295">
        <v>0</v>
      </c>
      <c r="L295">
        <v>0</v>
      </c>
      <c r="M295" s="1">
        <v>53534</v>
      </c>
      <c r="N295">
        <v>0</v>
      </c>
      <c r="O295">
        <v>0</v>
      </c>
      <c r="P295" s="1">
        <v>48090</v>
      </c>
      <c r="Q295" s="1">
        <v>240902</v>
      </c>
      <c r="R295" s="1">
        <f>Table1[[#This Row],[receipts_total]]-Table1[[#This Row],[receipts_others_income]]</f>
        <v>192812</v>
      </c>
      <c r="S295" s="1" t="str">
        <f>IF(Table1[[#This Row],[revenue]]&lt;250000,"S",IF(Table1[[#This Row],[revenue]]&lt;1000000,"M","L"))</f>
        <v>S</v>
      </c>
      <c r="T295" s="1">
        <f>IF(Table1[[#This Row],[charity_size]]="S",1, 0)</f>
        <v>1</v>
      </c>
      <c r="U295" s="2">
        <f>IF(Table1[[#This Row],[charity_size]]="S",(Table1[[#This Row],[revenue]]-_xlfn.MINIFS($R$2:$R$423,$S$2:$S$423,"S"))/(_xlfn.MAXIFS($R$2:$R$423,$S$2:$S$423,"S")-_xlfn.MINIFS($R$2:$R$423,$S$2:$S$423,"S")),0)</f>
        <v>0.77261088560220226</v>
      </c>
      <c r="V295" s="1">
        <f>IF(Table1[[#This Row],[charity_size]]="M",1,0)</f>
        <v>0</v>
      </c>
      <c r="W29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5" s="1">
        <f>IF(Table1[[#This Row],[charity_size]]="L",1,0)</f>
        <v>0</v>
      </c>
      <c r="Y29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95">
        <v>0</v>
      </c>
      <c r="AA295" s="1">
        <v>106260</v>
      </c>
      <c r="AB295">
        <v>0</v>
      </c>
      <c r="AC295" s="1">
        <v>106260</v>
      </c>
      <c r="AD295">
        <v>0</v>
      </c>
      <c r="AE295" s="1">
        <v>4196</v>
      </c>
      <c r="AF295" s="1">
        <v>110456</v>
      </c>
      <c r="AG295">
        <v>0</v>
      </c>
      <c r="AH295" s="1">
        <v>407940</v>
      </c>
      <c r="AI295">
        <v>0</v>
      </c>
      <c r="AJ295">
        <v>0</v>
      </c>
      <c r="AK295">
        <v>0</v>
      </c>
      <c r="AL295">
        <v>0</v>
      </c>
      <c r="AM295">
        <v>0</v>
      </c>
      <c r="AN295" s="1">
        <v>407940</v>
      </c>
      <c r="AO295">
        <v>0</v>
      </c>
      <c r="AP295" s="1">
        <v>407940</v>
      </c>
      <c r="AQ295">
        <v>0</v>
      </c>
      <c r="AR295" s="1">
        <v>403822</v>
      </c>
      <c r="AS295" s="1">
        <v>403822</v>
      </c>
      <c r="AT295" s="1">
        <v>4118</v>
      </c>
      <c r="AU295">
        <v>0</v>
      </c>
      <c r="AV295" s="1">
        <v>4118</v>
      </c>
      <c r="AW295">
        <v>11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1:54" x14ac:dyDescent="0.2">
      <c r="A296" t="s">
        <v>449</v>
      </c>
      <c r="B296" t="s">
        <v>448</v>
      </c>
      <c r="C296" t="s">
        <v>395</v>
      </c>
      <c r="D296" t="s">
        <v>442</v>
      </c>
      <c r="E296" t="s">
        <v>46</v>
      </c>
      <c r="F296" t="s">
        <v>47</v>
      </c>
      <c r="G296" s="1">
        <v>1893356</v>
      </c>
      <c r="H296" s="1">
        <v>3828436</v>
      </c>
      <c r="I296" s="1">
        <v>5721792</v>
      </c>
      <c r="J296">
        <v>0</v>
      </c>
      <c r="K296">
        <v>0</v>
      </c>
      <c r="L296">
        <v>0</v>
      </c>
      <c r="M296" s="1">
        <v>600000</v>
      </c>
      <c r="N296" s="1">
        <v>145348</v>
      </c>
      <c r="O296" s="1">
        <v>465934</v>
      </c>
      <c r="P296" s="1">
        <v>371835</v>
      </c>
      <c r="Q296" s="1">
        <v>7304909</v>
      </c>
      <c r="R296" s="1">
        <f>Table1[[#This Row],[receipts_total]]-Table1[[#This Row],[receipts_others_income]]</f>
        <v>6933074</v>
      </c>
      <c r="S296" s="1" t="str">
        <f>IF(Table1[[#This Row],[revenue]]&lt;250000,"S",IF(Table1[[#This Row],[revenue]]&lt;1000000,"M","L"))</f>
        <v>L</v>
      </c>
      <c r="T296" s="1">
        <f>IF(Table1[[#This Row],[charity_size]]="S",1, 0)</f>
        <v>0</v>
      </c>
      <c r="U296" s="2">
        <f>IF(Table1[[#This Row],[charity_size]]="S",(Table1[[#This Row],[revenue]]-_xlfn.MINIFS($R$2:$R$423,$S$2:$S$423,"S"))/(_xlfn.MAXIFS($R$2:$R$423,$S$2:$S$423,"S")-_xlfn.MINIFS($R$2:$R$423,$S$2:$S$423,"S")),0)</f>
        <v>0</v>
      </c>
      <c r="V296" s="1">
        <f>IF(Table1[[#This Row],[charity_size]]="M",1,0)</f>
        <v>0</v>
      </c>
      <c r="W29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6" s="1">
        <f>IF(Table1[[#This Row],[charity_size]]="L",1,0)</f>
        <v>1</v>
      </c>
      <c r="Y296" s="2">
        <f>IF(Table1[[#This Row],[charity_size]]="L",(LOG10(Table1[[#This Row],[revenue]])-LOG10(_xlfn.MINIFS($R$2:$R$423,$S$2:$S$423,"L")))/(LOG10(_xlfn.MAXIFS($R$2:$R$423,$S$2:$S$423,"L"))-LOG10(_xlfn.MINIFS($R$2:$R$423,$S$2:$S$423,"L"))),0)</f>
        <v>0.24612711366640683</v>
      </c>
      <c r="Z296" s="1">
        <v>600000</v>
      </c>
      <c r="AA296" s="1">
        <v>5214225</v>
      </c>
      <c r="AB296">
        <v>0</v>
      </c>
      <c r="AC296" s="1">
        <v>5214225</v>
      </c>
      <c r="AD296" s="1">
        <v>67874</v>
      </c>
      <c r="AE296" s="1">
        <v>985465</v>
      </c>
      <c r="AF296" s="1">
        <v>6267564</v>
      </c>
      <c r="AG296" s="1">
        <v>107479</v>
      </c>
      <c r="AH296" s="1">
        <v>12889660</v>
      </c>
      <c r="AI296" s="1">
        <v>94301</v>
      </c>
      <c r="AJ296">
        <v>0</v>
      </c>
      <c r="AK296" s="1">
        <v>7247375</v>
      </c>
      <c r="AL296" s="1">
        <v>253217</v>
      </c>
      <c r="AM296">
        <v>0</v>
      </c>
      <c r="AN296" s="1">
        <v>20592032</v>
      </c>
      <c r="AO296">
        <v>0</v>
      </c>
      <c r="AP296" s="1">
        <v>20592032</v>
      </c>
      <c r="AQ296">
        <v>0</v>
      </c>
      <c r="AR296" s="1">
        <v>18409721</v>
      </c>
      <c r="AS296" s="1">
        <v>18409721</v>
      </c>
      <c r="AT296" s="1">
        <v>2182311</v>
      </c>
      <c r="AU296">
        <v>0</v>
      </c>
      <c r="AV296" s="1">
        <v>2182311</v>
      </c>
      <c r="AW296">
        <v>33</v>
      </c>
      <c r="AX296">
        <v>0</v>
      </c>
      <c r="AY296">
        <v>6.4</v>
      </c>
      <c r="AZ296">
        <v>146</v>
      </c>
      <c r="BA296" s="1">
        <v>3651649</v>
      </c>
      <c r="BB296">
        <v>0</v>
      </c>
    </row>
    <row r="297" spans="1:54" x14ac:dyDescent="0.2">
      <c r="A297" t="s">
        <v>565</v>
      </c>
      <c r="B297" t="s">
        <v>563</v>
      </c>
      <c r="C297" t="s">
        <v>395</v>
      </c>
      <c r="D297" t="s">
        <v>564</v>
      </c>
      <c r="E297" t="s">
        <v>46</v>
      </c>
      <c r="F297" t="s">
        <v>47</v>
      </c>
      <c r="G297" s="1">
        <v>370353</v>
      </c>
      <c r="H297" s="1">
        <v>365166</v>
      </c>
      <c r="I297" s="1">
        <v>735519</v>
      </c>
      <c r="J297">
        <v>0</v>
      </c>
      <c r="K297">
        <v>0</v>
      </c>
      <c r="L297">
        <v>0</v>
      </c>
      <c r="M297" s="1">
        <v>5199359</v>
      </c>
      <c r="N297" s="1">
        <v>5568</v>
      </c>
      <c r="O297" s="1">
        <v>1331276</v>
      </c>
      <c r="P297" s="1">
        <v>626329</v>
      </c>
      <c r="Q297" s="1">
        <v>7898051</v>
      </c>
      <c r="R297" s="1">
        <f>Table1[[#This Row],[receipts_total]]-Table1[[#This Row],[receipts_others_income]]</f>
        <v>7271722</v>
      </c>
      <c r="S297" s="1" t="str">
        <f>IF(Table1[[#This Row],[revenue]]&lt;250000,"S",IF(Table1[[#This Row],[revenue]]&lt;1000000,"M","L"))</f>
        <v>L</v>
      </c>
      <c r="T297" s="1">
        <f>IF(Table1[[#This Row],[charity_size]]="S",1, 0)</f>
        <v>0</v>
      </c>
      <c r="U297" s="2">
        <f>IF(Table1[[#This Row],[charity_size]]="S",(Table1[[#This Row],[revenue]]-_xlfn.MINIFS($R$2:$R$423,$S$2:$S$423,"S"))/(_xlfn.MAXIFS($R$2:$R$423,$S$2:$S$423,"S")-_xlfn.MINIFS($R$2:$R$423,$S$2:$S$423,"S")),0)</f>
        <v>0</v>
      </c>
      <c r="V297" s="1">
        <f>IF(Table1[[#This Row],[charity_size]]="M",1,0)</f>
        <v>0</v>
      </c>
      <c r="W29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7" s="1">
        <f>IF(Table1[[#This Row],[charity_size]]="L",1,0)</f>
        <v>1</v>
      </c>
      <c r="Y297" s="2">
        <f>IF(Table1[[#This Row],[charity_size]]="L",(LOG10(Table1[[#This Row],[revenue]])-LOG10(_xlfn.MINIFS($R$2:$R$423,$S$2:$S$423,"L")))/(LOG10(_xlfn.MAXIFS($R$2:$R$423,$S$2:$S$423,"L"))-LOG10(_xlfn.MINIFS($R$2:$R$423,$S$2:$S$423,"L"))),0)</f>
        <v>0.25221196406355811</v>
      </c>
      <c r="Z297">
        <v>0</v>
      </c>
      <c r="AA297" s="1">
        <v>6588063</v>
      </c>
      <c r="AB297" s="1">
        <v>17020</v>
      </c>
      <c r="AC297" s="1">
        <v>6605083</v>
      </c>
      <c r="AD297">
        <v>0</v>
      </c>
      <c r="AE297" s="1">
        <v>648345</v>
      </c>
      <c r="AF297" s="1">
        <v>7253428</v>
      </c>
      <c r="AG297" s="1">
        <v>3404712</v>
      </c>
      <c r="AH297" s="1">
        <v>2399528</v>
      </c>
      <c r="AI297" s="1">
        <v>2261</v>
      </c>
      <c r="AJ297">
        <v>0</v>
      </c>
      <c r="AK297">
        <v>0</v>
      </c>
      <c r="AL297" s="1">
        <v>149524</v>
      </c>
      <c r="AM297" s="1">
        <v>1352145</v>
      </c>
      <c r="AN297" s="1">
        <v>7308170</v>
      </c>
      <c r="AO297">
        <v>0</v>
      </c>
      <c r="AP297" s="1">
        <v>7308170</v>
      </c>
      <c r="AQ297">
        <v>0</v>
      </c>
      <c r="AR297" s="1">
        <v>5481653</v>
      </c>
      <c r="AS297" s="1">
        <v>5481653</v>
      </c>
      <c r="AT297" s="1">
        <v>1826038</v>
      </c>
      <c r="AU297">
        <v>479</v>
      </c>
      <c r="AV297" s="1">
        <v>1826517</v>
      </c>
      <c r="AW297">
        <v>29</v>
      </c>
      <c r="AX297">
        <v>0</v>
      </c>
      <c r="AY297">
        <v>0</v>
      </c>
      <c r="AZ297">
        <v>121</v>
      </c>
      <c r="BA297" s="1">
        <v>5325332</v>
      </c>
      <c r="BB297" s="1">
        <v>1444277</v>
      </c>
    </row>
    <row r="298" spans="1:54" x14ac:dyDescent="0.2">
      <c r="A298" t="s">
        <v>739</v>
      </c>
      <c r="B298" t="s">
        <v>738</v>
      </c>
      <c r="C298" t="s">
        <v>649</v>
      </c>
      <c r="D298" t="s">
        <v>703</v>
      </c>
      <c r="E298" t="s">
        <v>46</v>
      </c>
      <c r="F298" t="s">
        <v>47</v>
      </c>
      <c r="G298" s="1">
        <v>7533905</v>
      </c>
      <c r="H298" s="1">
        <v>21000</v>
      </c>
      <c r="I298" s="1">
        <v>7554905</v>
      </c>
      <c r="J298">
        <v>0</v>
      </c>
      <c r="K298">
        <v>0</v>
      </c>
      <c r="L298">
        <v>0</v>
      </c>
      <c r="M298">
        <v>0</v>
      </c>
      <c r="N298">
        <v>124</v>
      </c>
      <c r="O298">
        <v>0</v>
      </c>
      <c r="P298" s="1">
        <v>1270</v>
      </c>
      <c r="Q298" s="1">
        <v>7556299</v>
      </c>
      <c r="R298" s="1">
        <f>Table1[[#This Row],[receipts_total]]-Table1[[#This Row],[receipts_others_income]]</f>
        <v>7555029</v>
      </c>
      <c r="S298" s="1" t="str">
        <f>IF(Table1[[#This Row],[revenue]]&lt;250000,"S",IF(Table1[[#This Row],[revenue]]&lt;1000000,"M","L"))</f>
        <v>L</v>
      </c>
      <c r="T298" s="1">
        <f>IF(Table1[[#This Row],[charity_size]]="S",1, 0)</f>
        <v>0</v>
      </c>
      <c r="U298" s="2">
        <f>IF(Table1[[#This Row],[charity_size]]="S",(Table1[[#This Row],[revenue]]-_xlfn.MINIFS($R$2:$R$423,$S$2:$S$423,"S"))/(_xlfn.MAXIFS($R$2:$R$423,$S$2:$S$423,"S")-_xlfn.MINIFS($R$2:$R$423,$S$2:$S$423,"S")),0)</f>
        <v>0</v>
      </c>
      <c r="V298" s="1">
        <f>IF(Table1[[#This Row],[charity_size]]="M",1,0)</f>
        <v>0</v>
      </c>
      <c r="W29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298" s="1">
        <f>IF(Table1[[#This Row],[charity_size]]="L",1,0)</f>
        <v>1</v>
      </c>
      <c r="Y298" s="2">
        <f>IF(Table1[[#This Row],[charity_size]]="L",(LOG10(Table1[[#This Row],[revenue]])-LOG10(_xlfn.MINIFS($R$2:$R$423,$S$2:$S$423,"L")))/(LOG10(_xlfn.MAXIFS($R$2:$R$423,$S$2:$S$423,"L"))-LOG10(_xlfn.MINIFS($R$2:$R$423,$S$2:$S$423,"L"))),0)</f>
        <v>0.25708857677181568</v>
      </c>
      <c r="Z298" s="1">
        <v>26056</v>
      </c>
      <c r="AA298" s="1">
        <v>5960530</v>
      </c>
      <c r="AB298">
        <v>0</v>
      </c>
      <c r="AC298" s="1">
        <v>5960530</v>
      </c>
      <c r="AD298">
        <v>0</v>
      </c>
      <c r="AE298" s="1">
        <v>1595769</v>
      </c>
      <c r="AF298" s="1">
        <v>7556299</v>
      </c>
      <c r="AG298">
        <v>0</v>
      </c>
      <c r="AH298" s="1">
        <v>3073274</v>
      </c>
      <c r="AI298">
        <v>0</v>
      </c>
      <c r="AJ298">
        <v>0</v>
      </c>
      <c r="AK298">
        <v>0</v>
      </c>
      <c r="AL298" s="1">
        <v>70498</v>
      </c>
      <c r="AM298" s="1">
        <v>12011</v>
      </c>
      <c r="AN298" s="1">
        <v>3155783</v>
      </c>
      <c r="AO298">
        <v>0</v>
      </c>
      <c r="AP298" s="1">
        <v>3155783</v>
      </c>
      <c r="AQ298" s="1">
        <v>71488</v>
      </c>
      <c r="AR298" s="1">
        <v>2100294</v>
      </c>
      <c r="AS298" s="1">
        <v>2028806</v>
      </c>
      <c r="AT298" s="1">
        <v>1055489</v>
      </c>
      <c r="AU298">
        <v>0</v>
      </c>
      <c r="AV298" s="1">
        <v>1055489</v>
      </c>
      <c r="AW298">
        <v>43</v>
      </c>
      <c r="AX298" s="1">
        <v>5810227</v>
      </c>
      <c r="AY298">
        <v>0</v>
      </c>
      <c r="AZ298">
        <v>0</v>
      </c>
      <c r="BA298">
        <v>0</v>
      </c>
      <c r="BB298">
        <v>0</v>
      </c>
    </row>
    <row r="299" spans="1:54" x14ac:dyDescent="0.2">
      <c r="A299" t="s">
        <v>775</v>
      </c>
      <c r="B299" t="s">
        <v>773</v>
      </c>
      <c r="C299" t="s">
        <v>649</v>
      </c>
      <c r="D299" t="s">
        <v>774</v>
      </c>
      <c r="E299" t="s">
        <v>59</v>
      </c>
      <c r="F299" t="s">
        <v>47</v>
      </c>
      <c r="G299" s="1">
        <v>83404</v>
      </c>
      <c r="H299" s="1">
        <v>163685</v>
      </c>
      <c r="I299" s="1">
        <v>247089</v>
      </c>
      <c r="J299">
        <v>0</v>
      </c>
      <c r="K299">
        <v>0</v>
      </c>
      <c r="L299">
        <v>0</v>
      </c>
      <c r="M299" s="1">
        <v>221040</v>
      </c>
      <c r="N299">
        <v>0</v>
      </c>
      <c r="O299" s="1">
        <v>216351</v>
      </c>
      <c r="P299" s="1">
        <v>95737</v>
      </c>
      <c r="Q299" s="1">
        <v>780217</v>
      </c>
      <c r="R299" s="1">
        <f>Table1[[#This Row],[receipts_total]]-Table1[[#This Row],[receipts_others_income]]</f>
        <v>684480</v>
      </c>
      <c r="S299" s="1" t="str">
        <f>IF(Table1[[#This Row],[revenue]]&lt;250000,"S",IF(Table1[[#This Row],[revenue]]&lt;1000000,"M","L"))</f>
        <v>M</v>
      </c>
      <c r="T299" s="1">
        <f>IF(Table1[[#This Row],[charity_size]]="S",1, 0)</f>
        <v>0</v>
      </c>
      <c r="U299" s="2">
        <f>IF(Table1[[#This Row],[charity_size]]="S",(Table1[[#This Row],[revenue]]-_xlfn.MINIFS($R$2:$R$423,$S$2:$S$423,"S"))/(_xlfn.MAXIFS($R$2:$R$423,$S$2:$S$423,"S")-_xlfn.MINIFS($R$2:$R$423,$S$2:$S$423,"S")),0)</f>
        <v>0</v>
      </c>
      <c r="V299" s="1">
        <f>IF(Table1[[#This Row],[charity_size]]="M",1,0)</f>
        <v>1</v>
      </c>
      <c r="W299" s="2">
        <f>IF(Table1[[#This Row],[charity_size]]="M",(LOG10(Table1[[#This Row],[revenue]])-LOG10(_xlfn.MINIFS($R$2:$R$423,$S$2:$S$423,"M")))/(LOG10(_xlfn.MAXIFS($R$2:$R$423,$S$2:$S$423,"M"))-LOG10(_xlfn.MINIFS($R$2:$R$423,$S$2:$S$423,"M"))),0)</f>
        <v>0.72262398616263646</v>
      </c>
      <c r="X299" s="1">
        <f>IF(Table1[[#This Row],[charity_size]]="L",1,0)</f>
        <v>0</v>
      </c>
      <c r="Y29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299">
        <v>0</v>
      </c>
      <c r="AA299" s="1">
        <v>182104</v>
      </c>
      <c r="AB299">
        <v>0</v>
      </c>
      <c r="AC299" s="1">
        <v>182104</v>
      </c>
      <c r="AD299" s="1">
        <v>8766</v>
      </c>
      <c r="AE299" s="1">
        <v>427570</v>
      </c>
      <c r="AF299" s="1">
        <v>618440</v>
      </c>
      <c r="AG299" s="1">
        <v>83284</v>
      </c>
      <c r="AH299" s="1">
        <v>928400</v>
      </c>
      <c r="AI299">
        <v>0</v>
      </c>
      <c r="AJ299" s="1">
        <v>7000</v>
      </c>
      <c r="AK299" s="1">
        <v>340845</v>
      </c>
      <c r="AL299">
        <v>0</v>
      </c>
      <c r="AM299" s="1">
        <v>130140</v>
      </c>
      <c r="AN299" s="1">
        <v>1489669</v>
      </c>
      <c r="AO299">
        <v>0</v>
      </c>
      <c r="AP299" s="1">
        <v>1489669</v>
      </c>
      <c r="AQ299" s="1">
        <v>278318</v>
      </c>
      <c r="AR299" s="1">
        <v>1409047</v>
      </c>
      <c r="AS299" s="1">
        <v>1130729</v>
      </c>
      <c r="AT299" s="1">
        <v>80622</v>
      </c>
      <c r="AU299">
        <v>0</v>
      </c>
      <c r="AV299" s="1">
        <v>80622</v>
      </c>
      <c r="AW299">
        <v>45</v>
      </c>
      <c r="AX299">
        <v>0</v>
      </c>
      <c r="AY299">
        <v>7.8</v>
      </c>
      <c r="AZ299">
        <v>14</v>
      </c>
      <c r="BA299" s="1">
        <v>319371</v>
      </c>
      <c r="BB299" s="1">
        <v>43492</v>
      </c>
    </row>
    <row r="300" spans="1:54" x14ac:dyDescent="0.2">
      <c r="A300" t="s">
        <v>869</v>
      </c>
      <c r="B300" t="s">
        <v>868</v>
      </c>
      <c r="C300" t="s">
        <v>649</v>
      </c>
      <c r="D300" t="s">
        <v>176</v>
      </c>
      <c r="E300" t="s">
        <v>867</v>
      </c>
      <c r="F300" t="s">
        <v>47</v>
      </c>
      <c r="G300">
        <v>0</v>
      </c>
      <c r="H300" s="1">
        <v>7459672</v>
      </c>
      <c r="I300" s="1">
        <v>7459672</v>
      </c>
      <c r="J300">
        <v>0</v>
      </c>
      <c r="K300">
        <v>0</v>
      </c>
      <c r="L300">
        <v>0</v>
      </c>
      <c r="M300">
        <v>0</v>
      </c>
      <c r="N300" s="1">
        <v>126012</v>
      </c>
      <c r="O300">
        <v>0</v>
      </c>
      <c r="P300" s="1">
        <v>510828</v>
      </c>
      <c r="Q300" s="1">
        <v>8096512</v>
      </c>
      <c r="R300" s="1">
        <f>Table1[[#This Row],[receipts_total]]-Table1[[#This Row],[receipts_others_income]]</f>
        <v>7585684</v>
      </c>
      <c r="S300" s="1" t="str">
        <f>IF(Table1[[#This Row],[revenue]]&lt;250000,"S",IF(Table1[[#This Row],[revenue]]&lt;1000000,"M","L"))</f>
        <v>L</v>
      </c>
      <c r="T300" s="1">
        <f>IF(Table1[[#This Row],[charity_size]]="S",1, 0)</f>
        <v>0</v>
      </c>
      <c r="U300" s="2">
        <f>IF(Table1[[#This Row],[charity_size]]="S",(Table1[[#This Row],[revenue]]-_xlfn.MINIFS($R$2:$R$423,$S$2:$S$423,"S"))/(_xlfn.MAXIFS($R$2:$R$423,$S$2:$S$423,"S")-_xlfn.MINIFS($R$2:$R$423,$S$2:$S$423,"S")),0)</f>
        <v>0</v>
      </c>
      <c r="V300" s="1">
        <f>IF(Table1[[#This Row],[charity_size]]="M",1,0)</f>
        <v>0</v>
      </c>
      <c r="W30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0" s="1">
        <f>IF(Table1[[#This Row],[charity_size]]="L",1,0)</f>
        <v>1</v>
      </c>
      <c r="Y300" s="2">
        <f>IF(Table1[[#This Row],[charity_size]]="L",(LOG10(Table1[[#This Row],[revenue]])-LOG10(_xlfn.MINIFS($R$2:$R$423,$S$2:$S$423,"L")))/(LOG10(_xlfn.MAXIFS($R$2:$R$423,$S$2:$S$423,"L"))-LOG10(_xlfn.MINIFS($R$2:$R$423,$S$2:$S$423,"L"))),0)</f>
        <v>0.25760524252811373</v>
      </c>
      <c r="Z300">
        <v>0</v>
      </c>
      <c r="AA300" s="1">
        <v>7205215</v>
      </c>
      <c r="AB300" s="1">
        <v>8193</v>
      </c>
      <c r="AC300" s="1">
        <v>7213408</v>
      </c>
      <c r="AD300" s="1">
        <v>249504</v>
      </c>
      <c r="AE300" s="1">
        <v>254907</v>
      </c>
      <c r="AF300" s="1">
        <v>7717819</v>
      </c>
      <c r="AG300" s="1">
        <v>720946</v>
      </c>
      <c r="AH300" s="1">
        <v>18335577</v>
      </c>
      <c r="AI300">
        <v>0</v>
      </c>
      <c r="AJ300">
        <v>0</v>
      </c>
      <c r="AK300" s="1">
        <v>14514552</v>
      </c>
      <c r="AL300" s="1">
        <v>3174270</v>
      </c>
      <c r="AM300">
        <v>0</v>
      </c>
      <c r="AN300" s="1">
        <v>36745345</v>
      </c>
      <c r="AO300">
        <v>0</v>
      </c>
      <c r="AP300" s="1">
        <v>36745345</v>
      </c>
      <c r="AQ300" s="1">
        <v>704176</v>
      </c>
      <c r="AR300" s="1">
        <v>34971748</v>
      </c>
      <c r="AS300" s="1">
        <v>34267572</v>
      </c>
      <c r="AT300" s="1">
        <v>1460597</v>
      </c>
      <c r="AU300" s="1">
        <v>313000</v>
      </c>
      <c r="AV300" s="1">
        <v>1773597</v>
      </c>
      <c r="AW300">
        <v>48</v>
      </c>
      <c r="AX300" s="1">
        <v>6560674</v>
      </c>
      <c r="AY300">
        <v>3.3</v>
      </c>
      <c r="AZ300">
        <v>24</v>
      </c>
      <c r="BA300" s="1">
        <v>940452</v>
      </c>
      <c r="BB300" s="1">
        <v>580000</v>
      </c>
    </row>
    <row r="301" spans="1:54" x14ac:dyDescent="0.2">
      <c r="A301" t="s">
        <v>500</v>
      </c>
      <c r="B301" t="s">
        <v>499</v>
      </c>
      <c r="C301" t="s">
        <v>395</v>
      </c>
      <c r="D301" t="s">
        <v>489</v>
      </c>
      <c r="E301" t="s">
        <v>46</v>
      </c>
      <c r="F301" t="s">
        <v>47</v>
      </c>
      <c r="G301" s="1">
        <v>511211</v>
      </c>
      <c r="H301" s="1">
        <v>1060573</v>
      </c>
      <c r="I301" s="1">
        <v>1571784</v>
      </c>
      <c r="J301">
        <v>22</v>
      </c>
      <c r="K301">
        <v>0</v>
      </c>
      <c r="L301">
        <v>22</v>
      </c>
      <c r="M301" s="1">
        <v>6026449</v>
      </c>
      <c r="N301" s="1">
        <v>1250</v>
      </c>
      <c r="O301" s="1">
        <v>152899</v>
      </c>
      <c r="P301" s="1">
        <v>116873</v>
      </c>
      <c r="Q301" s="1">
        <v>7869277</v>
      </c>
      <c r="R301" s="1">
        <f>Table1[[#This Row],[receipts_total]]-Table1[[#This Row],[receipts_others_income]]</f>
        <v>7752404</v>
      </c>
      <c r="S301" s="1" t="str">
        <f>IF(Table1[[#This Row],[revenue]]&lt;250000,"S",IF(Table1[[#This Row],[revenue]]&lt;1000000,"M","L"))</f>
        <v>L</v>
      </c>
      <c r="T301" s="1">
        <f>IF(Table1[[#This Row],[charity_size]]="S",1, 0)</f>
        <v>0</v>
      </c>
      <c r="U301" s="2">
        <f>IF(Table1[[#This Row],[charity_size]]="S",(Table1[[#This Row],[revenue]]-_xlfn.MINIFS($R$2:$R$423,$S$2:$S$423,"S"))/(_xlfn.MAXIFS($R$2:$R$423,$S$2:$S$423,"S")-_xlfn.MINIFS($R$2:$R$423,$S$2:$S$423,"S")),0)</f>
        <v>0</v>
      </c>
      <c r="V301" s="1">
        <f>IF(Table1[[#This Row],[charity_size]]="M",1,0)</f>
        <v>0</v>
      </c>
      <c r="W30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1" s="1">
        <f>IF(Table1[[#This Row],[charity_size]]="L",1,0)</f>
        <v>1</v>
      </c>
      <c r="Y301" s="2">
        <f>IF(Table1[[#This Row],[charity_size]]="L",(LOG10(Table1[[#This Row],[revenue]])-LOG10(_xlfn.MINIFS($R$2:$R$423,$S$2:$S$423,"L")))/(LOG10(_xlfn.MAXIFS($R$2:$R$423,$S$2:$S$423,"L"))-LOG10(_xlfn.MINIFS($R$2:$R$423,$S$2:$S$423,"L"))),0)</f>
        <v>0.26037912255115758</v>
      </c>
      <c r="Z301" s="1">
        <v>66427</v>
      </c>
      <c r="AA301" s="1">
        <v>5476192</v>
      </c>
      <c r="AB301">
        <v>0</v>
      </c>
      <c r="AC301" s="1">
        <v>5476192</v>
      </c>
      <c r="AD301" s="1">
        <v>106349</v>
      </c>
      <c r="AE301" s="1">
        <v>617177</v>
      </c>
      <c r="AF301" s="1">
        <v>6199718</v>
      </c>
      <c r="AG301" s="1">
        <v>1696076</v>
      </c>
      <c r="AH301" s="1">
        <v>7736580</v>
      </c>
      <c r="AI301">
        <v>0</v>
      </c>
      <c r="AJ301">
        <v>0</v>
      </c>
      <c r="AK301">
        <v>0</v>
      </c>
      <c r="AL301">
        <v>0</v>
      </c>
      <c r="AM301" s="1">
        <v>667207</v>
      </c>
      <c r="AN301" s="1">
        <v>10099863</v>
      </c>
      <c r="AO301">
        <v>0</v>
      </c>
      <c r="AP301" s="1">
        <v>10099863</v>
      </c>
      <c r="AQ301" s="1">
        <v>2844420</v>
      </c>
      <c r="AR301" s="1">
        <v>7277800</v>
      </c>
      <c r="AS301" s="1">
        <v>4433380</v>
      </c>
      <c r="AT301" s="1">
        <v>2511726</v>
      </c>
      <c r="AU301" s="1">
        <v>310337</v>
      </c>
      <c r="AV301" s="1">
        <v>2822063</v>
      </c>
      <c r="AW301">
        <v>23</v>
      </c>
      <c r="AX301">
        <v>0</v>
      </c>
      <c r="AY301">
        <v>14.8</v>
      </c>
      <c r="AZ301">
        <v>89</v>
      </c>
      <c r="BA301" s="1">
        <v>4670879</v>
      </c>
      <c r="BB301">
        <v>0</v>
      </c>
    </row>
    <row r="302" spans="1:54" x14ac:dyDescent="0.2">
      <c r="A302" t="s">
        <v>836</v>
      </c>
      <c r="B302" t="s">
        <v>835</v>
      </c>
      <c r="C302" t="s">
        <v>649</v>
      </c>
      <c r="D302" t="s">
        <v>821</v>
      </c>
      <c r="E302" t="s">
        <v>374</v>
      </c>
      <c r="F302" t="s">
        <v>47</v>
      </c>
      <c r="G302" s="1">
        <v>112624</v>
      </c>
      <c r="H302" s="1">
        <v>566923</v>
      </c>
      <c r="I302" s="1">
        <v>679547</v>
      </c>
      <c r="J302">
        <v>0</v>
      </c>
      <c r="K302">
        <v>0</v>
      </c>
      <c r="L302">
        <v>0</v>
      </c>
      <c r="M302" s="1">
        <v>6654932</v>
      </c>
      <c r="N302" s="1">
        <v>440812</v>
      </c>
      <c r="O302" s="1">
        <v>679097</v>
      </c>
      <c r="P302" s="1">
        <v>327956</v>
      </c>
      <c r="Q302" s="1">
        <v>8782344</v>
      </c>
      <c r="R302" s="1">
        <f>Table1[[#This Row],[receipts_total]]-Table1[[#This Row],[receipts_others_income]]</f>
        <v>8454388</v>
      </c>
      <c r="S302" s="1" t="str">
        <f>IF(Table1[[#This Row],[revenue]]&lt;250000,"S",IF(Table1[[#This Row],[revenue]]&lt;1000000,"M","L"))</f>
        <v>L</v>
      </c>
      <c r="T302" s="1">
        <f>IF(Table1[[#This Row],[charity_size]]="S",1, 0)</f>
        <v>0</v>
      </c>
      <c r="U302" s="2">
        <f>IF(Table1[[#This Row],[charity_size]]="S",(Table1[[#This Row],[revenue]]-_xlfn.MINIFS($R$2:$R$423,$S$2:$S$423,"S"))/(_xlfn.MAXIFS($R$2:$R$423,$S$2:$S$423,"S")-_xlfn.MINIFS($R$2:$R$423,$S$2:$S$423,"S")),0)</f>
        <v>0</v>
      </c>
      <c r="V302" s="1">
        <f>IF(Table1[[#This Row],[charity_size]]="M",1,0)</f>
        <v>0</v>
      </c>
      <c r="W30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2" s="1">
        <f>IF(Table1[[#This Row],[charity_size]]="L",1,0)</f>
        <v>1</v>
      </c>
      <c r="Y302" s="2">
        <f>IF(Table1[[#This Row],[charity_size]]="L",(LOG10(Table1[[#This Row],[revenue]])-LOG10(_xlfn.MINIFS($R$2:$R$423,$S$2:$S$423,"L")))/(LOG10(_xlfn.MAXIFS($R$2:$R$423,$S$2:$S$423,"L"))-LOG10(_xlfn.MINIFS($R$2:$R$423,$S$2:$S$423,"L"))),0)</f>
        <v>0.27143914640998862</v>
      </c>
      <c r="Z302">
        <v>0</v>
      </c>
      <c r="AA302" s="1">
        <v>8035594</v>
      </c>
      <c r="AB302">
        <v>0</v>
      </c>
      <c r="AC302" s="1">
        <v>8035594</v>
      </c>
      <c r="AD302" s="1">
        <v>31480</v>
      </c>
      <c r="AE302" s="1">
        <v>38362</v>
      </c>
      <c r="AF302" s="1">
        <v>8105436</v>
      </c>
      <c r="AG302">
        <v>0</v>
      </c>
      <c r="AH302" s="1">
        <v>14883002</v>
      </c>
      <c r="AI302">
        <v>0</v>
      </c>
      <c r="AJ302" s="1">
        <v>1563253</v>
      </c>
      <c r="AK302">
        <v>0</v>
      </c>
      <c r="AL302" s="1">
        <v>1278587</v>
      </c>
      <c r="AM302" s="1">
        <v>465183</v>
      </c>
      <c r="AN302" s="1">
        <v>18190025</v>
      </c>
      <c r="AO302">
        <v>0</v>
      </c>
      <c r="AP302" s="1">
        <v>18190025</v>
      </c>
      <c r="AQ302" s="1">
        <v>3885868</v>
      </c>
      <c r="AR302" s="1">
        <v>17945318</v>
      </c>
      <c r="AS302" s="1">
        <v>14059450</v>
      </c>
      <c r="AT302" s="1">
        <v>244707</v>
      </c>
      <c r="AU302">
        <v>0</v>
      </c>
      <c r="AV302" s="1">
        <v>244707</v>
      </c>
      <c r="AW302">
        <v>47</v>
      </c>
      <c r="AX302">
        <v>0</v>
      </c>
      <c r="AY302">
        <v>4.63</v>
      </c>
      <c r="AZ302">
        <v>118</v>
      </c>
      <c r="BA302" s="1">
        <v>6140674</v>
      </c>
      <c r="BB302" s="1">
        <v>156333</v>
      </c>
    </row>
    <row r="303" spans="1:54" x14ac:dyDescent="0.2">
      <c r="A303" t="s">
        <v>558</v>
      </c>
      <c r="B303" t="s">
        <v>557</v>
      </c>
      <c r="C303" t="s">
        <v>395</v>
      </c>
      <c r="D303" t="s">
        <v>543</v>
      </c>
      <c r="E303" t="s">
        <v>46</v>
      </c>
      <c r="F303" t="s">
        <v>47</v>
      </c>
      <c r="G303" s="1">
        <v>61977</v>
      </c>
      <c r="H303" s="1">
        <v>251820</v>
      </c>
      <c r="I303" s="1">
        <v>313797</v>
      </c>
      <c r="J303" s="1">
        <v>58573</v>
      </c>
      <c r="K303">
        <v>0</v>
      </c>
      <c r="L303" s="1">
        <v>58573</v>
      </c>
      <c r="M303" s="1">
        <v>5288498</v>
      </c>
      <c r="N303" s="1">
        <v>82457</v>
      </c>
      <c r="O303" s="1">
        <v>2869614</v>
      </c>
      <c r="P303" s="1">
        <v>11851</v>
      </c>
      <c r="Q303" s="1">
        <v>8624790</v>
      </c>
      <c r="R303" s="1">
        <f>Table1[[#This Row],[receipts_total]]-Table1[[#This Row],[receipts_others_income]]</f>
        <v>8612939</v>
      </c>
      <c r="S303" s="1" t="str">
        <f>IF(Table1[[#This Row],[revenue]]&lt;250000,"S",IF(Table1[[#This Row],[revenue]]&lt;1000000,"M","L"))</f>
        <v>L</v>
      </c>
      <c r="T303" s="1">
        <f>IF(Table1[[#This Row],[charity_size]]="S",1, 0)</f>
        <v>0</v>
      </c>
      <c r="U303" s="2">
        <f>IF(Table1[[#This Row],[charity_size]]="S",(Table1[[#This Row],[revenue]]-_xlfn.MINIFS($R$2:$R$423,$S$2:$S$423,"S"))/(_xlfn.MAXIFS($R$2:$R$423,$S$2:$S$423,"S")-_xlfn.MINIFS($R$2:$R$423,$S$2:$S$423,"S")),0)</f>
        <v>0</v>
      </c>
      <c r="V303" s="1">
        <f>IF(Table1[[#This Row],[charity_size]]="M",1,0)</f>
        <v>0</v>
      </c>
      <c r="W30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3" s="1">
        <f>IF(Table1[[#This Row],[charity_size]]="L",1,0)</f>
        <v>1</v>
      </c>
      <c r="Y303" s="2">
        <f>IF(Table1[[#This Row],[charity_size]]="L",(LOG10(Table1[[#This Row],[revenue]])-LOG10(_xlfn.MINIFS($R$2:$R$423,$S$2:$S$423,"L")))/(LOG10(_xlfn.MAXIFS($R$2:$R$423,$S$2:$S$423,"L"))-LOG10(_xlfn.MINIFS($R$2:$R$423,$S$2:$S$423,"L"))),0)</f>
        <v>0.27380981071862676</v>
      </c>
      <c r="Z303">
        <v>0</v>
      </c>
      <c r="AA303" s="1">
        <v>8009507</v>
      </c>
      <c r="AB303">
        <v>0</v>
      </c>
      <c r="AC303" s="1">
        <v>8009507</v>
      </c>
      <c r="AD303">
        <v>0</v>
      </c>
      <c r="AE303">
        <v>0</v>
      </c>
      <c r="AF303" s="1">
        <v>8009507</v>
      </c>
      <c r="AG303" s="1">
        <v>601857</v>
      </c>
      <c r="AH303" s="1">
        <v>10927127</v>
      </c>
      <c r="AI303">
        <v>0</v>
      </c>
      <c r="AJ303">
        <v>0</v>
      </c>
      <c r="AK303">
        <v>0</v>
      </c>
      <c r="AL303" s="1">
        <v>146058</v>
      </c>
      <c r="AM303" s="1">
        <v>1745982</v>
      </c>
      <c r="AN303" s="1">
        <v>13421024</v>
      </c>
      <c r="AO303" s="1">
        <v>264959</v>
      </c>
      <c r="AP303" s="1">
        <v>13421024</v>
      </c>
      <c r="AQ303" s="1">
        <v>3110301</v>
      </c>
      <c r="AR303" s="1">
        <v>11293929</v>
      </c>
      <c r="AS303" s="1">
        <v>7918669</v>
      </c>
      <c r="AT303" s="1">
        <v>1808537</v>
      </c>
      <c r="AU303" s="1">
        <v>318558</v>
      </c>
      <c r="AV303" s="1">
        <v>2127095</v>
      </c>
      <c r="AW303">
        <v>28</v>
      </c>
      <c r="AX303">
        <v>0</v>
      </c>
      <c r="AY303">
        <v>0</v>
      </c>
      <c r="AZ303">
        <v>146</v>
      </c>
      <c r="BA303" s="1">
        <v>4654090</v>
      </c>
      <c r="BB303">
        <v>0</v>
      </c>
    </row>
    <row r="304" spans="1:54" x14ac:dyDescent="0.2">
      <c r="A304" t="s">
        <v>677</v>
      </c>
      <c r="B304" t="s">
        <v>676</v>
      </c>
      <c r="C304" t="s">
        <v>649</v>
      </c>
      <c r="D304" t="s">
        <v>579</v>
      </c>
      <c r="E304" t="s">
        <v>59</v>
      </c>
      <c r="F304" t="s">
        <v>47</v>
      </c>
      <c r="G304" s="1">
        <v>1857761</v>
      </c>
      <c r="H304" s="1">
        <v>4527799</v>
      </c>
      <c r="I304" s="1">
        <v>6385560</v>
      </c>
      <c r="J304" s="1">
        <v>3224</v>
      </c>
      <c r="K304">
        <v>0</v>
      </c>
      <c r="L304" s="1">
        <v>3224</v>
      </c>
      <c r="M304" s="1">
        <v>848829</v>
      </c>
      <c r="N304" s="1">
        <v>194883</v>
      </c>
      <c r="O304" s="1">
        <v>1196232</v>
      </c>
      <c r="P304" s="1">
        <v>791830</v>
      </c>
      <c r="Q304" s="1">
        <v>9420558</v>
      </c>
      <c r="R304" s="1">
        <f>Table1[[#This Row],[receipts_total]]-Table1[[#This Row],[receipts_others_income]]</f>
        <v>8628728</v>
      </c>
      <c r="S304" s="1" t="str">
        <f>IF(Table1[[#This Row],[revenue]]&lt;250000,"S",IF(Table1[[#This Row],[revenue]]&lt;1000000,"M","L"))</f>
        <v>L</v>
      </c>
      <c r="T304" s="1">
        <f>IF(Table1[[#This Row],[charity_size]]="S",1, 0)</f>
        <v>0</v>
      </c>
      <c r="U304" s="2">
        <f>IF(Table1[[#This Row],[charity_size]]="S",(Table1[[#This Row],[revenue]]-_xlfn.MINIFS($R$2:$R$423,$S$2:$S$423,"S"))/(_xlfn.MAXIFS($R$2:$R$423,$S$2:$S$423,"S")-_xlfn.MINIFS($R$2:$R$423,$S$2:$S$423,"S")),0)</f>
        <v>0</v>
      </c>
      <c r="V304" s="1">
        <f>IF(Table1[[#This Row],[charity_size]]="M",1,0)</f>
        <v>0</v>
      </c>
      <c r="W30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4" s="1">
        <f>IF(Table1[[#This Row],[charity_size]]="L",1,0)</f>
        <v>1</v>
      </c>
      <c r="Y304" s="2">
        <f>IF(Table1[[#This Row],[charity_size]]="L",(LOG10(Table1[[#This Row],[revenue]])-LOG10(_xlfn.MINIFS($R$2:$R$423,$S$2:$S$423,"L")))/(LOG10(_xlfn.MAXIFS($R$2:$R$423,$S$2:$S$423,"L"))-LOG10(_xlfn.MINIFS($R$2:$R$423,$S$2:$S$423,"L"))),0)</f>
        <v>0.27404349504512915</v>
      </c>
      <c r="Z304">
        <v>0</v>
      </c>
      <c r="AA304" s="1">
        <v>6578923</v>
      </c>
      <c r="AB304" s="1">
        <v>11818</v>
      </c>
      <c r="AC304" s="1">
        <v>6590741</v>
      </c>
      <c r="AD304" s="1">
        <v>440039</v>
      </c>
      <c r="AE304" s="1">
        <v>1683501</v>
      </c>
      <c r="AF304" s="1">
        <v>8714281</v>
      </c>
      <c r="AG304">
        <v>0</v>
      </c>
      <c r="AH304" s="1">
        <v>19668198</v>
      </c>
      <c r="AI304" s="1">
        <v>86612</v>
      </c>
      <c r="AJ304">
        <v>0</v>
      </c>
      <c r="AK304">
        <v>0</v>
      </c>
      <c r="AL304" s="1">
        <v>1295308</v>
      </c>
      <c r="AM304" s="1">
        <v>1550071</v>
      </c>
      <c r="AN304" s="1">
        <v>22600189</v>
      </c>
      <c r="AO304">
        <v>0</v>
      </c>
      <c r="AP304" s="1">
        <v>22600189</v>
      </c>
      <c r="AQ304" s="1">
        <v>3183209</v>
      </c>
      <c r="AR304" s="1">
        <v>20478362</v>
      </c>
      <c r="AS304" s="1">
        <v>17295153</v>
      </c>
      <c r="AT304" s="1">
        <v>2121827</v>
      </c>
      <c r="AU304">
        <v>0</v>
      </c>
      <c r="AV304" s="1">
        <v>2121827</v>
      </c>
      <c r="AW304">
        <v>42</v>
      </c>
      <c r="AX304">
        <v>0</v>
      </c>
      <c r="AY304">
        <v>6.89</v>
      </c>
      <c r="AZ304">
        <v>97</v>
      </c>
      <c r="BA304" s="1">
        <v>2908348</v>
      </c>
      <c r="BB304" s="1">
        <v>421394</v>
      </c>
    </row>
    <row r="305" spans="1:54" x14ac:dyDescent="0.2">
      <c r="A305" t="s">
        <v>712</v>
      </c>
      <c r="B305" t="s">
        <v>711</v>
      </c>
      <c r="C305" t="s">
        <v>649</v>
      </c>
      <c r="D305" t="s">
        <v>703</v>
      </c>
      <c r="E305" t="s">
        <v>46</v>
      </c>
      <c r="F305" t="s">
        <v>47</v>
      </c>
      <c r="G305" s="1">
        <v>543810</v>
      </c>
      <c r="H305" s="1">
        <v>817376</v>
      </c>
      <c r="I305" s="1">
        <v>1361186</v>
      </c>
      <c r="J305">
        <v>0</v>
      </c>
      <c r="K305">
        <v>0</v>
      </c>
      <c r="L305">
        <v>0</v>
      </c>
      <c r="M305" s="1">
        <v>7107122</v>
      </c>
      <c r="N305" s="1">
        <v>55534</v>
      </c>
      <c r="O305" s="1">
        <v>660313</v>
      </c>
      <c r="P305" s="1">
        <v>3308739</v>
      </c>
      <c r="Q305" s="1">
        <v>12492894</v>
      </c>
      <c r="R305" s="1">
        <f>Table1[[#This Row],[receipts_total]]-Table1[[#This Row],[receipts_others_income]]</f>
        <v>9184155</v>
      </c>
      <c r="S305" s="1" t="str">
        <f>IF(Table1[[#This Row],[revenue]]&lt;250000,"S",IF(Table1[[#This Row],[revenue]]&lt;1000000,"M","L"))</f>
        <v>L</v>
      </c>
      <c r="T305" s="1">
        <f>IF(Table1[[#This Row],[charity_size]]="S",1, 0)</f>
        <v>0</v>
      </c>
      <c r="U305" s="2">
        <f>IF(Table1[[#This Row],[charity_size]]="S",(Table1[[#This Row],[revenue]]-_xlfn.MINIFS($R$2:$R$423,$S$2:$S$423,"S"))/(_xlfn.MAXIFS($R$2:$R$423,$S$2:$S$423,"S")-_xlfn.MINIFS($R$2:$R$423,$S$2:$S$423,"S")),0)</f>
        <v>0</v>
      </c>
      <c r="V305" s="1">
        <f>IF(Table1[[#This Row],[charity_size]]="M",1,0)</f>
        <v>0</v>
      </c>
      <c r="W30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5" s="1">
        <f>IF(Table1[[#This Row],[charity_size]]="L",1,0)</f>
        <v>1</v>
      </c>
      <c r="Y305" s="2">
        <f>IF(Table1[[#This Row],[charity_size]]="L",(LOG10(Table1[[#This Row],[revenue]])-LOG10(_xlfn.MINIFS($R$2:$R$423,$S$2:$S$423,"L")))/(LOG10(_xlfn.MAXIFS($R$2:$R$423,$S$2:$S$423,"L"))-LOG10(_xlfn.MINIFS($R$2:$R$423,$S$2:$S$423,"L"))),0)</f>
        <v>0.28200302961220081</v>
      </c>
      <c r="Z305" s="1">
        <v>1361186</v>
      </c>
      <c r="AA305" s="1">
        <v>10037235</v>
      </c>
      <c r="AB305">
        <v>0</v>
      </c>
      <c r="AC305" s="1">
        <v>10037235</v>
      </c>
      <c r="AD305" s="1">
        <v>1031895</v>
      </c>
      <c r="AE305" s="1">
        <v>649196</v>
      </c>
      <c r="AF305" s="1">
        <v>11718326</v>
      </c>
      <c r="AG305" s="1">
        <v>342567</v>
      </c>
      <c r="AH305" s="1">
        <v>16815882</v>
      </c>
      <c r="AI305">
        <v>0</v>
      </c>
      <c r="AJ305">
        <v>0</v>
      </c>
      <c r="AK305" s="1">
        <v>7790456</v>
      </c>
      <c r="AL305">
        <v>0</v>
      </c>
      <c r="AM305" s="1">
        <v>922825</v>
      </c>
      <c r="AN305" s="1">
        <v>25871730</v>
      </c>
      <c r="AO305">
        <v>0</v>
      </c>
      <c r="AP305" s="1">
        <v>25871730</v>
      </c>
      <c r="AQ305" s="1">
        <v>15748625</v>
      </c>
      <c r="AR305" s="1">
        <v>15748625</v>
      </c>
      <c r="AS305">
        <v>0</v>
      </c>
      <c r="AT305" s="1">
        <v>1409824</v>
      </c>
      <c r="AU305" s="1">
        <v>8713281</v>
      </c>
      <c r="AV305" s="1">
        <v>10123105</v>
      </c>
      <c r="AW305">
        <v>43</v>
      </c>
      <c r="AX305">
        <v>0</v>
      </c>
      <c r="AY305">
        <v>0.76</v>
      </c>
      <c r="AZ305">
        <v>217</v>
      </c>
      <c r="BA305" s="1">
        <v>7560460</v>
      </c>
      <c r="BB305" s="1">
        <v>921124</v>
      </c>
    </row>
    <row r="306" spans="1:54" x14ac:dyDescent="0.2">
      <c r="A306" t="s">
        <v>413</v>
      </c>
      <c r="B306" t="s">
        <v>412</v>
      </c>
      <c r="C306" t="s">
        <v>395</v>
      </c>
      <c r="D306" t="s">
        <v>396</v>
      </c>
      <c r="E306" t="s">
        <v>46</v>
      </c>
      <c r="F306" t="s">
        <v>47</v>
      </c>
      <c r="G306" s="1">
        <v>631967</v>
      </c>
      <c r="H306" s="1">
        <v>6956718</v>
      </c>
      <c r="I306" s="1">
        <v>7588685</v>
      </c>
      <c r="J306">
        <v>0</v>
      </c>
      <c r="K306">
        <v>0</v>
      </c>
      <c r="L306">
        <v>0</v>
      </c>
      <c r="M306" s="1">
        <v>675000</v>
      </c>
      <c r="N306" s="1">
        <v>953350</v>
      </c>
      <c r="O306">
        <v>0</v>
      </c>
      <c r="P306">
        <v>0</v>
      </c>
      <c r="Q306" s="1">
        <v>9217035</v>
      </c>
      <c r="R306" s="1">
        <f>Table1[[#This Row],[receipts_total]]-Table1[[#This Row],[receipts_others_income]]</f>
        <v>9217035</v>
      </c>
      <c r="S306" s="1" t="str">
        <f>IF(Table1[[#This Row],[revenue]]&lt;250000,"S",IF(Table1[[#This Row],[revenue]]&lt;1000000,"M","L"))</f>
        <v>L</v>
      </c>
      <c r="T306" s="1">
        <f>IF(Table1[[#This Row],[charity_size]]="S",1, 0)</f>
        <v>0</v>
      </c>
      <c r="U306" s="2">
        <f>IF(Table1[[#This Row],[charity_size]]="S",(Table1[[#This Row],[revenue]]-_xlfn.MINIFS($R$2:$R$423,$S$2:$S$423,"S"))/(_xlfn.MAXIFS($R$2:$R$423,$S$2:$S$423,"S")-_xlfn.MINIFS($R$2:$R$423,$S$2:$S$423,"S")),0)</f>
        <v>0</v>
      </c>
      <c r="V306" s="1">
        <f>IF(Table1[[#This Row],[charity_size]]="M",1,0)</f>
        <v>0</v>
      </c>
      <c r="W30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6" s="1">
        <f>IF(Table1[[#This Row],[charity_size]]="L",1,0)</f>
        <v>1</v>
      </c>
      <c r="Y306" s="2">
        <f>IF(Table1[[#This Row],[charity_size]]="L",(LOG10(Table1[[#This Row],[revenue]])-LOG10(_xlfn.MINIFS($R$2:$R$423,$S$2:$S$423,"L")))/(LOG10(_xlfn.MAXIFS($R$2:$R$423,$S$2:$S$423,"L"))-LOG10(_xlfn.MINIFS($R$2:$R$423,$S$2:$S$423,"L"))),0)</f>
        <v>0.28245900400431795</v>
      </c>
      <c r="Z306">
        <v>0</v>
      </c>
      <c r="AA306" s="1">
        <v>3093714</v>
      </c>
      <c r="AB306" s="1">
        <v>104654</v>
      </c>
      <c r="AC306" s="1">
        <v>3198368</v>
      </c>
      <c r="AD306">
        <v>0</v>
      </c>
      <c r="AE306" s="1">
        <v>3641</v>
      </c>
      <c r="AF306" s="1">
        <v>3202009</v>
      </c>
      <c r="AG306">
        <v>0</v>
      </c>
      <c r="AH306" s="1">
        <v>15448097</v>
      </c>
      <c r="AI306">
        <v>0</v>
      </c>
      <c r="AJ306" s="1">
        <v>21778521</v>
      </c>
      <c r="AK306">
        <v>0</v>
      </c>
      <c r="AL306" s="1">
        <v>112290</v>
      </c>
      <c r="AM306">
        <v>0</v>
      </c>
      <c r="AN306" s="1">
        <v>37338908</v>
      </c>
      <c r="AO306">
        <v>0</v>
      </c>
      <c r="AP306" s="1">
        <v>37338908</v>
      </c>
      <c r="AQ306" s="1">
        <v>36205749</v>
      </c>
      <c r="AR306" s="1">
        <v>37336208</v>
      </c>
      <c r="AS306" s="1">
        <v>1130459</v>
      </c>
      <c r="AT306" s="1">
        <v>2700</v>
      </c>
      <c r="AU306">
        <v>0</v>
      </c>
      <c r="AV306" s="1">
        <v>2700</v>
      </c>
      <c r="AW306">
        <v>21</v>
      </c>
      <c r="AX306">
        <v>0</v>
      </c>
      <c r="AY306">
        <v>0</v>
      </c>
      <c r="AZ306">
        <v>0</v>
      </c>
      <c r="BA306">
        <v>0</v>
      </c>
      <c r="BB306" s="1">
        <v>8748195</v>
      </c>
    </row>
    <row r="307" spans="1:54" x14ac:dyDescent="0.2">
      <c r="A307" t="s">
        <v>513</v>
      </c>
      <c r="B307" t="s">
        <v>512</v>
      </c>
      <c r="C307" t="s">
        <v>395</v>
      </c>
      <c r="D307" t="s">
        <v>506</v>
      </c>
      <c r="E307" t="s">
        <v>59</v>
      </c>
      <c r="F307" t="s">
        <v>47</v>
      </c>
      <c r="G307" s="1">
        <v>3046301</v>
      </c>
      <c r="H307" s="1">
        <v>5588094</v>
      </c>
      <c r="I307" s="1">
        <v>8634395</v>
      </c>
      <c r="J307" s="1">
        <v>7418</v>
      </c>
      <c r="K307">
        <v>0</v>
      </c>
      <c r="L307" s="1">
        <v>7418</v>
      </c>
      <c r="M307" s="1">
        <v>204965</v>
      </c>
      <c r="N307" s="1">
        <v>384101</v>
      </c>
      <c r="O307" s="1">
        <v>41938</v>
      </c>
      <c r="P307" s="1">
        <v>588530</v>
      </c>
      <c r="Q307" s="1">
        <v>9861347</v>
      </c>
      <c r="R307" s="1">
        <f>Table1[[#This Row],[receipts_total]]-Table1[[#This Row],[receipts_others_income]]</f>
        <v>9272817</v>
      </c>
      <c r="S307" s="1" t="str">
        <f>IF(Table1[[#This Row],[revenue]]&lt;250000,"S",IF(Table1[[#This Row],[revenue]]&lt;1000000,"M","L"))</f>
        <v>L</v>
      </c>
      <c r="T307" s="1">
        <f>IF(Table1[[#This Row],[charity_size]]="S",1, 0)</f>
        <v>0</v>
      </c>
      <c r="U307" s="2">
        <f>IF(Table1[[#This Row],[charity_size]]="S",(Table1[[#This Row],[revenue]]-_xlfn.MINIFS($R$2:$R$423,$S$2:$S$423,"S"))/(_xlfn.MAXIFS($R$2:$R$423,$S$2:$S$423,"S")-_xlfn.MINIFS($R$2:$R$423,$S$2:$S$423,"S")),0)</f>
        <v>0</v>
      </c>
      <c r="V307" s="1">
        <f>IF(Table1[[#This Row],[charity_size]]="M",1,0)</f>
        <v>0</v>
      </c>
      <c r="W30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7" s="1">
        <f>IF(Table1[[#This Row],[charity_size]]="L",1,0)</f>
        <v>1</v>
      </c>
      <c r="Y307" s="2">
        <f>IF(Table1[[#This Row],[charity_size]]="L",(LOG10(Table1[[#This Row],[revenue]])-LOG10(_xlfn.MINIFS($R$2:$R$423,$S$2:$S$423,"L")))/(LOG10(_xlfn.MAXIFS($R$2:$R$423,$S$2:$S$423,"L"))-LOG10(_xlfn.MINIFS($R$2:$R$423,$S$2:$S$423,"L"))),0)</f>
        <v>0.28322887162728633</v>
      </c>
      <c r="Z307">
        <v>0</v>
      </c>
      <c r="AA307" s="1">
        <v>8266354</v>
      </c>
      <c r="AB307" s="1">
        <v>75003</v>
      </c>
      <c r="AC307" s="1">
        <v>8341357</v>
      </c>
      <c r="AD307" s="1">
        <v>404859</v>
      </c>
      <c r="AE307" s="1">
        <v>273803</v>
      </c>
      <c r="AF307" s="1">
        <v>9020019</v>
      </c>
      <c r="AG307" s="1">
        <v>568909</v>
      </c>
      <c r="AH307" s="1">
        <v>26943096</v>
      </c>
      <c r="AI307" s="1">
        <v>22252</v>
      </c>
      <c r="AJ307">
        <v>0</v>
      </c>
      <c r="AK307">
        <v>0</v>
      </c>
      <c r="AL307" s="1">
        <v>113876</v>
      </c>
      <c r="AM307" s="1">
        <v>190825</v>
      </c>
      <c r="AN307" s="1">
        <v>27838958</v>
      </c>
      <c r="AO307">
        <v>0</v>
      </c>
      <c r="AP307" s="1">
        <v>27838958</v>
      </c>
      <c r="AQ307">
        <v>0</v>
      </c>
      <c r="AR307" s="1">
        <v>26818967</v>
      </c>
      <c r="AS307" s="1">
        <v>26818967</v>
      </c>
      <c r="AT307" s="1">
        <v>945626</v>
      </c>
      <c r="AU307" s="1">
        <v>74365</v>
      </c>
      <c r="AV307" s="1">
        <v>1019991</v>
      </c>
      <c r="AW307">
        <v>24</v>
      </c>
      <c r="AX307" s="1">
        <v>2828573</v>
      </c>
      <c r="AY307">
        <v>9.23</v>
      </c>
      <c r="AZ307">
        <v>56</v>
      </c>
      <c r="BA307" s="1">
        <v>3630586</v>
      </c>
      <c r="BB307" s="1">
        <v>250000</v>
      </c>
    </row>
    <row r="308" spans="1:54" x14ac:dyDescent="0.2">
      <c r="A308" t="s">
        <v>114</v>
      </c>
      <c r="B308" t="s">
        <v>113</v>
      </c>
      <c r="C308" t="s">
        <v>49</v>
      </c>
      <c r="D308" t="s">
        <v>95</v>
      </c>
      <c r="E308" t="s">
        <v>46</v>
      </c>
      <c r="F308" t="s">
        <v>47</v>
      </c>
      <c r="G308">
        <v>0</v>
      </c>
      <c r="H308" s="1">
        <v>4039571</v>
      </c>
      <c r="I308" s="1">
        <v>4039571</v>
      </c>
      <c r="J308">
        <v>0</v>
      </c>
      <c r="K308">
        <v>0</v>
      </c>
      <c r="L308">
        <v>0</v>
      </c>
      <c r="M308" s="1">
        <v>4499998</v>
      </c>
      <c r="N308" s="1">
        <v>836404</v>
      </c>
      <c r="O308">
        <v>0</v>
      </c>
      <c r="P308" s="1">
        <v>659943</v>
      </c>
      <c r="Q308" s="1">
        <v>10035916</v>
      </c>
      <c r="R308" s="1">
        <f>Table1[[#This Row],[receipts_total]]-Table1[[#This Row],[receipts_others_income]]</f>
        <v>9375973</v>
      </c>
      <c r="S308" s="1" t="str">
        <f>IF(Table1[[#This Row],[revenue]]&lt;250000,"S",IF(Table1[[#This Row],[revenue]]&lt;1000000,"M","L"))</f>
        <v>L</v>
      </c>
      <c r="T308" s="1">
        <f>IF(Table1[[#This Row],[charity_size]]="S",1, 0)</f>
        <v>0</v>
      </c>
      <c r="U308" s="2">
        <f>IF(Table1[[#This Row],[charity_size]]="S",(Table1[[#This Row],[revenue]]-_xlfn.MINIFS($R$2:$R$423,$S$2:$S$423,"S"))/(_xlfn.MAXIFS($R$2:$R$423,$S$2:$S$423,"S")-_xlfn.MINIFS($R$2:$R$423,$S$2:$S$423,"S")),0)</f>
        <v>0</v>
      </c>
      <c r="V308" s="1">
        <f>IF(Table1[[#This Row],[charity_size]]="M",1,0)</f>
        <v>0</v>
      </c>
      <c r="W30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08" s="1">
        <f>IF(Table1[[#This Row],[charity_size]]="L",1,0)</f>
        <v>1</v>
      </c>
      <c r="Y308" s="2">
        <f>IF(Table1[[#This Row],[charity_size]]="L",(LOG10(Table1[[#This Row],[revenue]])-LOG10(_xlfn.MINIFS($R$2:$R$423,$S$2:$S$423,"L")))/(LOG10(_xlfn.MAXIFS($R$2:$R$423,$S$2:$S$423,"L"))-LOG10(_xlfn.MINIFS($R$2:$R$423,$S$2:$S$423,"L"))),0)</f>
        <v>0.28464044142040795</v>
      </c>
      <c r="Z308" s="1">
        <v>533986</v>
      </c>
      <c r="AA308" s="1">
        <v>449381</v>
      </c>
      <c r="AB308">
        <v>0</v>
      </c>
      <c r="AC308" s="1">
        <v>449381</v>
      </c>
      <c r="AD308">
        <v>0</v>
      </c>
      <c r="AE308" s="1">
        <v>4843015</v>
      </c>
      <c r="AF308" s="1">
        <v>5292396</v>
      </c>
      <c r="AG308" s="1">
        <v>1873236</v>
      </c>
      <c r="AH308" s="1">
        <v>26483989</v>
      </c>
      <c r="AI308">
        <v>0</v>
      </c>
      <c r="AJ308" s="1">
        <v>16759600</v>
      </c>
      <c r="AK308">
        <v>0</v>
      </c>
      <c r="AL308" s="1">
        <v>13221494</v>
      </c>
      <c r="AM308" s="1">
        <v>882973</v>
      </c>
      <c r="AN308" s="1">
        <v>59221292</v>
      </c>
      <c r="AO308">
        <v>0</v>
      </c>
      <c r="AP308" s="1">
        <v>59221292</v>
      </c>
      <c r="AQ308">
        <v>0</v>
      </c>
      <c r="AR308" s="1">
        <v>27728682</v>
      </c>
      <c r="AS308" s="1">
        <v>27728682</v>
      </c>
      <c r="AT308" s="1">
        <v>18416742</v>
      </c>
      <c r="AU308" s="1">
        <v>13075868</v>
      </c>
      <c r="AV308" s="1">
        <v>31492610</v>
      </c>
      <c r="AW308">
        <v>4</v>
      </c>
      <c r="AX308">
        <v>0</v>
      </c>
      <c r="AY308">
        <v>0</v>
      </c>
      <c r="AZ308">
        <v>17</v>
      </c>
      <c r="BA308" s="1">
        <v>1350828</v>
      </c>
      <c r="BB308" s="1">
        <v>561188</v>
      </c>
    </row>
    <row r="309" spans="1:54" x14ac:dyDescent="0.2">
      <c r="A309" t="s">
        <v>529</v>
      </c>
      <c r="B309" t="s">
        <v>528</v>
      </c>
      <c r="C309" t="s">
        <v>395</v>
      </c>
      <c r="D309" t="s">
        <v>506</v>
      </c>
      <c r="E309" t="s">
        <v>59</v>
      </c>
      <c r="F309" t="s">
        <v>47</v>
      </c>
      <c r="G309" s="1">
        <v>35518</v>
      </c>
      <c r="H309" s="1">
        <v>248495</v>
      </c>
      <c r="I309" s="1">
        <v>284013</v>
      </c>
      <c r="J309">
        <v>0</v>
      </c>
      <c r="K309">
        <v>0</v>
      </c>
      <c r="L309">
        <v>0</v>
      </c>
      <c r="M309" s="1">
        <v>334199</v>
      </c>
      <c r="N309">
        <v>0</v>
      </c>
      <c r="O309" s="1">
        <v>82315</v>
      </c>
      <c r="P309" s="1">
        <v>89323</v>
      </c>
      <c r="Q309" s="1">
        <v>789850</v>
      </c>
      <c r="R309" s="1">
        <f>Table1[[#This Row],[receipts_total]]-Table1[[#This Row],[receipts_others_income]]</f>
        <v>700527</v>
      </c>
      <c r="S309" s="1" t="str">
        <f>IF(Table1[[#This Row],[revenue]]&lt;250000,"S",IF(Table1[[#This Row],[revenue]]&lt;1000000,"M","L"))</f>
        <v>M</v>
      </c>
      <c r="T309" s="1">
        <f>IF(Table1[[#This Row],[charity_size]]="S",1, 0)</f>
        <v>0</v>
      </c>
      <c r="U309" s="2">
        <f>IF(Table1[[#This Row],[charity_size]]="S",(Table1[[#This Row],[revenue]]-_xlfn.MINIFS($R$2:$R$423,$S$2:$S$423,"S"))/(_xlfn.MAXIFS($R$2:$R$423,$S$2:$S$423,"S")-_xlfn.MINIFS($R$2:$R$423,$S$2:$S$423,"S")),0)</f>
        <v>0</v>
      </c>
      <c r="V309" s="1">
        <f>IF(Table1[[#This Row],[charity_size]]="M",1,0)</f>
        <v>1</v>
      </c>
      <c r="W309" s="2">
        <f>IF(Table1[[#This Row],[charity_size]]="M",(LOG10(Table1[[#This Row],[revenue]])-LOG10(_xlfn.MINIFS($R$2:$R$423,$S$2:$S$423,"M")))/(LOG10(_xlfn.MAXIFS($R$2:$R$423,$S$2:$S$423,"M"))-LOG10(_xlfn.MINIFS($R$2:$R$423,$S$2:$S$423,"M"))),0)</f>
        <v>0.73964831528556718</v>
      </c>
      <c r="X309" s="1">
        <f>IF(Table1[[#This Row],[charity_size]]="L",1,0)</f>
        <v>0</v>
      </c>
      <c r="Y30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09" s="1">
        <v>33196</v>
      </c>
      <c r="AA309" s="1">
        <v>520607</v>
      </c>
      <c r="AB309">
        <v>0</v>
      </c>
      <c r="AC309" s="1">
        <v>520607</v>
      </c>
      <c r="AD309" s="1">
        <v>47520</v>
      </c>
      <c r="AE309" s="1">
        <v>102623</v>
      </c>
      <c r="AF309" s="1">
        <v>670750</v>
      </c>
      <c r="AG309" s="1">
        <v>28265</v>
      </c>
      <c r="AH309" s="1">
        <v>1316437</v>
      </c>
      <c r="AI309">
        <v>0</v>
      </c>
      <c r="AJ309">
        <v>0</v>
      </c>
      <c r="AK309" s="1">
        <v>348577</v>
      </c>
      <c r="AL309">
        <v>0</v>
      </c>
      <c r="AM309" s="1">
        <v>18332</v>
      </c>
      <c r="AN309" s="1">
        <v>1711611</v>
      </c>
      <c r="AO309">
        <v>0</v>
      </c>
      <c r="AP309" s="1">
        <v>1711611</v>
      </c>
      <c r="AQ309" s="1">
        <v>253347</v>
      </c>
      <c r="AR309" s="1">
        <v>1379700</v>
      </c>
      <c r="AS309" s="1">
        <v>1126353</v>
      </c>
      <c r="AT309" s="1">
        <v>331911</v>
      </c>
      <c r="AU309">
        <v>0</v>
      </c>
      <c r="AV309" s="1">
        <v>331911</v>
      </c>
      <c r="AW309">
        <v>24</v>
      </c>
      <c r="AX309">
        <v>0</v>
      </c>
      <c r="AY309">
        <v>0</v>
      </c>
      <c r="AZ309">
        <v>6</v>
      </c>
      <c r="BA309" s="1">
        <v>286567</v>
      </c>
      <c r="BB309">
        <v>0</v>
      </c>
    </row>
    <row r="310" spans="1:54" x14ac:dyDescent="0.2">
      <c r="A310" t="s">
        <v>118</v>
      </c>
      <c r="B310" t="s">
        <v>117</v>
      </c>
      <c r="C310" t="s">
        <v>49</v>
      </c>
      <c r="D310" t="s">
        <v>95</v>
      </c>
      <c r="E310" t="s">
        <v>59</v>
      </c>
      <c r="F310" t="s">
        <v>56</v>
      </c>
      <c r="G310" s="1">
        <v>76539</v>
      </c>
      <c r="H310" s="1">
        <v>161300</v>
      </c>
      <c r="I310" s="1">
        <v>237839</v>
      </c>
      <c r="J310">
        <v>0</v>
      </c>
      <c r="K310">
        <v>0</v>
      </c>
      <c r="L310">
        <v>0</v>
      </c>
      <c r="M310" s="1">
        <v>305728</v>
      </c>
      <c r="N310">
        <v>0</v>
      </c>
      <c r="O310" s="1">
        <v>157882</v>
      </c>
      <c r="P310" s="1">
        <v>1036</v>
      </c>
      <c r="Q310" s="1">
        <v>702485</v>
      </c>
      <c r="R310" s="1">
        <f>Table1[[#This Row],[receipts_total]]-Table1[[#This Row],[receipts_others_income]]</f>
        <v>701449</v>
      </c>
      <c r="S310" s="1" t="str">
        <f>IF(Table1[[#This Row],[revenue]]&lt;250000,"S",IF(Table1[[#This Row],[revenue]]&lt;1000000,"M","L"))</f>
        <v>M</v>
      </c>
      <c r="T310" s="1">
        <f>IF(Table1[[#This Row],[charity_size]]="S",1, 0)</f>
        <v>0</v>
      </c>
      <c r="U310" s="2">
        <f>IF(Table1[[#This Row],[charity_size]]="S",(Table1[[#This Row],[revenue]]-_xlfn.MINIFS($R$2:$R$423,$S$2:$S$423,"S"))/(_xlfn.MAXIFS($R$2:$R$423,$S$2:$S$423,"S")-_xlfn.MINIFS($R$2:$R$423,$S$2:$S$423,"S")),0)</f>
        <v>0</v>
      </c>
      <c r="V310" s="1">
        <f>IF(Table1[[#This Row],[charity_size]]="M",1,0)</f>
        <v>1</v>
      </c>
      <c r="W310" s="2">
        <f>IF(Table1[[#This Row],[charity_size]]="M",(LOG10(Table1[[#This Row],[revenue]])-LOG10(_xlfn.MINIFS($R$2:$R$423,$S$2:$S$423,"M")))/(LOG10(_xlfn.MAXIFS($R$2:$R$423,$S$2:$S$423,"M"))-LOG10(_xlfn.MINIFS($R$2:$R$423,$S$2:$S$423,"M"))),0)</f>
        <v>0.7406145866125925</v>
      </c>
      <c r="X310" s="1">
        <f>IF(Table1[[#This Row],[charity_size]]="L",1,0)</f>
        <v>0</v>
      </c>
      <c r="Y31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10">
        <v>0</v>
      </c>
      <c r="AA310" s="1">
        <v>352114</v>
      </c>
      <c r="AB310">
        <v>0</v>
      </c>
      <c r="AC310" s="1">
        <v>352114</v>
      </c>
      <c r="AD310">
        <v>0</v>
      </c>
      <c r="AE310" s="1">
        <v>333897</v>
      </c>
      <c r="AF310" s="1">
        <v>686011</v>
      </c>
      <c r="AG310" s="1">
        <v>42570</v>
      </c>
      <c r="AH310" s="1">
        <v>175796</v>
      </c>
      <c r="AI310">
        <v>0</v>
      </c>
      <c r="AJ310">
        <v>0</v>
      </c>
      <c r="AK310">
        <v>0</v>
      </c>
      <c r="AL310" s="1">
        <v>10600</v>
      </c>
      <c r="AM310" s="1">
        <v>7388</v>
      </c>
      <c r="AN310" s="1">
        <v>236354</v>
      </c>
      <c r="AO310">
        <v>0</v>
      </c>
      <c r="AP310" s="1">
        <v>236354</v>
      </c>
      <c r="AQ310">
        <v>0</v>
      </c>
      <c r="AR310" s="1">
        <v>207287</v>
      </c>
      <c r="AS310" s="1">
        <v>207287</v>
      </c>
      <c r="AT310" s="1">
        <v>29067</v>
      </c>
      <c r="AU310">
        <v>0</v>
      </c>
      <c r="AV310" s="1">
        <v>29067</v>
      </c>
      <c r="AW310">
        <v>4</v>
      </c>
      <c r="AX310">
        <v>0</v>
      </c>
      <c r="AY310">
        <v>0</v>
      </c>
      <c r="AZ310">
        <v>6</v>
      </c>
      <c r="BA310" s="1">
        <v>229448</v>
      </c>
      <c r="BB310" s="1">
        <v>6507</v>
      </c>
    </row>
    <row r="311" spans="1:54" x14ac:dyDescent="0.2">
      <c r="A311" t="s">
        <v>544</v>
      </c>
      <c r="B311" t="s">
        <v>542</v>
      </c>
      <c r="C311" t="s">
        <v>395</v>
      </c>
      <c r="D311" t="s">
        <v>543</v>
      </c>
      <c r="E311" t="s">
        <v>59</v>
      </c>
      <c r="F311" t="s">
        <v>47</v>
      </c>
      <c r="G311" s="1">
        <v>176861</v>
      </c>
      <c r="H311" s="1">
        <v>1047175</v>
      </c>
      <c r="I311" s="1">
        <v>1224036</v>
      </c>
      <c r="J311">
        <v>0</v>
      </c>
      <c r="K311">
        <v>0</v>
      </c>
      <c r="L311">
        <v>0</v>
      </c>
      <c r="M311" s="1">
        <v>6981125</v>
      </c>
      <c r="N311">
        <v>0</v>
      </c>
      <c r="O311" s="1">
        <v>1297036</v>
      </c>
      <c r="P311" s="1">
        <v>215236</v>
      </c>
      <c r="Q311" s="1">
        <v>9717433</v>
      </c>
      <c r="R311" s="1">
        <f>Table1[[#This Row],[receipts_total]]-Table1[[#This Row],[receipts_others_income]]</f>
        <v>9502197</v>
      </c>
      <c r="S311" s="1" t="str">
        <f>IF(Table1[[#This Row],[revenue]]&lt;250000,"S",IF(Table1[[#This Row],[revenue]]&lt;1000000,"M","L"))</f>
        <v>L</v>
      </c>
      <c r="T311" s="1">
        <f>IF(Table1[[#This Row],[charity_size]]="S",1, 0)</f>
        <v>0</v>
      </c>
      <c r="U311" s="2">
        <f>IF(Table1[[#This Row],[charity_size]]="S",(Table1[[#This Row],[revenue]]-_xlfn.MINIFS($R$2:$R$423,$S$2:$S$423,"S"))/(_xlfn.MAXIFS($R$2:$R$423,$S$2:$S$423,"S")-_xlfn.MINIFS($R$2:$R$423,$S$2:$S$423,"S")),0)</f>
        <v>0</v>
      </c>
      <c r="V311" s="1">
        <f>IF(Table1[[#This Row],[charity_size]]="M",1,0)</f>
        <v>0</v>
      </c>
      <c r="W31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1" s="1">
        <f>IF(Table1[[#This Row],[charity_size]]="L",1,0)</f>
        <v>1</v>
      </c>
      <c r="Y311" s="2">
        <f>IF(Table1[[#This Row],[charity_size]]="L",(LOG10(Table1[[#This Row],[revenue]])-LOG10(_xlfn.MINIFS($R$2:$R$423,$S$2:$S$423,"L")))/(LOG10(_xlfn.MAXIFS($R$2:$R$423,$S$2:$S$423,"L"))-LOG10(_xlfn.MINIFS($R$2:$R$423,$S$2:$S$423,"L"))),0)</f>
        <v>0.28634669120520861</v>
      </c>
      <c r="Z311" s="1">
        <v>2396809</v>
      </c>
      <c r="AA311" s="1">
        <v>7259374</v>
      </c>
      <c r="AB311" s="1">
        <v>10686</v>
      </c>
      <c r="AC311" s="1">
        <v>7270060</v>
      </c>
      <c r="AD311">
        <v>351</v>
      </c>
      <c r="AE311" s="1">
        <v>570146</v>
      </c>
      <c r="AF311" s="1">
        <v>7840557</v>
      </c>
      <c r="AG311" s="1">
        <v>2079530</v>
      </c>
      <c r="AH311" s="1">
        <v>13870070</v>
      </c>
      <c r="AI311" s="1">
        <v>19638</v>
      </c>
      <c r="AJ311">
        <v>0</v>
      </c>
      <c r="AK311" s="1">
        <v>4723904</v>
      </c>
      <c r="AL311">
        <v>0</v>
      </c>
      <c r="AM311" s="1">
        <v>440312</v>
      </c>
      <c r="AN311" s="1">
        <v>21133454</v>
      </c>
      <c r="AO311">
        <v>0</v>
      </c>
      <c r="AP311" s="1">
        <v>21133454</v>
      </c>
      <c r="AQ311" s="1">
        <v>3454005</v>
      </c>
      <c r="AR311" s="1">
        <v>16433761</v>
      </c>
      <c r="AS311" s="1">
        <v>12979756</v>
      </c>
      <c r="AT311" s="1">
        <v>1062103</v>
      </c>
      <c r="AU311" s="1">
        <v>3637590</v>
      </c>
      <c r="AV311" s="1">
        <v>4699693</v>
      </c>
      <c r="AW311">
        <v>28</v>
      </c>
      <c r="AX311">
        <v>0</v>
      </c>
      <c r="AY311">
        <v>3</v>
      </c>
      <c r="AZ311">
        <v>140</v>
      </c>
      <c r="BA311" s="1">
        <v>4189024</v>
      </c>
      <c r="BB311" s="1">
        <v>6000</v>
      </c>
    </row>
    <row r="312" spans="1:54" x14ac:dyDescent="0.2">
      <c r="A312" t="s">
        <v>478</v>
      </c>
      <c r="B312" t="s">
        <v>477</v>
      </c>
      <c r="C312" t="s">
        <v>395</v>
      </c>
      <c r="D312" t="s">
        <v>171</v>
      </c>
      <c r="E312" t="s">
        <v>59</v>
      </c>
      <c r="F312" t="s">
        <v>47</v>
      </c>
      <c r="G312" s="1">
        <v>1813737</v>
      </c>
      <c r="H312" s="1">
        <v>401539</v>
      </c>
      <c r="I312" s="1">
        <v>2215276</v>
      </c>
      <c r="J312">
        <v>0</v>
      </c>
      <c r="K312">
        <v>0</v>
      </c>
      <c r="L312">
        <v>0</v>
      </c>
      <c r="M312" s="1">
        <v>6143819</v>
      </c>
      <c r="N312" s="1">
        <v>78406</v>
      </c>
      <c r="O312" s="1">
        <v>1203241</v>
      </c>
      <c r="P312" s="1">
        <v>283691</v>
      </c>
      <c r="Q312" s="1">
        <v>9924433</v>
      </c>
      <c r="R312" s="1">
        <f>Table1[[#This Row],[receipts_total]]-Table1[[#This Row],[receipts_others_income]]</f>
        <v>9640742</v>
      </c>
      <c r="S312" s="1" t="str">
        <f>IF(Table1[[#This Row],[revenue]]&lt;250000,"S",IF(Table1[[#This Row],[revenue]]&lt;1000000,"M","L"))</f>
        <v>L</v>
      </c>
      <c r="T312" s="1">
        <f>IF(Table1[[#This Row],[charity_size]]="S",1, 0)</f>
        <v>0</v>
      </c>
      <c r="U312" s="2">
        <f>IF(Table1[[#This Row],[charity_size]]="S",(Table1[[#This Row],[revenue]]-_xlfn.MINIFS($R$2:$R$423,$S$2:$S$423,"S"))/(_xlfn.MAXIFS($R$2:$R$423,$S$2:$S$423,"S")-_xlfn.MINIFS($R$2:$R$423,$S$2:$S$423,"S")),0)</f>
        <v>0</v>
      </c>
      <c r="V312" s="1">
        <f>IF(Table1[[#This Row],[charity_size]]="M",1,0)</f>
        <v>0</v>
      </c>
      <c r="W31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2" s="1">
        <f>IF(Table1[[#This Row],[charity_size]]="L",1,0)</f>
        <v>1</v>
      </c>
      <c r="Y312" s="2">
        <f>IF(Table1[[#This Row],[charity_size]]="L",(LOG10(Table1[[#This Row],[revenue]])-LOG10(_xlfn.MINIFS($R$2:$R$423,$S$2:$S$423,"L")))/(LOG10(_xlfn.MAXIFS($R$2:$R$423,$S$2:$S$423,"L"))-LOG10(_xlfn.MINIFS($R$2:$R$423,$S$2:$S$423,"L"))),0)</f>
        <v>0.2881935934793925</v>
      </c>
      <c r="Z312">
        <v>0</v>
      </c>
      <c r="AA312" s="1">
        <v>7676256</v>
      </c>
      <c r="AB312" s="1">
        <v>63909</v>
      </c>
      <c r="AC312" s="1">
        <v>7740165</v>
      </c>
      <c r="AD312" s="1">
        <v>43881</v>
      </c>
      <c r="AE312" s="1">
        <v>1855129</v>
      </c>
      <c r="AF312" s="1">
        <v>9639175</v>
      </c>
      <c r="AG312" s="1">
        <v>1908721</v>
      </c>
      <c r="AH312" s="1">
        <v>3954036</v>
      </c>
      <c r="AI312" s="1">
        <v>22386</v>
      </c>
      <c r="AJ312" s="1">
        <v>7024829</v>
      </c>
      <c r="AK312">
        <v>0</v>
      </c>
      <c r="AL312">
        <v>0</v>
      </c>
      <c r="AM312" s="1">
        <v>473065</v>
      </c>
      <c r="AN312" s="1">
        <v>13383037</v>
      </c>
      <c r="AO312">
        <v>0</v>
      </c>
      <c r="AP312" s="1">
        <v>13383037</v>
      </c>
      <c r="AQ312" s="1">
        <v>124862</v>
      </c>
      <c r="AR312" s="1">
        <v>8997609</v>
      </c>
      <c r="AS312" s="1">
        <v>8872747</v>
      </c>
      <c r="AT312" s="1">
        <v>4114398</v>
      </c>
      <c r="AU312" s="1">
        <v>271030</v>
      </c>
      <c r="AV312" s="1">
        <v>4385428</v>
      </c>
      <c r="AW312">
        <v>35</v>
      </c>
      <c r="AX312">
        <v>0</v>
      </c>
      <c r="AY312">
        <v>12</v>
      </c>
      <c r="AZ312">
        <v>104</v>
      </c>
      <c r="BA312" s="1">
        <v>6742638</v>
      </c>
      <c r="BB312" s="1">
        <v>217000</v>
      </c>
    </row>
    <row r="313" spans="1:54" x14ac:dyDescent="0.2">
      <c r="A313" t="s">
        <v>850</v>
      </c>
      <c r="B313" t="s">
        <v>849</v>
      </c>
      <c r="C313" t="s">
        <v>649</v>
      </c>
      <c r="D313" t="s">
        <v>176</v>
      </c>
      <c r="E313" t="s">
        <v>59</v>
      </c>
      <c r="F313" t="s">
        <v>47</v>
      </c>
      <c r="G313" s="1">
        <v>267495</v>
      </c>
      <c r="H313" s="1">
        <v>9538003</v>
      </c>
      <c r="I313" s="1">
        <v>9805498</v>
      </c>
      <c r="J313">
        <v>0</v>
      </c>
      <c r="K313">
        <v>0</v>
      </c>
      <c r="L313">
        <v>0</v>
      </c>
      <c r="M313" s="1">
        <v>49904</v>
      </c>
      <c r="N313" s="1">
        <v>70681</v>
      </c>
      <c r="O313" s="1">
        <v>4300</v>
      </c>
      <c r="P313" s="1">
        <v>10111</v>
      </c>
      <c r="Q313" s="1">
        <v>9940494</v>
      </c>
      <c r="R313" s="1">
        <f>Table1[[#This Row],[receipts_total]]-Table1[[#This Row],[receipts_others_income]]</f>
        <v>9930383</v>
      </c>
      <c r="S313" s="1" t="str">
        <f>IF(Table1[[#This Row],[revenue]]&lt;250000,"S",IF(Table1[[#This Row],[revenue]]&lt;1000000,"M","L"))</f>
        <v>L</v>
      </c>
      <c r="T313" s="1">
        <f>IF(Table1[[#This Row],[charity_size]]="S",1, 0)</f>
        <v>0</v>
      </c>
      <c r="U313" s="2">
        <f>IF(Table1[[#This Row],[charity_size]]="S",(Table1[[#This Row],[revenue]]-_xlfn.MINIFS($R$2:$R$423,$S$2:$S$423,"S"))/(_xlfn.MAXIFS($R$2:$R$423,$S$2:$S$423,"S")-_xlfn.MINIFS($R$2:$R$423,$S$2:$S$423,"S")),0)</f>
        <v>0</v>
      </c>
      <c r="V313" s="1">
        <f>IF(Table1[[#This Row],[charity_size]]="M",1,0)</f>
        <v>0</v>
      </c>
      <c r="W31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3" s="1">
        <f>IF(Table1[[#This Row],[charity_size]]="L",1,0)</f>
        <v>1</v>
      </c>
      <c r="Y313" s="2">
        <f>IF(Table1[[#This Row],[charity_size]]="L",(LOG10(Table1[[#This Row],[revenue]])-LOG10(_xlfn.MINIFS($R$2:$R$423,$S$2:$S$423,"L")))/(LOG10(_xlfn.MAXIFS($R$2:$R$423,$S$2:$S$423,"L"))-LOG10(_xlfn.MINIFS($R$2:$R$423,$S$2:$S$423,"L"))),0)</f>
        <v>0.2919704461918452</v>
      </c>
      <c r="Z313">
        <v>0</v>
      </c>
      <c r="AA313" s="1">
        <v>1079508</v>
      </c>
      <c r="AB313">
        <v>0</v>
      </c>
      <c r="AC313" s="1">
        <v>1079508</v>
      </c>
      <c r="AD313" s="1">
        <v>2502716</v>
      </c>
      <c r="AE313" s="1">
        <v>1201525</v>
      </c>
      <c r="AF313" s="1">
        <v>4783749</v>
      </c>
      <c r="AG313" s="1">
        <v>154740</v>
      </c>
      <c r="AH313" s="1">
        <v>10387002</v>
      </c>
      <c r="AI313">
        <v>0</v>
      </c>
      <c r="AJ313">
        <v>0</v>
      </c>
      <c r="AK313">
        <v>0</v>
      </c>
      <c r="AL313">
        <v>0</v>
      </c>
      <c r="AM313" s="1">
        <v>339167</v>
      </c>
      <c r="AN313" s="1">
        <v>10880909</v>
      </c>
      <c r="AO313">
        <v>0</v>
      </c>
      <c r="AP313" s="1">
        <v>10880909</v>
      </c>
      <c r="AQ313" s="1">
        <v>243467</v>
      </c>
      <c r="AR313" s="1">
        <v>10226487</v>
      </c>
      <c r="AS313" s="1">
        <v>9983020</v>
      </c>
      <c r="AT313" s="1">
        <v>654422</v>
      </c>
      <c r="AU313">
        <v>0</v>
      </c>
      <c r="AV313" s="1">
        <v>654422</v>
      </c>
      <c r="AW313">
        <v>48</v>
      </c>
      <c r="AX313">
        <v>0</v>
      </c>
      <c r="AY313">
        <v>26.3</v>
      </c>
      <c r="AZ313">
        <v>15</v>
      </c>
      <c r="BA313" s="1">
        <v>727719</v>
      </c>
      <c r="BB313" s="1">
        <v>19720</v>
      </c>
    </row>
    <row r="314" spans="1:54" x14ac:dyDescent="0.2">
      <c r="A314" t="s">
        <v>554</v>
      </c>
      <c r="B314" t="s">
        <v>553</v>
      </c>
      <c r="C314" t="s">
        <v>395</v>
      </c>
      <c r="D314" t="s">
        <v>543</v>
      </c>
      <c r="E314" t="s">
        <v>46</v>
      </c>
      <c r="F314" t="s">
        <v>47</v>
      </c>
      <c r="G314" s="1">
        <v>279470</v>
      </c>
      <c r="H314" s="1">
        <v>455990</v>
      </c>
      <c r="I314" s="1">
        <v>735460</v>
      </c>
      <c r="J314">
        <v>0</v>
      </c>
      <c r="K314">
        <v>0</v>
      </c>
      <c r="L314">
        <v>0</v>
      </c>
      <c r="M314" s="1">
        <v>6768209</v>
      </c>
      <c r="N314" s="1">
        <v>81156</v>
      </c>
      <c r="O314" s="1">
        <v>2411390</v>
      </c>
      <c r="P314" s="1">
        <v>25806</v>
      </c>
      <c r="Q314" s="1">
        <v>10022021</v>
      </c>
      <c r="R314" s="1">
        <f>Table1[[#This Row],[receipts_total]]-Table1[[#This Row],[receipts_others_income]]</f>
        <v>9996215</v>
      </c>
      <c r="S314" s="1" t="str">
        <f>IF(Table1[[#This Row],[revenue]]&lt;250000,"S",IF(Table1[[#This Row],[revenue]]&lt;1000000,"M","L"))</f>
        <v>L</v>
      </c>
      <c r="T314" s="1">
        <f>IF(Table1[[#This Row],[charity_size]]="S",1, 0)</f>
        <v>0</v>
      </c>
      <c r="U314" s="2">
        <f>IF(Table1[[#This Row],[charity_size]]="S",(Table1[[#This Row],[revenue]]-_xlfn.MINIFS($R$2:$R$423,$S$2:$S$423,"S"))/(_xlfn.MAXIFS($R$2:$R$423,$S$2:$S$423,"S")-_xlfn.MINIFS($R$2:$R$423,$S$2:$S$423,"S")),0)</f>
        <v>0</v>
      </c>
      <c r="V314" s="1">
        <f>IF(Table1[[#This Row],[charity_size]]="M",1,0)</f>
        <v>0</v>
      </c>
      <c r="W31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4" s="1">
        <f>IF(Table1[[#This Row],[charity_size]]="L",1,0)</f>
        <v>1</v>
      </c>
      <c r="Y314" s="2">
        <f>IF(Table1[[#This Row],[charity_size]]="L",(LOG10(Table1[[#This Row],[revenue]])-LOG10(_xlfn.MINIFS($R$2:$R$423,$S$2:$S$423,"L")))/(LOG10(_xlfn.MAXIFS($R$2:$R$423,$S$2:$S$423,"L"))-LOG10(_xlfn.MINIFS($R$2:$R$423,$S$2:$S$423,"L"))),0)</f>
        <v>0.29281350828326141</v>
      </c>
      <c r="Z314">
        <v>0</v>
      </c>
      <c r="AA314" s="1">
        <v>6557288</v>
      </c>
      <c r="AB314">
        <v>0</v>
      </c>
      <c r="AC314" s="1">
        <v>6557288</v>
      </c>
      <c r="AD314" s="1">
        <v>19756</v>
      </c>
      <c r="AE314" s="1">
        <v>2003992</v>
      </c>
      <c r="AF314" s="1">
        <v>8581036</v>
      </c>
      <c r="AG314" s="1">
        <v>270076</v>
      </c>
      <c r="AH314" s="1">
        <v>14923949</v>
      </c>
      <c r="AI314">
        <v>0</v>
      </c>
      <c r="AJ314">
        <v>0</v>
      </c>
      <c r="AK314" s="1">
        <v>5965083</v>
      </c>
      <c r="AL314" s="1">
        <v>1297062</v>
      </c>
      <c r="AM314">
        <v>0</v>
      </c>
      <c r="AN314" s="1">
        <v>22456170</v>
      </c>
      <c r="AO314">
        <v>0</v>
      </c>
      <c r="AP314" s="1">
        <v>22456170</v>
      </c>
      <c r="AQ314" s="1">
        <v>3717697</v>
      </c>
      <c r="AR314" s="1">
        <v>16671514</v>
      </c>
      <c r="AS314" s="1">
        <v>12953817</v>
      </c>
      <c r="AT314" s="1">
        <v>5784656</v>
      </c>
      <c r="AU314">
        <v>0</v>
      </c>
      <c r="AV314" s="1">
        <v>5784656</v>
      </c>
      <c r="AW314">
        <v>28</v>
      </c>
      <c r="AX314">
        <v>0</v>
      </c>
      <c r="AY314">
        <v>13</v>
      </c>
      <c r="AZ314">
        <v>138</v>
      </c>
      <c r="BA314" s="1">
        <v>4557188</v>
      </c>
      <c r="BB314">
        <v>0</v>
      </c>
    </row>
    <row r="315" spans="1:54" x14ac:dyDescent="0.2">
      <c r="A315" t="s">
        <v>546</v>
      </c>
      <c r="B315" t="s">
        <v>545</v>
      </c>
      <c r="C315" t="s">
        <v>395</v>
      </c>
      <c r="D315" t="s">
        <v>543</v>
      </c>
      <c r="E315" t="s">
        <v>46</v>
      </c>
      <c r="F315" t="s">
        <v>47</v>
      </c>
      <c r="G315" s="1">
        <v>98277</v>
      </c>
      <c r="H315" s="1">
        <v>433586</v>
      </c>
      <c r="I315" s="1">
        <v>531863</v>
      </c>
      <c r="J315">
        <v>0</v>
      </c>
      <c r="K315">
        <v>0</v>
      </c>
      <c r="L315">
        <v>0</v>
      </c>
      <c r="M315" s="1">
        <v>8965593</v>
      </c>
      <c r="N315" s="1">
        <v>161888</v>
      </c>
      <c r="O315" s="1">
        <v>621276</v>
      </c>
      <c r="P315" s="1">
        <v>83576</v>
      </c>
      <c r="Q315" s="1">
        <v>10364196</v>
      </c>
      <c r="R315" s="1">
        <f>Table1[[#This Row],[receipts_total]]-Table1[[#This Row],[receipts_others_income]]</f>
        <v>10280620</v>
      </c>
      <c r="S315" s="1" t="str">
        <f>IF(Table1[[#This Row],[revenue]]&lt;250000,"S",IF(Table1[[#This Row],[revenue]]&lt;1000000,"M","L"))</f>
        <v>L</v>
      </c>
      <c r="T315" s="1">
        <f>IF(Table1[[#This Row],[charity_size]]="S",1, 0)</f>
        <v>0</v>
      </c>
      <c r="U315" s="2">
        <f>IF(Table1[[#This Row],[charity_size]]="S",(Table1[[#This Row],[revenue]]-_xlfn.MINIFS($R$2:$R$423,$S$2:$S$423,"S"))/(_xlfn.MAXIFS($R$2:$R$423,$S$2:$S$423,"S")-_xlfn.MINIFS($R$2:$R$423,$S$2:$S$423,"S")),0)</f>
        <v>0</v>
      </c>
      <c r="V315" s="1">
        <f>IF(Table1[[#This Row],[charity_size]]="M",1,0)</f>
        <v>0</v>
      </c>
      <c r="W31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5" s="1">
        <f>IF(Table1[[#This Row],[charity_size]]="L",1,0)</f>
        <v>1</v>
      </c>
      <c r="Y315" s="2">
        <f>IF(Table1[[#This Row],[charity_size]]="L",(LOG10(Table1[[#This Row],[revenue]])-LOG10(_xlfn.MINIFS($R$2:$R$423,$S$2:$S$423,"L")))/(LOG10(_xlfn.MAXIFS($R$2:$R$423,$S$2:$S$423,"L"))-LOG10(_xlfn.MINIFS($R$2:$R$423,$S$2:$S$423,"L"))),0)</f>
        <v>0.29639298575906498</v>
      </c>
      <c r="Z315" s="1">
        <v>63712</v>
      </c>
      <c r="AA315" s="1">
        <v>5478738</v>
      </c>
      <c r="AB315">
        <v>0</v>
      </c>
      <c r="AC315" s="1">
        <v>5478738</v>
      </c>
      <c r="AD315">
        <v>965</v>
      </c>
      <c r="AE315" s="1">
        <v>1952816</v>
      </c>
      <c r="AF315" s="1">
        <v>7432519</v>
      </c>
      <c r="AG315" s="1">
        <v>271281</v>
      </c>
      <c r="AH315" s="1">
        <v>8210497</v>
      </c>
      <c r="AI315">
        <v>0</v>
      </c>
      <c r="AJ315" s="1">
        <v>13000000</v>
      </c>
      <c r="AK315">
        <v>0</v>
      </c>
      <c r="AL315" s="1">
        <v>255567</v>
      </c>
      <c r="AM315" s="1">
        <v>1478021</v>
      </c>
      <c r="AN315" s="1">
        <v>23215366</v>
      </c>
      <c r="AO315">
        <v>0</v>
      </c>
      <c r="AP315" s="1">
        <v>23215366</v>
      </c>
      <c r="AQ315" s="1">
        <v>4348350</v>
      </c>
      <c r="AR315" s="1">
        <v>22101157</v>
      </c>
      <c r="AS315" s="1">
        <v>17752807</v>
      </c>
      <c r="AT315" s="1">
        <v>1114209</v>
      </c>
      <c r="AU315">
        <v>0</v>
      </c>
      <c r="AV315" s="1">
        <v>1114209</v>
      </c>
      <c r="AW315">
        <v>28</v>
      </c>
      <c r="AX315">
        <v>0</v>
      </c>
      <c r="AY315">
        <v>3.5</v>
      </c>
      <c r="AZ315">
        <v>145</v>
      </c>
      <c r="BA315" s="1">
        <v>4264775</v>
      </c>
      <c r="BB315">
        <v>0</v>
      </c>
    </row>
    <row r="316" spans="1:54" x14ac:dyDescent="0.2">
      <c r="A316" t="s">
        <v>625</v>
      </c>
      <c r="B316" t="s">
        <v>624</v>
      </c>
      <c r="C316" t="s">
        <v>171</v>
      </c>
      <c r="D316" t="s">
        <v>618</v>
      </c>
      <c r="E316" t="s">
        <v>59</v>
      </c>
      <c r="F316" t="s">
        <v>47</v>
      </c>
      <c r="G316" s="1">
        <v>386320</v>
      </c>
      <c r="H316" s="1">
        <v>1124809</v>
      </c>
      <c r="I316" s="1">
        <v>1511129</v>
      </c>
      <c r="J316">
        <v>0</v>
      </c>
      <c r="K316">
        <v>0</v>
      </c>
      <c r="L316">
        <v>0</v>
      </c>
      <c r="M316" s="1">
        <v>6774323</v>
      </c>
      <c r="N316" s="1">
        <v>1365980</v>
      </c>
      <c r="O316" s="1">
        <v>682174</v>
      </c>
      <c r="P316" s="1">
        <v>15114820</v>
      </c>
      <c r="Q316" s="1">
        <v>25448426</v>
      </c>
      <c r="R316" s="1">
        <f>Table1[[#This Row],[receipts_total]]-Table1[[#This Row],[receipts_others_income]]</f>
        <v>10333606</v>
      </c>
      <c r="S316" s="1" t="str">
        <f>IF(Table1[[#This Row],[revenue]]&lt;250000,"S",IF(Table1[[#This Row],[revenue]]&lt;1000000,"M","L"))</f>
        <v>L</v>
      </c>
      <c r="T316" s="1">
        <f>IF(Table1[[#This Row],[charity_size]]="S",1, 0)</f>
        <v>0</v>
      </c>
      <c r="U316" s="2">
        <f>IF(Table1[[#This Row],[charity_size]]="S",(Table1[[#This Row],[revenue]]-_xlfn.MINIFS($R$2:$R$423,$S$2:$S$423,"S"))/(_xlfn.MAXIFS($R$2:$R$423,$S$2:$S$423,"S")-_xlfn.MINIFS($R$2:$R$423,$S$2:$S$423,"S")),0)</f>
        <v>0</v>
      </c>
      <c r="V316" s="1">
        <f>IF(Table1[[#This Row],[charity_size]]="M",1,0)</f>
        <v>0</v>
      </c>
      <c r="W31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6" s="1">
        <f>IF(Table1[[#This Row],[charity_size]]="L",1,0)</f>
        <v>1</v>
      </c>
      <c r="Y316" s="2">
        <f>IF(Table1[[#This Row],[charity_size]]="L",(LOG10(Table1[[#This Row],[revenue]])-LOG10(_xlfn.MINIFS($R$2:$R$423,$S$2:$S$423,"L")))/(LOG10(_xlfn.MAXIFS($R$2:$R$423,$S$2:$S$423,"L"))-LOG10(_xlfn.MINIFS($R$2:$R$423,$S$2:$S$423,"L"))),0)</f>
        <v>0.29704890315637156</v>
      </c>
      <c r="Z316" s="1">
        <v>27928</v>
      </c>
      <c r="AA316" s="1">
        <v>18514874</v>
      </c>
      <c r="AB316">
        <v>0</v>
      </c>
      <c r="AC316" s="1">
        <v>18514874</v>
      </c>
      <c r="AD316" s="1">
        <v>21497</v>
      </c>
      <c r="AE316" s="1">
        <v>261887</v>
      </c>
      <c r="AF316" s="1">
        <v>18798258</v>
      </c>
      <c r="AG316" s="1">
        <v>6304628</v>
      </c>
      <c r="AH316" s="1">
        <v>9793339</v>
      </c>
      <c r="AI316">
        <v>0</v>
      </c>
      <c r="AJ316" s="1">
        <v>28111890</v>
      </c>
      <c r="AK316" s="1">
        <v>390762</v>
      </c>
      <c r="AL316" s="1">
        <v>400000</v>
      </c>
      <c r="AM316" s="1">
        <v>279341</v>
      </c>
      <c r="AN316" s="1">
        <v>45279960</v>
      </c>
      <c r="AO316">
        <v>0</v>
      </c>
      <c r="AP316" s="1">
        <v>45279960</v>
      </c>
      <c r="AQ316">
        <v>0</v>
      </c>
      <c r="AR316" s="1">
        <v>40277188</v>
      </c>
      <c r="AS316" s="1">
        <v>40277188</v>
      </c>
      <c r="AT316" s="1">
        <v>4995520</v>
      </c>
      <c r="AU316" s="1">
        <v>7252</v>
      </c>
      <c r="AV316" s="1">
        <v>5002772</v>
      </c>
      <c r="AW316">
        <v>61</v>
      </c>
      <c r="AX316">
        <v>0</v>
      </c>
      <c r="AY316">
        <v>9.86</v>
      </c>
      <c r="AZ316">
        <v>96</v>
      </c>
      <c r="BA316" s="1">
        <v>7748514</v>
      </c>
      <c r="BB316">
        <v>0</v>
      </c>
    </row>
    <row r="317" spans="1:54" x14ac:dyDescent="0.2">
      <c r="A317" t="s">
        <v>531</v>
      </c>
      <c r="B317" t="s">
        <v>530</v>
      </c>
      <c r="C317" t="s">
        <v>395</v>
      </c>
      <c r="D317" t="s">
        <v>506</v>
      </c>
      <c r="E317" t="s">
        <v>46</v>
      </c>
      <c r="F317" t="s">
        <v>56</v>
      </c>
      <c r="G317" s="1">
        <v>511289</v>
      </c>
      <c r="H317" s="1">
        <v>8213837</v>
      </c>
      <c r="I317" s="1">
        <v>8725126</v>
      </c>
      <c r="J317">
        <v>0</v>
      </c>
      <c r="K317">
        <v>0</v>
      </c>
      <c r="L317">
        <v>0</v>
      </c>
      <c r="M317" s="1">
        <v>179821</v>
      </c>
      <c r="N317" s="1">
        <v>725550</v>
      </c>
      <c r="O317" s="1">
        <v>802938</v>
      </c>
      <c r="P317" s="1">
        <v>479898</v>
      </c>
      <c r="Q317" s="1">
        <v>10913333</v>
      </c>
      <c r="R317" s="1">
        <f>Table1[[#This Row],[receipts_total]]-Table1[[#This Row],[receipts_others_income]]</f>
        <v>10433435</v>
      </c>
      <c r="S317" s="1" t="str">
        <f>IF(Table1[[#This Row],[revenue]]&lt;250000,"S",IF(Table1[[#This Row],[revenue]]&lt;1000000,"M","L"))</f>
        <v>L</v>
      </c>
      <c r="T317" s="1">
        <f>IF(Table1[[#This Row],[charity_size]]="S",1, 0)</f>
        <v>0</v>
      </c>
      <c r="U317" s="2">
        <f>IF(Table1[[#This Row],[charity_size]]="S",(Table1[[#This Row],[revenue]]-_xlfn.MINIFS($R$2:$R$423,$S$2:$S$423,"S"))/(_xlfn.MAXIFS($R$2:$R$423,$S$2:$S$423,"S")-_xlfn.MINIFS($R$2:$R$423,$S$2:$S$423,"S")),0)</f>
        <v>0</v>
      </c>
      <c r="V317" s="1">
        <f>IF(Table1[[#This Row],[charity_size]]="M",1,0)</f>
        <v>0</v>
      </c>
      <c r="W31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7" s="1">
        <f>IF(Table1[[#This Row],[charity_size]]="L",1,0)</f>
        <v>1</v>
      </c>
      <c r="Y317" s="2">
        <f>IF(Table1[[#This Row],[charity_size]]="L",(LOG10(Table1[[#This Row],[revenue]])-LOG10(_xlfn.MINIFS($R$2:$R$423,$S$2:$S$423,"L")))/(LOG10(_xlfn.MAXIFS($R$2:$R$423,$S$2:$S$423,"L"))-LOG10(_xlfn.MINIFS($R$2:$R$423,$S$2:$S$423,"L"))),0)</f>
        <v>0.29827560646680046</v>
      </c>
      <c r="Z317">
        <v>0</v>
      </c>
      <c r="AA317" s="1">
        <v>4482290</v>
      </c>
      <c r="AB317" s="1">
        <v>32677</v>
      </c>
      <c r="AC317" s="1">
        <v>4514967</v>
      </c>
      <c r="AD317" s="1">
        <v>1602593</v>
      </c>
      <c r="AE317" s="1">
        <v>1661738</v>
      </c>
      <c r="AF317" s="1">
        <v>7779298</v>
      </c>
      <c r="AG317" s="1">
        <v>256987</v>
      </c>
      <c r="AH317" s="1">
        <v>14309191</v>
      </c>
      <c r="AI317" s="1">
        <v>83757</v>
      </c>
      <c r="AJ317" s="1">
        <v>17965203</v>
      </c>
      <c r="AK317" s="1">
        <v>4768222</v>
      </c>
      <c r="AL317" s="1">
        <v>199805</v>
      </c>
      <c r="AM317" s="1">
        <v>211358</v>
      </c>
      <c r="AN317" s="1">
        <v>37794523</v>
      </c>
      <c r="AO317">
        <v>0</v>
      </c>
      <c r="AP317" s="1">
        <v>37794523</v>
      </c>
      <c r="AQ317" s="1">
        <v>8822796</v>
      </c>
      <c r="AR317" s="1">
        <v>36994528</v>
      </c>
      <c r="AS317" s="1">
        <v>28171732</v>
      </c>
      <c r="AT317" s="1">
        <v>799995</v>
      </c>
      <c r="AU317">
        <v>0</v>
      </c>
      <c r="AV317" s="1">
        <v>799995</v>
      </c>
      <c r="AW317">
        <v>24</v>
      </c>
      <c r="AX317">
        <v>0</v>
      </c>
      <c r="AY317">
        <v>19</v>
      </c>
      <c r="AZ317">
        <v>39</v>
      </c>
      <c r="BA317" s="1">
        <v>2625001</v>
      </c>
      <c r="BB317">
        <v>0</v>
      </c>
    </row>
    <row r="318" spans="1:54" x14ac:dyDescent="0.2">
      <c r="A318" t="s">
        <v>438</v>
      </c>
      <c r="B318" t="s">
        <v>436</v>
      </c>
      <c r="C318" t="s">
        <v>395</v>
      </c>
      <c r="D318" t="s">
        <v>437</v>
      </c>
      <c r="E318" t="s">
        <v>46</v>
      </c>
      <c r="F318" t="s">
        <v>47</v>
      </c>
      <c r="G318" s="1">
        <v>321612</v>
      </c>
      <c r="H318" s="1">
        <v>3770194</v>
      </c>
      <c r="I318" s="1">
        <v>4091806</v>
      </c>
      <c r="J318">
        <v>0</v>
      </c>
      <c r="K318">
        <v>0</v>
      </c>
      <c r="L318">
        <v>0</v>
      </c>
      <c r="M318" s="1">
        <v>2907465</v>
      </c>
      <c r="N318" s="1">
        <v>350703</v>
      </c>
      <c r="O318" s="1">
        <v>3466945</v>
      </c>
      <c r="P318" s="1">
        <v>106501</v>
      </c>
      <c r="Q318" s="1">
        <v>10923420</v>
      </c>
      <c r="R318" s="1">
        <f>Table1[[#This Row],[receipts_total]]-Table1[[#This Row],[receipts_others_income]]</f>
        <v>10816919</v>
      </c>
      <c r="S318" s="1" t="str">
        <f>IF(Table1[[#This Row],[revenue]]&lt;250000,"S",IF(Table1[[#This Row],[revenue]]&lt;1000000,"M","L"))</f>
        <v>L</v>
      </c>
      <c r="T318" s="1">
        <f>IF(Table1[[#This Row],[charity_size]]="S",1, 0)</f>
        <v>0</v>
      </c>
      <c r="U318" s="2">
        <f>IF(Table1[[#This Row],[charity_size]]="S",(Table1[[#This Row],[revenue]]-_xlfn.MINIFS($R$2:$R$423,$S$2:$S$423,"S"))/(_xlfn.MAXIFS($R$2:$R$423,$S$2:$S$423,"S")-_xlfn.MINIFS($R$2:$R$423,$S$2:$S$423,"S")),0)</f>
        <v>0</v>
      </c>
      <c r="V318" s="1">
        <f>IF(Table1[[#This Row],[charity_size]]="M",1,0)</f>
        <v>0</v>
      </c>
      <c r="W31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8" s="1">
        <f>IF(Table1[[#This Row],[charity_size]]="L",1,0)</f>
        <v>1</v>
      </c>
      <c r="Y318" s="2">
        <f>IF(Table1[[#This Row],[charity_size]]="L",(LOG10(Table1[[#This Row],[revenue]])-LOG10(_xlfn.MINIFS($R$2:$R$423,$S$2:$S$423,"L")))/(LOG10(_xlfn.MAXIFS($R$2:$R$423,$S$2:$S$423,"L"))-LOG10(_xlfn.MINIFS($R$2:$R$423,$S$2:$S$423,"L"))),0)</f>
        <v>0.30288116516350444</v>
      </c>
      <c r="Z318" s="1">
        <v>223700</v>
      </c>
      <c r="AA318" s="1">
        <v>7080577</v>
      </c>
      <c r="AB318" s="1">
        <v>39000</v>
      </c>
      <c r="AC318" s="1">
        <v>7119577</v>
      </c>
      <c r="AD318" s="1">
        <v>838452</v>
      </c>
      <c r="AE318">
        <v>0</v>
      </c>
      <c r="AF318" s="1">
        <v>7958029</v>
      </c>
      <c r="AG318" s="1">
        <v>669746</v>
      </c>
      <c r="AH318" s="1">
        <v>1197236</v>
      </c>
      <c r="AI318">
        <v>0</v>
      </c>
      <c r="AJ318" s="1">
        <v>30134466</v>
      </c>
      <c r="AK318">
        <v>0</v>
      </c>
      <c r="AL318">
        <v>0</v>
      </c>
      <c r="AM318" s="1">
        <v>418678</v>
      </c>
      <c r="AN318" s="1">
        <v>32420126</v>
      </c>
      <c r="AO318">
        <v>0</v>
      </c>
      <c r="AP318" s="1">
        <v>32420126</v>
      </c>
      <c r="AQ318" s="1">
        <v>152887</v>
      </c>
      <c r="AR318" s="1">
        <v>28957490</v>
      </c>
      <c r="AS318" s="1">
        <v>28804603</v>
      </c>
      <c r="AT318" s="1">
        <v>2686122</v>
      </c>
      <c r="AU318" s="1">
        <v>776514</v>
      </c>
      <c r="AV318" s="1">
        <v>3462636</v>
      </c>
      <c r="AW318">
        <v>32</v>
      </c>
      <c r="AX318" s="1">
        <v>400000</v>
      </c>
      <c r="AY318">
        <v>20.5</v>
      </c>
      <c r="AZ318">
        <v>24</v>
      </c>
      <c r="BA318" s="1">
        <v>1315167</v>
      </c>
      <c r="BB318">
        <v>0</v>
      </c>
    </row>
    <row r="319" spans="1:54" x14ac:dyDescent="0.2">
      <c r="A319" t="s">
        <v>397</v>
      </c>
      <c r="B319" t="s">
        <v>394</v>
      </c>
      <c r="C319" t="s">
        <v>395</v>
      </c>
      <c r="D319" t="s">
        <v>396</v>
      </c>
      <c r="E319" t="s">
        <v>46</v>
      </c>
      <c r="F319" t="s">
        <v>47</v>
      </c>
      <c r="G319" s="1">
        <v>175508</v>
      </c>
      <c r="H319" s="1">
        <v>10242959</v>
      </c>
      <c r="I319" s="1">
        <v>10418467</v>
      </c>
      <c r="J319">
        <v>0</v>
      </c>
      <c r="K319">
        <v>0</v>
      </c>
      <c r="L319">
        <v>0</v>
      </c>
      <c r="M319">
        <v>0</v>
      </c>
      <c r="N319" s="1">
        <v>405251</v>
      </c>
      <c r="O319">
        <v>0</v>
      </c>
      <c r="P319" s="1">
        <v>3149</v>
      </c>
      <c r="Q319" s="1">
        <v>10826867</v>
      </c>
      <c r="R319" s="1">
        <f>Table1[[#This Row],[receipts_total]]-Table1[[#This Row],[receipts_others_income]]</f>
        <v>10823718</v>
      </c>
      <c r="S319" s="1" t="str">
        <f>IF(Table1[[#This Row],[revenue]]&lt;250000,"S",IF(Table1[[#This Row],[revenue]]&lt;1000000,"M","L"))</f>
        <v>L</v>
      </c>
      <c r="T319" s="1">
        <f>IF(Table1[[#This Row],[charity_size]]="S",1, 0)</f>
        <v>0</v>
      </c>
      <c r="U319" s="2">
        <f>IF(Table1[[#This Row],[charity_size]]="S",(Table1[[#This Row],[revenue]]-_xlfn.MINIFS($R$2:$R$423,$S$2:$S$423,"S"))/(_xlfn.MAXIFS($R$2:$R$423,$S$2:$S$423,"S")-_xlfn.MINIFS($R$2:$R$423,$S$2:$S$423,"S")),0)</f>
        <v>0</v>
      </c>
      <c r="V319" s="1">
        <f>IF(Table1[[#This Row],[charity_size]]="M",1,0)</f>
        <v>0</v>
      </c>
      <c r="W31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19" s="1">
        <f>IF(Table1[[#This Row],[charity_size]]="L",1,0)</f>
        <v>1</v>
      </c>
      <c r="Y319" s="2">
        <f>IF(Table1[[#This Row],[charity_size]]="L",(LOG10(Table1[[#This Row],[revenue]])-LOG10(_xlfn.MINIFS($R$2:$R$423,$S$2:$S$423,"L")))/(LOG10(_xlfn.MAXIFS($R$2:$R$423,$S$2:$S$423,"L"))-LOG10(_xlfn.MINIFS($R$2:$R$423,$S$2:$S$423,"L"))),0)</f>
        <v>0.3029613383429412</v>
      </c>
      <c r="Z319">
        <v>0</v>
      </c>
      <c r="AA319" s="1">
        <v>2915498</v>
      </c>
      <c r="AB319">
        <v>0</v>
      </c>
      <c r="AC319" s="1">
        <v>2915498</v>
      </c>
      <c r="AD319">
        <v>0</v>
      </c>
      <c r="AE319" s="1">
        <v>20005</v>
      </c>
      <c r="AF319" s="1">
        <v>2935503</v>
      </c>
      <c r="AG319" s="1">
        <v>23955476</v>
      </c>
      <c r="AH319" s="1">
        <v>2191387</v>
      </c>
      <c r="AI319">
        <v>0</v>
      </c>
      <c r="AJ319" s="1">
        <v>10405251</v>
      </c>
      <c r="AK319">
        <v>0</v>
      </c>
      <c r="AL319" s="1">
        <v>10417</v>
      </c>
      <c r="AM319">
        <v>0</v>
      </c>
      <c r="AN319" s="1">
        <v>36562531</v>
      </c>
      <c r="AO319">
        <v>0</v>
      </c>
      <c r="AP319" s="1">
        <v>36562531</v>
      </c>
      <c r="AQ319" s="1">
        <v>397003</v>
      </c>
      <c r="AR319" s="1">
        <v>35863713</v>
      </c>
      <c r="AS319" s="1">
        <v>35466710</v>
      </c>
      <c r="AT319" s="1">
        <v>698818</v>
      </c>
      <c r="AU319">
        <v>0</v>
      </c>
      <c r="AV319" s="1">
        <v>698818</v>
      </c>
      <c r="AW319">
        <v>21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1:54" x14ac:dyDescent="0.2">
      <c r="A320" t="s">
        <v>130</v>
      </c>
      <c r="B320" t="s">
        <v>129</v>
      </c>
      <c r="C320" t="s">
        <v>49</v>
      </c>
      <c r="D320" t="s">
        <v>95</v>
      </c>
      <c r="E320" t="s">
        <v>46</v>
      </c>
      <c r="F320" t="s">
        <v>47</v>
      </c>
      <c r="G320" s="1">
        <v>1985</v>
      </c>
      <c r="H320" s="1">
        <v>123989</v>
      </c>
      <c r="I320" s="1">
        <v>125974</v>
      </c>
      <c r="J320">
        <v>0</v>
      </c>
      <c r="K320">
        <v>0</v>
      </c>
      <c r="L320">
        <v>0</v>
      </c>
      <c r="M320" s="1">
        <v>468970</v>
      </c>
      <c r="N320" s="1">
        <v>3228</v>
      </c>
      <c r="O320" s="1">
        <v>109671</v>
      </c>
      <c r="P320" s="1">
        <v>296331</v>
      </c>
      <c r="Q320" s="1">
        <v>1004174</v>
      </c>
      <c r="R320" s="1">
        <f>Table1[[#This Row],[receipts_total]]-Table1[[#This Row],[receipts_others_income]]</f>
        <v>707843</v>
      </c>
      <c r="S320" s="1" t="str">
        <f>IF(Table1[[#This Row],[revenue]]&lt;250000,"S",IF(Table1[[#This Row],[revenue]]&lt;1000000,"M","L"))</f>
        <v>M</v>
      </c>
      <c r="T320" s="1">
        <f>IF(Table1[[#This Row],[charity_size]]="S",1, 0)</f>
        <v>0</v>
      </c>
      <c r="U320" s="2">
        <f>IF(Table1[[#This Row],[charity_size]]="S",(Table1[[#This Row],[revenue]]-_xlfn.MINIFS($R$2:$R$423,$S$2:$S$423,"S"))/(_xlfn.MAXIFS($R$2:$R$423,$S$2:$S$423,"S")-_xlfn.MINIFS($R$2:$R$423,$S$2:$S$423,"S")),0)</f>
        <v>0</v>
      </c>
      <c r="V320" s="1">
        <f>IF(Table1[[#This Row],[charity_size]]="M",1,0)</f>
        <v>1</v>
      </c>
      <c r="W320" s="2">
        <f>IF(Table1[[#This Row],[charity_size]]="M",(LOG10(Table1[[#This Row],[revenue]])-LOG10(_xlfn.MINIFS($R$2:$R$423,$S$2:$S$423,"M")))/(LOG10(_xlfn.MAXIFS($R$2:$R$423,$S$2:$S$423,"M"))-LOG10(_xlfn.MINIFS($R$2:$R$423,$S$2:$S$423,"M"))),0)</f>
        <v>0.74728086296196605</v>
      </c>
      <c r="X320" s="1">
        <f>IF(Table1[[#This Row],[charity_size]]="L",1,0)</f>
        <v>0</v>
      </c>
      <c r="Y32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20">
        <v>0</v>
      </c>
      <c r="AA320" s="1">
        <v>335255</v>
      </c>
      <c r="AB320" s="1">
        <v>46671</v>
      </c>
      <c r="AC320" s="1">
        <v>381926</v>
      </c>
      <c r="AD320">
        <v>0</v>
      </c>
      <c r="AE320" s="1">
        <v>488341</v>
      </c>
      <c r="AF320" s="1">
        <v>870267</v>
      </c>
      <c r="AG320" s="1">
        <v>7520</v>
      </c>
      <c r="AH320" s="1">
        <v>2021196</v>
      </c>
      <c r="AI320">
        <v>0</v>
      </c>
      <c r="AJ320">
        <v>0</v>
      </c>
      <c r="AK320">
        <v>0</v>
      </c>
      <c r="AL320" s="1">
        <v>15538</v>
      </c>
      <c r="AM320" s="1">
        <v>1713</v>
      </c>
      <c r="AN320" s="1">
        <v>2045967</v>
      </c>
      <c r="AO320">
        <v>0</v>
      </c>
      <c r="AP320" s="1">
        <v>2045967</v>
      </c>
      <c r="AQ320" s="1">
        <v>1741158</v>
      </c>
      <c r="AR320" s="1">
        <v>1528950</v>
      </c>
      <c r="AS320" s="1">
        <v>-212208</v>
      </c>
      <c r="AT320" s="1">
        <v>517017</v>
      </c>
      <c r="AU320">
        <v>0</v>
      </c>
      <c r="AV320" s="1">
        <v>517017</v>
      </c>
      <c r="AW320">
        <v>4</v>
      </c>
      <c r="AX320">
        <v>0</v>
      </c>
      <c r="AY320">
        <v>0</v>
      </c>
      <c r="AZ320">
        <v>4</v>
      </c>
      <c r="BA320" s="1">
        <v>251526</v>
      </c>
      <c r="BB320" s="1">
        <v>105042</v>
      </c>
    </row>
    <row r="321" spans="1:54" x14ac:dyDescent="0.2">
      <c r="A321" t="s">
        <v>560</v>
      </c>
      <c r="B321" t="s">
        <v>559</v>
      </c>
      <c r="C321" t="s">
        <v>395</v>
      </c>
      <c r="D321" t="s">
        <v>543</v>
      </c>
      <c r="E321" t="s">
        <v>46</v>
      </c>
      <c r="F321" t="s">
        <v>47</v>
      </c>
      <c r="G321" s="1">
        <v>39588</v>
      </c>
      <c r="H321" s="1">
        <v>384980</v>
      </c>
      <c r="I321" s="1">
        <v>424568</v>
      </c>
      <c r="J321" s="1">
        <v>248912</v>
      </c>
      <c r="K321">
        <v>0</v>
      </c>
      <c r="L321" s="1">
        <v>248912</v>
      </c>
      <c r="M321" s="1">
        <v>8445434</v>
      </c>
      <c r="N321" s="1">
        <v>273832</v>
      </c>
      <c r="O321" s="1">
        <v>2265825</v>
      </c>
      <c r="P321" s="1">
        <v>2150802</v>
      </c>
      <c r="Q321" s="1">
        <v>13809373</v>
      </c>
      <c r="R321" s="1">
        <f>Table1[[#This Row],[receipts_total]]-Table1[[#This Row],[receipts_others_income]]</f>
        <v>11658571</v>
      </c>
      <c r="S321" s="1" t="str">
        <f>IF(Table1[[#This Row],[revenue]]&lt;250000,"S",IF(Table1[[#This Row],[revenue]]&lt;1000000,"M","L"))</f>
        <v>L</v>
      </c>
      <c r="T321" s="1">
        <f>IF(Table1[[#This Row],[charity_size]]="S",1, 0)</f>
        <v>0</v>
      </c>
      <c r="U321" s="2">
        <f>IF(Table1[[#This Row],[charity_size]]="S",(Table1[[#This Row],[revenue]]-_xlfn.MINIFS($R$2:$R$423,$S$2:$S$423,"S"))/(_xlfn.MAXIFS($R$2:$R$423,$S$2:$S$423,"S")-_xlfn.MINIFS($R$2:$R$423,$S$2:$S$423,"S")),0)</f>
        <v>0</v>
      </c>
      <c r="V321" s="1">
        <f>IF(Table1[[#This Row],[charity_size]]="M",1,0)</f>
        <v>0</v>
      </c>
      <c r="W32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1" s="1">
        <f>IF(Table1[[#This Row],[charity_size]]="L",1,0)</f>
        <v>1</v>
      </c>
      <c r="Y321" s="2">
        <f>IF(Table1[[#This Row],[charity_size]]="L",(LOG10(Table1[[#This Row],[revenue]])-LOG10(_xlfn.MINIFS($R$2:$R$423,$S$2:$S$423,"L")))/(LOG10(_xlfn.MAXIFS($R$2:$R$423,$S$2:$S$423,"L"))-LOG10(_xlfn.MINIFS($R$2:$R$423,$S$2:$S$423,"L"))),0)</f>
        <v>0.31244166530971912</v>
      </c>
      <c r="Z321" s="1">
        <v>10559</v>
      </c>
      <c r="AA321" s="1">
        <v>13607918</v>
      </c>
      <c r="AB321">
        <v>0</v>
      </c>
      <c r="AC321" s="1">
        <v>13607918</v>
      </c>
      <c r="AD321" s="1">
        <v>7789</v>
      </c>
      <c r="AE321">
        <v>0</v>
      </c>
      <c r="AF321" s="1">
        <v>13615707</v>
      </c>
      <c r="AG321" s="1">
        <v>368630</v>
      </c>
      <c r="AH321" s="1">
        <v>21303821</v>
      </c>
      <c r="AI321">
        <v>0</v>
      </c>
      <c r="AJ321" s="1">
        <v>505000</v>
      </c>
      <c r="AK321" s="1">
        <v>6943019</v>
      </c>
      <c r="AL321" s="1">
        <v>337576</v>
      </c>
      <c r="AM321" s="1">
        <v>1172979</v>
      </c>
      <c r="AN321" s="1">
        <v>30631025</v>
      </c>
      <c r="AO321">
        <v>0</v>
      </c>
      <c r="AP321" s="1">
        <v>30631025</v>
      </c>
      <c r="AQ321" s="1">
        <v>2857377</v>
      </c>
      <c r="AR321" s="1">
        <v>21433772</v>
      </c>
      <c r="AS321" s="1">
        <v>18576395</v>
      </c>
      <c r="AT321" s="1">
        <v>9197253</v>
      </c>
      <c r="AU321">
        <v>0</v>
      </c>
      <c r="AV321" s="1">
        <v>9197253</v>
      </c>
      <c r="AW321">
        <v>28</v>
      </c>
      <c r="AX321">
        <v>0</v>
      </c>
      <c r="AY321">
        <v>7</v>
      </c>
      <c r="AZ321">
        <v>270</v>
      </c>
      <c r="BA321" s="1">
        <v>7511530</v>
      </c>
      <c r="BB321">
        <v>0</v>
      </c>
    </row>
    <row r="322" spans="1:54" x14ac:dyDescent="0.2">
      <c r="A322" t="s">
        <v>453</v>
      </c>
      <c r="B322" t="s">
        <v>452</v>
      </c>
      <c r="C322" t="s">
        <v>395</v>
      </c>
      <c r="D322" t="s">
        <v>442</v>
      </c>
      <c r="E322" t="s">
        <v>59</v>
      </c>
      <c r="F322" t="s">
        <v>56</v>
      </c>
      <c r="G322" s="1">
        <v>3271171</v>
      </c>
      <c r="H322" s="1">
        <v>4863298</v>
      </c>
      <c r="I322" s="1">
        <v>8134469</v>
      </c>
      <c r="J322">
        <v>0</v>
      </c>
      <c r="K322">
        <v>0</v>
      </c>
      <c r="L322">
        <v>0</v>
      </c>
      <c r="M322" s="1">
        <v>1206278</v>
      </c>
      <c r="N322" s="1">
        <v>2460119</v>
      </c>
      <c r="O322">
        <v>0</v>
      </c>
      <c r="P322" s="1">
        <v>6415394</v>
      </c>
      <c r="Q322" s="1">
        <v>18216260</v>
      </c>
      <c r="R322" s="1">
        <f>Table1[[#This Row],[receipts_total]]-Table1[[#This Row],[receipts_others_income]]</f>
        <v>11800866</v>
      </c>
      <c r="S322" s="1" t="str">
        <f>IF(Table1[[#This Row],[revenue]]&lt;250000,"S",IF(Table1[[#This Row],[revenue]]&lt;1000000,"M","L"))</f>
        <v>L</v>
      </c>
      <c r="T322" s="1">
        <f>IF(Table1[[#This Row],[charity_size]]="S",1, 0)</f>
        <v>0</v>
      </c>
      <c r="U322" s="2">
        <f>IF(Table1[[#This Row],[charity_size]]="S",(Table1[[#This Row],[revenue]]-_xlfn.MINIFS($R$2:$R$423,$S$2:$S$423,"S"))/(_xlfn.MAXIFS($R$2:$R$423,$S$2:$S$423,"S")-_xlfn.MINIFS($R$2:$R$423,$S$2:$S$423,"S")),0)</f>
        <v>0</v>
      </c>
      <c r="V322" s="1">
        <f>IF(Table1[[#This Row],[charity_size]]="M",1,0)</f>
        <v>0</v>
      </c>
      <c r="W32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2" s="1">
        <f>IF(Table1[[#This Row],[charity_size]]="L",1,0)</f>
        <v>1</v>
      </c>
      <c r="Y322" s="2">
        <f>IF(Table1[[#This Row],[charity_size]]="L",(LOG10(Table1[[#This Row],[revenue]])-LOG10(_xlfn.MINIFS($R$2:$R$423,$S$2:$S$423,"L")))/(LOG10(_xlfn.MAXIFS($R$2:$R$423,$S$2:$S$423,"L"))-LOG10(_xlfn.MINIFS($R$2:$R$423,$S$2:$S$423,"L"))),0)</f>
        <v>0.31398952457948848</v>
      </c>
      <c r="Z322">
        <v>0</v>
      </c>
      <c r="AA322" s="1">
        <v>3665365</v>
      </c>
      <c r="AB322" s="1">
        <v>91119</v>
      </c>
      <c r="AC322" s="1">
        <v>3756484</v>
      </c>
      <c r="AD322" s="1">
        <v>44243</v>
      </c>
      <c r="AE322" s="1">
        <v>2837479</v>
      </c>
      <c r="AF322" s="1">
        <v>6638206</v>
      </c>
      <c r="AG322" s="1">
        <v>7386</v>
      </c>
      <c r="AH322" s="1">
        <v>43877985</v>
      </c>
      <c r="AI322" s="1">
        <v>92714</v>
      </c>
      <c r="AJ322" s="1">
        <v>30350000</v>
      </c>
      <c r="AK322" s="1">
        <v>970529</v>
      </c>
      <c r="AL322" s="1">
        <v>468675</v>
      </c>
      <c r="AM322" s="1">
        <v>3790670</v>
      </c>
      <c r="AN322" s="1">
        <v>79557959</v>
      </c>
      <c r="AO322">
        <v>0</v>
      </c>
      <c r="AP322" s="1">
        <v>79557959</v>
      </c>
      <c r="AQ322" s="1">
        <v>1350000</v>
      </c>
      <c r="AR322" s="1">
        <v>79101412</v>
      </c>
      <c r="AS322" s="1">
        <v>77751412</v>
      </c>
      <c r="AT322" s="1">
        <v>456547</v>
      </c>
      <c r="AU322">
        <v>0</v>
      </c>
      <c r="AV322" s="1">
        <v>456547</v>
      </c>
      <c r="AW322">
        <v>33</v>
      </c>
      <c r="AX322">
        <v>0</v>
      </c>
      <c r="AY322">
        <v>9.52</v>
      </c>
      <c r="AZ322">
        <v>94</v>
      </c>
      <c r="BA322" s="1">
        <v>3289110</v>
      </c>
      <c r="BB322">
        <v>0</v>
      </c>
    </row>
    <row r="323" spans="1:54" x14ac:dyDescent="0.2">
      <c r="A323" t="s">
        <v>804</v>
      </c>
      <c r="B323" t="s">
        <v>803</v>
      </c>
      <c r="C323" t="s">
        <v>649</v>
      </c>
      <c r="D323" t="s">
        <v>774</v>
      </c>
      <c r="E323" t="s">
        <v>46</v>
      </c>
      <c r="F323" t="s">
        <v>47</v>
      </c>
      <c r="G323" s="1">
        <v>40338</v>
      </c>
      <c r="H323" s="1">
        <v>99659</v>
      </c>
      <c r="I323" s="1">
        <v>139997</v>
      </c>
      <c r="J323">
        <v>0</v>
      </c>
      <c r="K323">
        <v>0</v>
      </c>
      <c r="L323">
        <v>0</v>
      </c>
      <c r="M323" s="1">
        <v>10919557</v>
      </c>
      <c r="N323" s="1">
        <v>108191</v>
      </c>
      <c r="O323" s="1">
        <v>686948</v>
      </c>
      <c r="P323" s="1">
        <v>513796</v>
      </c>
      <c r="Q323" s="1">
        <v>12368489</v>
      </c>
      <c r="R323" s="1">
        <f>Table1[[#This Row],[receipts_total]]-Table1[[#This Row],[receipts_others_income]]</f>
        <v>11854693</v>
      </c>
      <c r="S323" s="1" t="str">
        <f>IF(Table1[[#This Row],[revenue]]&lt;250000,"S",IF(Table1[[#This Row],[revenue]]&lt;1000000,"M","L"))</f>
        <v>L</v>
      </c>
      <c r="T323" s="1">
        <f>IF(Table1[[#This Row],[charity_size]]="S",1, 0)</f>
        <v>0</v>
      </c>
      <c r="U323" s="2">
        <f>IF(Table1[[#This Row],[charity_size]]="S",(Table1[[#This Row],[revenue]]-_xlfn.MINIFS($R$2:$R$423,$S$2:$S$423,"S"))/(_xlfn.MAXIFS($R$2:$R$423,$S$2:$S$423,"S")-_xlfn.MINIFS($R$2:$R$423,$S$2:$S$423,"S")),0)</f>
        <v>0</v>
      </c>
      <c r="V323" s="1">
        <f>IF(Table1[[#This Row],[charity_size]]="M",1,0)</f>
        <v>0</v>
      </c>
      <c r="W32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3" s="1">
        <f>IF(Table1[[#This Row],[charity_size]]="L",1,0)</f>
        <v>1</v>
      </c>
      <c r="Y323" s="2">
        <f>IF(Table1[[#This Row],[charity_size]]="L",(LOG10(Table1[[#This Row],[revenue]])-LOG10(_xlfn.MINIFS($R$2:$R$423,$S$2:$S$423,"L")))/(LOG10(_xlfn.MAXIFS($R$2:$R$423,$S$2:$S$423,"L"))-LOG10(_xlfn.MINIFS($R$2:$R$423,$S$2:$S$423,"L"))),0)</f>
        <v>0.31457018443455187</v>
      </c>
      <c r="Z323">
        <v>0</v>
      </c>
      <c r="AA323">
        <v>0</v>
      </c>
      <c r="AB323" s="1">
        <v>10179</v>
      </c>
      <c r="AC323" s="1">
        <v>10179</v>
      </c>
      <c r="AD323">
        <v>0</v>
      </c>
      <c r="AE323" s="1">
        <v>12618840</v>
      </c>
      <c r="AF323" s="1">
        <v>12629019</v>
      </c>
      <c r="AG323" s="1">
        <v>1174894</v>
      </c>
      <c r="AH323" s="1">
        <v>8890852</v>
      </c>
      <c r="AI323">
        <v>0</v>
      </c>
      <c r="AJ323" s="1">
        <v>1361400</v>
      </c>
      <c r="AK323">
        <v>0</v>
      </c>
      <c r="AL323">
        <v>0</v>
      </c>
      <c r="AM323" s="1">
        <v>1233388</v>
      </c>
      <c r="AN323" s="1">
        <v>12660534</v>
      </c>
      <c r="AO323">
        <v>0</v>
      </c>
      <c r="AP323" s="1">
        <v>12660534</v>
      </c>
      <c r="AQ323" s="1">
        <v>9186125</v>
      </c>
      <c r="AR323" s="1">
        <v>10565047</v>
      </c>
      <c r="AS323" s="1">
        <v>1378922</v>
      </c>
      <c r="AT323" s="1">
        <v>1515804</v>
      </c>
      <c r="AU323" s="1">
        <v>579683</v>
      </c>
      <c r="AV323" s="1">
        <v>2095487</v>
      </c>
      <c r="AW323">
        <v>45</v>
      </c>
      <c r="AX323">
        <v>0</v>
      </c>
      <c r="AY323">
        <v>0</v>
      </c>
      <c r="AZ323">
        <v>165</v>
      </c>
      <c r="BA323" s="1">
        <v>9659004</v>
      </c>
      <c r="BB323" s="1">
        <v>21540</v>
      </c>
    </row>
    <row r="324" spans="1:54" x14ac:dyDescent="0.2">
      <c r="A324" t="s">
        <v>536</v>
      </c>
      <c r="B324" t="s">
        <v>534</v>
      </c>
      <c r="C324" t="s">
        <v>395</v>
      </c>
      <c r="D324" t="s">
        <v>535</v>
      </c>
      <c r="E324" t="s">
        <v>46</v>
      </c>
      <c r="F324" t="s">
        <v>47</v>
      </c>
      <c r="G324" s="1">
        <v>422326</v>
      </c>
      <c r="H324" s="1">
        <v>2092124</v>
      </c>
      <c r="I324" s="1">
        <v>2514450</v>
      </c>
      <c r="J324">
        <v>0</v>
      </c>
      <c r="K324">
        <v>0</v>
      </c>
      <c r="L324">
        <v>0</v>
      </c>
      <c r="M324" s="1">
        <v>7861691</v>
      </c>
      <c r="N324" s="1">
        <v>504211</v>
      </c>
      <c r="O324" s="1">
        <v>1030771</v>
      </c>
      <c r="P324" s="1">
        <v>160151</v>
      </c>
      <c r="Q324" s="1">
        <v>12071274</v>
      </c>
      <c r="R324" s="1">
        <f>Table1[[#This Row],[receipts_total]]-Table1[[#This Row],[receipts_others_income]]</f>
        <v>11911123</v>
      </c>
      <c r="S324" s="1" t="str">
        <f>IF(Table1[[#This Row],[revenue]]&lt;250000,"S",IF(Table1[[#This Row],[revenue]]&lt;1000000,"M","L"))</f>
        <v>L</v>
      </c>
      <c r="T324" s="1">
        <f>IF(Table1[[#This Row],[charity_size]]="S",1, 0)</f>
        <v>0</v>
      </c>
      <c r="U324" s="2">
        <f>IF(Table1[[#This Row],[charity_size]]="S",(Table1[[#This Row],[revenue]]-_xlfn.MINIFS($R$2:$R$423,$S$2:$S$423,"S"))/(_xlfn.MAXIFS($R$2:$R$423,$S$2:$S$423,"S")-_xlfn.MINIFS($R$2:$R$423,$S$2:$S$423,"S")),0)</f>
        <v>0</v>
      </c>
      <c r="V324" s="1">
        <f>IF(Table1[[#This Row],[charity_size]]="M",1,0)</f>
        <v>0</v>
      </c>
      <c r="W32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4" s="1">
        <f>IF(Table1[[#This Row],[charity_size]]="L",1,0)</f>
        <v>1</v>
      </c>
      <c r="Y324" s="2">
        <f>IF(Table1[[#This Row],[charity_size]]="L",(LOG10(Table1[[#This Row],[revenue]])-LOG10(_xlfn.MINIFS($R$2:$R$423,$S$2:$S$423,"L")))/(LOG10(_xlfn.MAXIFS($R$2:$R$423,$S$2:$S$423,"L"))-LOG10(_xlfn.MINIFS($R$2:$R$423,$S$2:$S$423,"L"))),0)</f>
        <v>0.31517610016508218</v>
      </c>
      <c r="Z324" s="1">
        <v>12071274</v>
      </c>
      <c r="AA324" s="1">
        <v>9243536</v>
      </c>
      <c r="AB324">
        <v>0</v>
      </c>
      <c r="AC324" s="1">
        <v>9243536</v>
      </c>
      <c r="AD324" s="1">
        <v>225371</v>
      </c>
      <c r="AE324" s="1">
        <v>1025213</v>
      </c>
      <c r="AF324" s="1">
        <v>10494120</v>
      </c>
      <c r="AG324" s="1">
        <v>2441218</v>
      </c>
      <c r="AH324" s="1">
        <v>7949914</v>
      </c>
      <c r="AI324">
        <v>0</v>
      </c>
      <c r="AJ324" s="1">
        <v>19745831</v>
      </c>
      <c r="AK324">
        <v>0</v>
      </c>
      <c r="AL324">
        <v>0</v>
      </c>
      <c r="AM324" s="1">
        <v>1929083</v>
      </c>
      <c r="AN324" s="1">
        <v>32066046</v>
      </c>
      <c r="AO324" s="1">
        <v>20858367</v>
      </c>
      <c r="AP324" s="1">
        <v>32066046</v>
      </c>
      <c r="AQ324" s="1">
        <v>225185</v>
      </c>
      <c r="AR324" s="1">
        <v>27004375</v>
      </c>
      <c r="AS324" s="1">
        <v>5920823</v>
      </c>
      <c r="AT324" s="1">
        <v>4415088</v>
      </c>
      <c r="AU324" s="1">
        <v>646583</v>
      </c>
      <c r="AV324" s="1">
        <v>5061671</v>
      </c>
      <c r="AW324">
        <v>25</v>
      </c>
      <c r="AX324">
        <v>0</v>
      </c>
      <c r="AY324">
        <v>9</v>
      </c>
      <c r="AZ324">
        <v>81</v>
      </c>
      <c r="BA324" s="1">
        <v>6616369</v>
      </c>
      <c r="BB324">
        <v>0</v>
      </c>
    </row>
    <row r="325" spans="1:54" x14ac:dyDescent="0.2">
      <c r="A325" t="s">
        <v>552</v>
      </c>
      <c r="B325" t="s">
        <v>551</v>
      </c>
      <c r="C325" t="s">
        <v>395</v>
      </c>
      <c r="D325" t="s">
        <v>543</v>
      </c>
      <c r="E325" t="s">
        <v>46</v>
      </c>
      <c r="F325" t="s">
        <v>47</v>
      </c>
      <c r="G325" s="1">
        <v>27424</v>
      </c>
      <c r="H325" s="1">
        <v>184873</v>
      </c>
      <c r="I325" s="1">
        <v>212297</v>
      </c>
      <c r="J325">
        <v>0</v>
      </c>
      <c r="K325">
        <v>0</v>
      </c>
      <c r="L325">
        <v>0</v>
      </c>
      <c r="M325" s="1">
        <v>8870690</v>
      </c>
      <c r="N325">
        <v>0</v>
      </c>
      <c r="O325" s="1">
        <v>3026679</v>
      </c>
      <c r="P325" s="1">
        <v>568733</v>
      </c>
      <c r="Q325" s="1">
        <v>12678399</v>
      </c>
      <c r="R325" s="1">
        <f>Table1[[#This Row],[receipts_total]]-Table1[[#This Row],[receipts_others_income]]</f>
        <v>12109666</v>
      </c>
      <c r="S325" s="1" t="str">
        <f>IF(Table1[[#This Row],[revenue]]&lt;250000,"S",IF(Table1[[#This Row],[revenue]]&lt;1000000,"M","L"))</f>
        <v>L</v>
      </c>
      <c r="T325" s="1">
        <f>IF(Table1[[#This Row],[charity_size]]="S",1, 0)</f>
        <v>0</v>
      </c>
      <c r="U325" s="2">
        <f>IF(Table1[[#This Row],[charity_size]]="S",(Table1[[#This Row],[revenue]]-_xlfn.MINIFS($R$2:$R$423,$S$2:$S$423,"S"))/(_xlfn.MAXIFS($R$2:$R$423,$S$2:$S$423,"S")-_xlfn.MINIFS($R$2:$R$423,$S$2:$S$423,"S")),0)</f>
        <v>0</v>
      </c>
      <c r="V325" s="1">
        <f>IF(Table1[[#This Row],[charity_size]]="M",1,0)</f>
        <v>0</v>
      </c>
      <c r="W32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5" s="1">
        <f>IF(Table1[[#This Row],[charity_size]]="L",1,0)</f>
        <v>1</v>
      </c>
      <c r="Y325" s="2">
        <f>IF(Table1[[#This Row],[charity_size]]="L",(LOG10(Table1[[#This Row],[revenue]])-LOG10(_xlfn.MINIFS($R$2:$R$423,$S$2:$S$423,"L")))/(LOG10(_xlfn.MAXIFS($R$2:$R$423,$S$2:$S$423,"L"))-LOG10(_xlfn.MINIFS($R$2:$R$423,$S$2:$S$423,"L"))),0)</f>
        <v>0.31728536587939365</v>
      </c>
      <c r="Z325">
        <v>0</v>
      </c>
      <c r="AA325" s="1">
        <v>9714636</v>
      </c>
      <c r="AB325" s="1">
        <v>29833</v>
      </c>
      <c r="AC325" s="1">
        <v>9744469</v>
      </c>
      <c r="AD325">
        <v>0</v>
      </c>
      <c r="AE325" s="1">
        <v>228879</v>
      </c>
      <c r="AF325" s="1">
        <v>9973348</v>
      </c>
      <c r="AG325" s="1">
        <v>478428</v>
      </c>
      <c r="AH325" s="1">
        <v>20881165</v>
      </c>
      <c r="AI325">
        <v>0</v>
      </c>
      <c r="AJ325">
        <v>0</v>
      </c>
      <c r="AK325">
        <v>0</v>
      </c>
      <c r="AL325" s="1">
        <v>30694</v>
      </c>
      <c r="AM325" s="1">
        <v>3810004</v>
      </c>
      <c r="AN325" s="1">
        <v>25200291</v>
      </c>
      <c r="AO325">
        <v>0</v>
      </c>
      <c r="AP325" s="1">
        <v>25200291</v>
      </c>
      <c r="AQ325">
        <v>0</v>
      </c>
      <c r="AR325" s="1">
        <v>22538578</v>
      </c>
      <c r="AS325" s="1">
        <v>22538578</v>
      </c>
      <c r="AT325" s="1">
        <v>2661713</v>
      </c>
      <c r="AU325">
        <v>0</v>
      </c>
      <c r="AV325" s="1">
        <v>2661713</v>
      </c>
      <c r="AW325">
        <v>28</v>
      </c>
      <c r="AX325">
        <v>0</v>
      </c>
      <c r="AY325">
        <v>0</v>
      </c>
      <c r="AZ325">
        <v>197</v>
      </c>
      <c r="BA325" s="1">
        <v>5991284</v>
      </c>
      <c r="BB325">
        <v>0</v>
      </c>
    </row>
    <row r="326" spans="1:54" x14ac:dyDescent="0.2">
      <c r="A326" t="s">
        <v>758</v>
      </c>
      <c r="B326" t="s">
        <v>757</v>
      </c>
      <c r="C326" t="s">
        <v>649</v>
      </c>
      <c r="D326" t="s">
        <v>745</v>
      </c>
      <c r="E326" t="s">
        <v>59</v>
      </c>
      <c r="F326" t="s">
        <v>47</v>
      </c>
      <c r="G326" s="1">
        <v>56273</v>
      </c>
      <c r="H326" s="1">
        <v>23826</v>
      </c>
      <c r="I326" s="1">
        <v>80099</v>
      </c>
      <c r="J326">
        <v>0</v>
      </c>
      <c r="K326">
        <v>0</v>
      </c>
      <c r="L326">
        <v>0</v>
      </c>
      <c r="M326" s="1">
        <v>554843</v>
      </c>
      <c r="N326">
        <v>0</v>
      </c>
      <c r="O326" s="1">
        <v>75174</v>
      </c>
      <c r="P326" s="1">
        <v>339024</v>
      </c>
      <c r="Q326" s="1">
        <v>1049140</v>
      </c>
      <c r="R326" s="1">
        <f>Table1[[#This Row],[receipts_total]]-Table1[[#This Row],[receipts_others_income]]</f>
        <v>710116</v>
      </c>
      <c r="S326" s="1" t="str">
        <f>IF(Table1[[#This Row],[revenue]]&lt;250000,"S",IF(Table1[[#This Row],[revenue]]&lt;1000000,"M","L"))</f>
        <v>M</v>
      </c>
      <c r="T326" s="1">
        <f>IF(Table1[[#This Row],[charity_size]]="S",1, 0)</f>
        <v>0</v>
      </c>
      <c r="U326" s="2">
        <f>IF(Table1[[#This Row],[charity_size]]="S",(Table1[[#This Row],[revenue]]-_xlfn.MINIFS($R$2:$R$423,$S$2:$S$423,"S"))/(_xlfn.MAXIFS($R$2:$R$423,$S$2:$S$423,"S")-_xlfn.MINIFS($R$2:$R$423,$S$2:$S$423,"S")),0)</f>
        <v>0</v>
      </c>
      <c r="V326" s="1">
        <f>IF(Table1[[#This Row],[charity_size]]="M",1,0)</f>
        <v>1</v>
      </c>
      <c r="W326" s="2">
        <f>IF(Table1[[#This Row],[charity_size]]="M",(LOG10(Table1[[#This Row],[revenue]])-LOG10(_xlfn.MINIFS($R$2:$R$423,$S$2:$S$423,"M")))/(LOG10(_xlfn.MAXIFS($R$2:$R$423,$S$2:$S$423,"M"))-LOG10(_xlfn.MINIFS($R$2:$R$423,$S$2:$S$423,"M"))),0)</f>
        <v>0.74963615531609074</v>
      </c>
      <c r="X326" s="1">
        <f>IF(Table1[[#This Row],[charity_size]]="L",1,0)</f>
        <v>0</v>
      </c>
      <c r="Y32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26">
        <v>0</v>
      </c>
      <c r="AA326" s="1">
        <v>50676</v>
      </c>
      <c r="AB326" s="1">
        <v>3205</v>
      </c>
      <c r="AC326" s="1">
        <v>53881</v>
      </c>
      <c r="AD326" s="1">
        <v>27717</v>
      </c>
      <c r="AE326" s="1">
        <v>52586</v>
      </c>
      <c r="AF326" s="1">
        <v>134184</v>
      </c>
      <c r="AG326" s="1">
        <v>48486</v>
      </c>
      <c r="AH326" s="1">
        <v>1327276</v>
      </c>
      <c r="AI326">
        <v>0</v>
      </c>
      <c r="AJ326">
        <v>0</v>
      </c>
      <c r="AK326">
        <v>0</v>
      </c>
      <c r="AL326">
        <v>0</v>
      </c>
      <c r="AM326">
        <v>0</v>
      </c>
      <c r="AN326" s="1">
        <v>1375762</v>
      </c>
      <c r="AO326">
        <v>0</v>
      </c>
      <c r="AP326" s="1">
        <v>1375762</v>
      </c>
      <c r="AQ326" s="1">
        <v>486102</v>
      </c>
      <c r="AR326" s="1">
        <v>1278346</v>
      </c>
      <c r="AS326" s="1">
        <v>792244</v>
      </c>
      <c r="AT326" s="1">
        <v>97416</v>
      </c>
      <c r="AU326">
        <v>0</v>
      </c>
      <c r="AV326" s="1">
        <v>97416</v>
      </c>
      <c r="AW326">
        <v>44</v>
      </c>
      <c r="AX326">
        <v>0</v>
      </c>
      <c r="AY326">
        <v>28</v>
      </c>
      <c r="AZ326">
        <v>6</v>
      </c>
      <c r="BA326" s="1">
        <v>241874</v>
      </c>
      <c r="BB326" s="1">
        <v>66537</v>
      </c>
    </row>
    <row r="327" spans="1:54" x14ac:dyDescent="0.2">
      <c r="A327" t="s">
        <v>447</v>
      </c>
      <c r="B327" t="s">
        <v>446</v>
      </c>
      <c r="C327" t="s">
        <v>395</v>
      </c>
      <c r="D327" t="s">
        <v>442</v>
      </c>
      <c r="E327" t="s">
        <v>59</v>
      </c>
      <c r="F327" t="s">
        <v>47</v>
      </c>
      <c r="G327" s="1">
        <v>1705000</v>
      </c>
      <c r="H327" s="1">
        <v>8583000</v>
      </c>
      <c r="I327" s="1">
        <v>10288000</v>
      </c>
      <c r="J327" s="1">
        <v>1000000</v>
      </c>
      <c r="K327">
        <v>0</v>
      </c>
      <c r="L327" s="1">
        <v>1000000</v>
      </c>
      <c r="M327" s="1">
        <v>300000</v>
      </c>
      <c r="N327" s="1">
        <v>119000</v>
      </c>
      <c r="O327" s="1">
        <v>1051000</v>
      </c>
      <c r="P327" s="1">
        <v>214000</v>
      </c>
      <c r="Q327" s="1">
        <v>12972000</v>
      </c>
      <c r="R327" s="1">
        <f>Table1[[#This Row],[receipts_total]]-Table1[[#This Row],[receipts_others_income]]</f>
        <v>12758000</v>
      </c>
      <c r="S327" s="1" t="str">
        <f>IF(Table1[[#This Row],[revenue]]&lt;250000,"S",IF(Table1[[#This Row],[revenue]]&lt;1000000,"M","L"))</f>
        <v>L</v>
      </c>
      <c r="T327" s="1">
        <f>IF(Table1[[#This Row],[charity_size]]="S",1, 0)</f>
        <v>0</v>
      </c>
      <c r="U327" s="2">
        <f>IF(Table1[[#This Row],[charity_size]]="S",(Table1[[#This Row],[revenue]]-_xlfn.MINIFS($R$2:$R$423,$S$2:$S$423,"S"))/(_xlfn.MAXIFS($R$2:$R$423,$S$2:$S$423,"S")-_xlfn.MINIFS($R$2:$R$423,$S$2:$S$423,"S")),0)</f>
        <v>0</v>
      </c>
      <c r="V327" s="1">
        <f>IF(Table1[[#This Row],[charity_size]]="M",1,0)</f>
        <v>0</v>
      </c>
      <c r="W32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27" s="1">
        <f>IF(Table1[[#This Row],[charity_size]]="L",1,0)</f>
        <v>1</v>
      </c>
      <c r="Y327" s="2">
        <f>IF(Table1[[#This Row],[charity_size]]="L",(LOG10(Table1[[#This Row],[revenue]])-LOG10(_xlfn.MINIFS($R$2:$R$423,$S$2:$S$423,"L")))/(LOG10(_xlfn.MAXIFS($R$2:$R$423,$S$2:$S$423,"L"))-LOG10(_xlfn.MINIFS($R$2:$R$423,$S$2:$S$423,"L"))),0)</f>
        <v>0.3239398790872795</v>
      </c>
      <c r="Z327" s="1">
        <v>1000000</v>
      </c>
      <c r="AA327" s="1">
        <v>966000</v>
      </c>
      <c r="AB327">
        <v>0</v>
      </c>
      <c r="AC327" s="1">
        <v>966000</v>
      </c>
      <c r="AD327" s="1">
        <v>1028000</v>
      </c>
      <c r="AE327" s="1">
        <v>3964000</v>
      </c>
      <c r="AF327" s="1">
        <v>5958000</v>
      </c>
      <c r="AG327" s="1">
        <v>138000</v>
      </c>
      <c r="AH327" s="1">
        <v>10203000</v>
      </c>
      <c r="AI327" s="1">
        <v>163000</v>
      </c>
      <c r="AJ327" s="1">
        <v>1920000</v>
      </c>
      <c r="AK327" s="1">
        <v>183000</v>
      </c>
      <c r="AL327">
        <v>0</v>
      </c>
      <c r="AM327" s="1">
        <v>1322000</v>
      </c>
      <c r="AN327" s="1">
        <v>13929000</v>
      </c>
      <c r="AO327" s="1">
        <v>230000</v>
      </c>
      <c r="AP327" s="1">
        <v>13929000</v>
      </c>
      <c r="AQ327" s="1">
        <v>640000</v>
      </c>
      <c r="AR327" s="1">
        <v>13287000</v>
      </c>
      <c r="AS327" s="1">
        <v>12417000</v>
      </c>
      <c r="AT327" s="1">
        <v>595000</v>
      </c>
      <c r="AU327" s="1">
        <v>47000</v>
      </c>
      <c r="AV327" s="1">
        <v>642000</v>
      </c>
      <c r="AW327">
        <v>33</v>
      </c>
      <c r="AX327">
        <v>0</v>
      </c>
      <c r="AY327">
        <v>9.9</v>
      </c>
      <c r="AZ327">
        <v>110</v>
      </c>
      <c r="BA327" s="1">
        <v>1577000</v>
      </c>
      <c r="BB327">
        <v>0</v>
      </c>
    </row>
    <row r="328" spans="1:54" x14ac:dyDescent="0.2">
      <c r="A328" t="s">
        <v>126</v>
      </c>
      <c r="B328" t="s">
        <v>125</v>
      </c>
      <c r="C328" t="s">
        <v>49</v>
      </c>
      <c r="D328" t="s">
        <v>95</v>
      </c>
      <c r="E328" t="s">
        <v>46</v>
      </c>
      <c r="F328" t="s">
        <v>47</v>
      </c>
      <c r="G328">
        <v>628</v>
      </c>
      <c r="H328" s="1">
        <v>91246</v>
      </c>
      <c r="I328" s="1">
        <v>91874</v>
      </c>
      <c r="J328">
        <v>0</v>
      </c>
      <c r="K328">
        <v>0</v>
      </c>
      <c r="L328">
        <v>0</v>
      </c>
      <c r="M328" s="1">
        <v>619075</v>
      </c>
      <c r="N328">
        <v>0</v>
      </c>
      <c r="O328" s="1">
        <v>1470</v>
      </c>
      <c r="P328" s="1">
        <v>327676</v>
      </c>
      <c r="Q328" s="1">
        <v>1040095</v>
      </c>
      <c r="R328" s="1">
        <f>Table1[[#This Row],[receipts_total]]-Table1[[#This Row],[receipts_others_income]]</f>
        <v>712419</v>
      </c>
      <c r="S328" s="1" t="str">
        <f>IF(Table1[[#This Row],[revenue]]&lt;250000,"S",IF(Table1[[#This Row],[revenue]]&lt;1000000,"M","L"))</f>
        <v>M</v>
      </c>
      <c r="T328" s="1">
        <f>IF(Table1[[#This Row],[charity_size]]="S",1, 0)</f>
        <v>0</v>
      </c>
      <c r="U328" s="2">
        <f>IF(Table1[[#This Row],[charity_size]]="S",(Table1[[#This Row],[revenue]]-_xlfn.MINIFS($R$2:$R$423,$S$2:$S$423,"S"))/(_xlfn.MAXIFS($R$2:$R$423,$S$2:$S$423,"S")-_xlfn.MINIFS($R$2:$R$423,$S$2:$S$423,"S")),0)</f>
        <v>0</v>
      </c>
      <c r="V328" s="1">
        <f>IF(Table1[[#This Row],[charity_size]]="M",1,0)</f>
        <v>1</v>
      </c>
      <c r="W328" s="2">
        <f>IF(Table1[[#This Row],[charity_size]]="M",(LOG10(Table1[[#This Row],[revenue]])-LOG10(_xlfn.MINIFS($R$2:$R$423,$S$2:$S$423,"M")))/(LOG10(_xlfn.MAXIFS($R$2:$R$423,$S$2:$S$423,"M"))-LOG10(_xlfn.MINIFS($R$2:$R$423,$S$2:$S$423,"M"))),0)</f>
        <v>0.75201485735511464</v>
      </c>
      <c r="X328" s="1">
        <f>IF(Table1[[#This Row],[charity_size]]="L",1,0)</f>
        <v>0</v>
      </c>
      <c r="Y32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28" s="1">
        <v>2200</v>
      </c>
      <c r="AA328" s="1">
        <v>180965</v>
      </c>
      <c r="AB328">
        <v>0</v>
      </c>
      <c r="AC328" s="1">
        <v>180965</v>
      </c>
      <c r="AD328">
        <v>0</v>
      </c>
      <c r="AE328" s="1">
        <v>630569</v>
      </c>
      <c r="AF328" s="1">
        <v>811534</v>
      </c>
      <c r="AG328" s="1">
        <v>90407</v>
      </c>
      <c r="AH328" s="1">
        <v>733321</v>
      </c>
      <c r="AI328">
        <v>0</v>
      </c>
      <c r="AJ328">
        <v>0</v>
      </c>
      <c r="AK328">
        <v>0</v>
      </c>
      <c r="AL328">
        <v>0</v>
      </c>
      <c r="AM328" s="1">
        <v>185884</v>
      </c>
      <c r="AN328" s="1">
        <v>1009612</v>
      </c>
      <c r="AO328">
        <v>0</v>
      </c>
      <c r="AP328" s="1">
        <v>1009612</v>
      </c>
      <c r="AQ328" s="1">
        <v>210860</v>
      </c>
      <c r="AR328" s="1">
        <v>822211</v>
      </c>
      <c r="AS328" s="1">
        <v>611351</v>
      </c>
      <c r="AT328" s="1">
        <v>187401</v>
      </c>
      <c r="AU328">
        <v>0</v>
      </c>
      <c r="AV328" s="1">
        <v>187401</v>
      </c>
      <c r="AW328">
        <v>4</v>
      </c>
      <c r="AX328">
        <v>0</v>
      </c>
      <c r="AY328">
        <v>0</v>
      </c>
      <c r="AZ328">
        <v>10</v>
      </c>
      <c r="BA328" s="1">
        <v>387414</v>
      </c>
      <c r="BB328">
        <v>0</v>
      </c>
    </row>
    <row r="329" spans="1:54" x14ac:dyDescent="0.2">
      <c r="A329" t="s">
        <v>830</v>
      </c>
      <c r="B329" t="s">
        <v>829</v>
      </c>
      <c r="C329" t="s">
        <v>649</v>
      </c>
      <c r="D329" t="s">
        <v>821</v>
      </c>
      <c r="E329" t="s">
        <v>46</v>
      </c>
      <c r="F329" t="s">
        <v>47</v>
      </c>
      <c r="G329" s="1">
        <v>102536</v>
      </c>
      <c r="H329" s="1">
        <v>327511</v>
      </c>
      <c r="I329" s="1">
        <v>430047</v>
      </c>
      <c r="J329">
        <v>0</v>
      </c>
      <c r="K329">
        <v>0</v>
      </c>
      <c r="L329">
        <v>0</v>
      </c>
      <c r="M329" s="1">
        <v>301539</v>
      </c>
      <c r="N329">
        <v>0</v>
      </c>
      <c r="O329">
        <v>0</v>
      </c>
      <c r="P329" s="1">
        <v>30804</v>
      </c>
      <c r="Q329" s="1">
        <v>762390</v>
      </c>
      <c r="R329" s="1">
        <f>Table1[[#This Row],[receipts_total]]-Table1[[#This Row],[receipts_others_income]]</f>
        <v>731586</v>
      </c>
      <c r="S329" s="1" t="str">
        <f>IF(Table1[[#This Row],[revenue]]&lt;250000,"S",IF(Table1[[#This Row],[revenue]]&lt;1000000,"M","L"))</f>
        <v>M</v>
      </c>
      <c r="T329" s="1">
        <f>IF(Table1[[#This Row],[charity_size]]="S",1, 0)</f>
        <v>0</v>
      </c>
      <c r="U329" s="2">
        <f>IF(Table1[[#This Row],[charity_size]]="S",(Table1[[#This Row],[revenue]]-_xlfn.MINIFS($R$2:$R$423,$S$2:$S$423,"S"))/(_xlfn.MAXIFS($R$2:$R$423,$S$2:$S$423,"S")-_xlfn.MINIFS($R$2:$R$423,$S$2:$S$423,"S")),0)</f>
        <v>0</v>
      </c>
      <c r="V329" s="1">
        <f>IF(Table1[[#This Row],[charity_size]]="M",1,0)</f>
        <v>1</v>
      </c>
      <c r="W329" s="2">
        <f>IF(Table1[[#This Row],[charity_size]]="M",(LOG10(Table1[[#This Row],[revenue]])-LOG10(_xlfn.MINIFS($R$2:$R$423,$S$2:$S$423,"M")))/(LOG10(_xlfn.MAXIFS($R$2:$R$423,$S$2:$S$423,"M"))-LOG10(_xlfn.MINIFS($R$2:$R$423,$S$2:$S$423,"M"))),0)</f>
        <v>0.77151867560828691</v>
      </c>
      <c r="X329" s="1">
        <f>IF(Table1[[#This Row],[charity_size]]="L",1,0)</f>
        <v>0</v>
      </c>
      <c r="Y32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29">
        <v>0</v>
      </c>
      <c r="AA329" s="1">
        <v>202806</v>
      </c>
      <c r="AB329">
        <v>0</v>
      </c>
      <c r="AC329" s="1">
        <v>202806</v>
      </c>
      <c r="AD329">
        <v>0</v>
      </c>
      <c r="AE329" s="1">
        <v>123118</v>
      </c>
      <c r="AF329" s="1">
        <v>325924</v>
      </c>
      <c r="AG329" s="1">
        <v>1582</v>
      </c>
      <c r="AH329" s="1">
        <v>364319</v>
      </c>
      <c r="AI329">
        <v>0</v>
      </c>
      <c r="AJ329">
        <v>0</v>
      </c>
      <c r="AK329" s="1">
        <v>26091</v>
      </c>
      <c r="AL329">
        <v>0</v>
      </c>
      <c r="AM329">
        <v>0</v>
      </c>
      <c r="AN329" s="1">
        <v>391992</v>
      </c>
      <c r="AO329">
        <v>0</v>
      </c>
      <c r="AP329" s="1">
        <v>391992</v>
      </c>
      <c r="AQ329">
        <v>0</v>
      </c>
      <c r="AR329" s="1">
        <v>360056</v>
      </c>
      <c r="AS329" s="1">
        <v>360056</v>
      </c>
      <c r="AT329" s="1">
        <v>31936</v>
      </c>
      <c r="AU329">
        <v>0</v>
      </c>
      <c r="AV329" s="1">
        <v>31936</v>
      </c>
      <c r="AW329">
        <v>47</v>
      </c>
      <c r="AX329">
        <v>0</v>
      </c>
      <c r="AY329">
        <v>0</v>
      </c>
      <c r="AZ329">
        <v>9</v>
      </c>
      <c r="BA329" s="1">
        <v>439640</v>
      </c>
      <c r="BB329">
        <v>0</v>
      </c>
    </row>
    <row r="330" spans="1:54" x14ac:dyDescent="0.2">
      <c r="A330" t="s">
        <v>619</v>
      </c>
      <c r="B330" t="s">
        <v>617</v>
      </c>
      <c r="C330" t="s">
        <v>171</v>
      </c>
      <c r="D330" t="s">
        <v>618</v>
      </c>
      <c r="E330" t="s">
        <v>62</v>
      </c>
      <c r="F330" t="s">
        <v>47</v>
      </c>
      <c r="G330" s="1">
        <v>1471535</v>
      </c>
      <c r="H330" s="1">
        <v>1323252</v>
      </c>
      <c r="I330" s="1">
        <v>2794787</v>
      </c>
      <c r="J330">
        <v>0</v>
      </c>
      <c r="K330">
        <v>0</v>
      </c>
      <c r="L330">
        <v>0</v>
      </c>
      <c r="M330" s="1">
        <v>2311493</v>
      </c>
      <c r="N330" s="1">
        <v>326451</v>
      </c>
      <c r="O330" s="1">
        <v>7939999</v>
      </c>
      <c r="P330" s="1">
        <v>1237761</v>
      </c>
      <c r="Q330" s="1">
        <v>14610491</v>
      </c>
      <c r="R330" s="1">
        <f>Table1[[#This Row],[receipts_total]]-Table1[[#This Row],[receipts_others_income]]</f>
        <v>13372730</v>
      </c>
      <c r="S330" s="1" t="str">
        <f>IF(Table1[[#This Row],[revenue]]&lt;250000,"S",IF(Table1[[#This Row],[revenue]]&lt;1000000,"M","L"))</f>
        <v>L</v>
      </c>
      <c r="T330" s="1">
        <f>IF(Table1[[#This Row],[charity_size]]="S",1, 0)</f>
        <v>0</v>
      </c>
      <c r="U330" s="2">
        <f>IF(Table1[[#This Row],[charity_size]]="S",(Table1[[#This Row],[revenue]]-_xlfn.MINIFS($R$2:$R$423,$S$2:$S$423,"S"))/(_xlfn.MAXIFS($R$2:$R$423,$S$2:$S$423,"S")-_xlfn.MINIFS($R$2:$R$423,$S$2:$S$423,"S")),0)</f>
        <v>0</v>
      </c>
      <c r="V330" s="1">
        <f>IF(Table1[[#This Row],[charity_size]]="M",1,0)</f>
        <v>0</v>
      </c>
      <c r="W33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0" s="1">
        <f>IF(Table1[[#This Row],[charity_size]]="L",1,0)</f>
        <v>1</v>
      </c>
      <c r="Y330" s="2">
        <f>IF(Table1[[#This Row],[charity_size]]="L",(LOG10(Table1[[#This Row],[revenue]])-LOG10(_xlfn.MINIFS($R$2:$R$423,$S$2:$S$423,"L")))/(LOG10(_xlfn.MAXIFS($R$2:$R$423,$S$2:$S$423,"L"))-LOG10(_xlfn.MINIFS($R$2:$R$423,$S$2:$S$423,"L"))),0)</f>
        <v>0.32994424421589069</v>
      </c>
      <c r="Z330" s="1">
        <v>599817</v>
      </c>
      <c r="AA330" s="1">
        <v>10400380</v>
      </c>
      <c r="AB330">
        <v>0</v>
      </c>
      <c r="AC330" s="1">
        <v>10400380</v>
      </c>
      <c r="AD330" s="1">
        <v>372732</v>
      </c>
      <c r="AE330" s="1">
        <v>4018014</v>
      </c>
      <c r="AF330" s="1">
        <v>14791126</v>
      </c>
      <c r="AG330" s="1">
        <v>3321926</v>
      </c>
      <c r="AH330" s="1">
        <v>5279620</v>
      </c>
      <c r="AI330">
        <v>0</v>
      </c>
      <c r="AJ330" s="1">
        <v>250002</v>
      </c>
      <c r="AK330" s="1">
        <v>6680555</v>
      </c>
      <c r="AL330">
        <v>0</v>
      </c>
      <c r="AM330" s="1">
        <v>805211</v>
      </c>
      <c r="AN330" s="1">
        <v>16337314</v>
      </c>
      <c r="AO330">
        <v>0</v>
      </c>
      <c r="AP330" s="1">
        <v>16337314</v>
      </c>
      <c r="AQ330" s="1">
        <v>408192</v>
      </c>
      <c r="AR330" s="1">
        <v>11943378</v>
      </c>
      <c r="AS330" s="1">
        <v>11535186</v>
      </c>
      <c r="AT330" s="1">
        <v>4393936</v>
      </c>
      <c r="AU330">
        <v>0</v>
      </c>
      <c r="AV330" s="1">
        <v>4393936</v>
      </c>
      <c r="AW330">
        <v>61</v>
      </c>
      <c r="AX330" s="1">
        <v>360927</v>
      </c>
      <c r="AY330">
        <v>13</v>
      </c>
      <c r="AZ330">
        <v>50</v>
      </c>
      <c r="BA330" s="1">
        <v>2915469</v>
      </c>
      <c r="BB330" s="1">
        <v>8149198</v>
      </c>
    </row>
    <row r="331" spans="1:54" x14ac:dyDescent="0.2">
      <c r="A331" t="s">
        <v>494</v>
      </c>
      <c r="B331" t="s">
        <v>493</v>
      </c>
      <c r="C331" t="s">
        <v>395</v>
      </c>
      <c r="D331" t="s">
        <v>489</v>
      </c>
      <c r="E331" t="s">
        <v>46</v>
      </c>
      <c r="F331" t="s">
        <v>47</v>
      </c>
      <c r="G331" s="1">
        <v>1057177</v>
      </c>
      <c r="H331" s="1">
        <v>1424977</v>
      </c>
      <c r="I331" s="1">
        <v>2482154</v>
      </c>
      <c r="J331" s="1">
        <v>97255</v>
      </c>
      <c r="K331">
        <v>0</v>
      </c>
      <c r="L331" s="1">
        <v>97255</v>
      </c>
      <c r="M331" s="1">
        <v>8062907</v>
      </c>
      <c r="N331" s="1">
        <v>120600</v>
      </c>
      <c r="O331" s="1">
        <v>3180154</v>
      </c>
      <c r="P331" s="1">
        <v>2561</v>
      </c>
      <c r="Q331" s="1">
        <v>13945631</v>
      </c>
      <c r="R331" s="1">
        <f>Table1[[#This Row],[receipts_total]]-Table1[[#This Row],[receipts_others_income]]</f>
        <v>13943070</v>
      </c>
      <c r="S331" s="1" t="str">
        <f>IF(Table1[[#This Row],[revenue]]&lt;250000,"S",IF(Table1[[#This Row],[revenue]]&lt;1000000,"M","L"))</f>
        <v>L</v>
      </c>
      <c r="T331" s="1">
        <f>IF(Table1[[#This Row],[charity_size]]="S",1, 0)</f>
        <v>0</v>
      </c>
      <c r="U331" s="2">
        <f>IF(Table1[[#This Row],[charity_size]]="S",(Table1[[#This Row],[revenue]]-_xlfn.MINIFS($R$2:$R$423,$S$2:$S$423,"S"))/(_xlfn.MAXIFS($R$2:$R$423,$S$2:$S$423,"S")-_xlfn.MINIFS($R$2:$R$423,$S$2:$S$423,"S")),0)</f>
        <v>0</v>
      </c>
      <c r="V331" s="1">
        <f>IF(Table1[[#This Row],[charity_size]]="M",1,0)</f>
        <v>0</v>
      </c>
      <c r="W33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1" s="1">
        <f>IF(Table1[[#This Row],[charity_size]]="L",1,0)</f>
        <v>1</v>
      </c>
      <c r="Y331" s="2">
        <f>IF(Table1[[#This Row],[charity_size]]="L",(LOG10(Table1[[#This Row],[revenue]])-LOG10(_xlfn.MINIFS($R$2:$R$423,$S$2:$S$423,"L")))/(LOG10(_xlfn.MAXIFS($R$2:$R$423,$S$2:$S$423,"L"))-LOG10(_xlfn.MINIFS($R$2:$R$423,$S$2:$S$423,"L"))),0)</f>
        <v>0.33527313870288766</v>
      </c>
      <c r="Z331">
        <v>0</v>
      </c>
      <c r="AA331" s="1">
        <v>10920497</v>
      </c>
      <c r="AB331">
        <v>0</v>
      </c>
      <c r="AC331" s="1">
        <v>10920497</v>
      </c>
      <c r="AD331" s="1">
        <v>47248</v>
      </c>
      <c r="AE331">
        <v>0</v>
      </c>
      <c r="AF331" s="1">
        <v>10967745</v>
      </c>
      <c r="AG331" s="1">
        <v>2843257</v>
      </c>
      <c r="AH331" s="1">
        <v>21354617</v>
      </c>
      <c r="AI331">
        <v>0</v>
      </c>
      <c r="AJ331">
        <v>0</v>
      </c>
      <c r="AK331" s="1">
        <v>5909371</v>
      </c>
      <c r="AL331">
        <v>0</v>
      </c>
      <c r="AM331">
        <v>0</v>
      </c>
      <c r="AN331" s="1">
        <v>30107245</v>
      </c>
      <c r="AO331">
        <v>0</v>
      </c>
      <c r="AP331" s="1">
        <v>30107245</v>
      </c>
      <c r="AQ331" s="1">
        <v>4970140</v>
      </c>
      <c r="AR331" s="1">
        <v>28904823</v>
      </c>
      <c r="AS331" s="1">
        <v>23934683</v>
      </c>
      <c r="AT331" s="1">
        <v>763544</v>
      </c>
      <c r="AU331" s="1">
        <v>438878</v>
      </c>
      <c r="AV331" s="1">
        <v>1202422</v>
      </c>
      <c r="AW331">
        <v>23</v>
      </c>
      <c r="AX331">
        <v>0</v>
      </c>
      <c r="AY331">
        <v>1.89</v>
      </c>
      <c r="AZ331">
        <v>209</v>
      </c>
      <c r="BA331" s="1">
        <v>6258181</v>
      </c>
      <c r="BB331">
        <v>0</v>
      </c>
    </row>
    <row r="332" spans="1:54" x14ac:dyDescent="0.2">
      <c r="A332" t="s">
        <v>426</v>
      </c>
      <c r="B332" t="s">
        <v>425</v>
      </c>
      <c r="C332" t="s">
        <v>395</v>
      </c>
      <c r="D332" t="s">
        <v>423</v>
      </c>
      <c r="E332" t="s">
        <v>46</v>
      </c>
      <c r="F332" t="s">
        <v>47</v>
      </c>
      <c r="G332" s="1">
        <v>744212</v>
      </c>
      <c r="H332" s="1">
        <v>2369116</v>
      </c>
      <c r="I332" s="1">
        <v>3113328</v>
      </c>
      <c r="J332">
        <v>0</v>
      </c>
      <c r="K332">
        <v>0</v>
      </c>
      <c r="L332">
        <v>0</v>
      </c>
      <c r="M332" s="1">
        <v>10276653</v>
      </c>
      <c r="N332" s="1">
        <v>553048</v>
      </c>
      <c r="O332" s="1">
        <v>91042</v>
      </c>
      <c r="P332" s="1">
        <v>95141</v>
      </c>
      <c r="Q332" s="1">
        <v>14129212</v>
      </c>
      <c r="R332" s="1">
        <f>Table1[[#This Row],[receipts_total]]-Table1[[#This Row],[receipts_others_income]]</f>
        <v>14034071</v>
      </c>
      <c r="S332" s="1" t="str">
        <f>IF(Table1[[#This Row],[revenue]]&lt;250000,"S",IF(Table1[[#This Row],[revenue]]&lt;1000000,"M","L"))</f>
        <v>L</v>
      </c>
      <c r="T332" s="1">
        <f>IF(Table1[[#This Row],[charity_size]]="S",1, 0)</f>
        <v>0</v>
      </c>
      <c r="U332" s="2">
        <f>IF(Table1[[#This Row],[charity_size]]="S",(Table1[[#This Row],[revenue]]-_xlfn.MINIFS($R$2:$R$423,$S$2:$S$423,"S"))/(_xlfn.MAXIFS($R$2:$R$423,$S$2:$S$423,"S")-_xlfn.MINIFS($R$2:$R$423,$S$2:$S$423,"S")),0)</f>
        <v>0</v>
      </c>
      <c r="V332" s="1">
        <f>IF(Table1[[#This Row],[charity_size]]="M",1,0)</f>
        <v>0</v>
      </c>
      <c r="W33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2" s="1">
        <f>IF(Table1[[#This Row],[charity_size]]="L",1,0)</f>
        <v>1</v>
      </c>
      <c r="Y332" s="2">
        <f>IF(Table1[[#This Row],[charity_size]]="L",(LOG10(Table1[[#This Row],[revenue]])-LOG10(_xlfn.MINIFS($R$2:$R$423,$S$2:$S$423,"L")))/(LOG10(_xlfn.MAXIFS($R$2:$R$423,$S$2:$S$423,"L"))-LOG10(_xlfn.MINIFS($R$2:$R$423,$S$2:$S$423,"L"))),0)</f>
        <v>0.3361031776222943</v>
      </c>
      <c r="Z332" s="1">
        <v>120106</v>
      </c>
      <c r="AA332" s="1">
        <v>9240070</v>
      </c>
      <c r="AB332" s="1">
        <v>27944</v>
      </c>
      <c r="AC332" s="1">
        <v>9268014</v>
      </c>
      <c r="AD332" s="1">
        <v>85635</v>
      </c>
      <c r="AE332" s="1">
        <v>2643739</v>
      </c>
      <c r="AF332" s="1">
        <v>11997388</v>
      </c>
      <c r="AG332" s="1">
        <v>1629603</v>
      </c>
      <c r="AH332" s="1">
        <v>20398398</v>
      </c>
      <c r="AI332">
        <v>0</v>
      </c>
      <c r="AJ332" s="1">
        <v>11164080</v>
      </c>
      <c r="AK332" s="1">
        <v>601738</v>
      </c>
      <c r="AL332">
        <v>0</v>
      </c>
      <c r="AM332" s="1">
        <v>1191723</v>
      </c>
      <c r="AN332" s="1">
        <v>34985542</v>
      </c>
      <c r="AO332">
        <v>0</v>
      </c>
      <c r="AP332" s="1">
        <v>34985542</v>
      </c>
      <c r="AQ332" s="1">
        <v>2467896</v>
      </c>
      <c r="AR332" s="1">
        <v>27484915</v>
      </c>
      <c r="AS332" s="1">
        <v>25017019</v>
      </c>
      <c r="AT332" s="1">
        <v>822311</v>
      </c>
      <c r="AU332" s="1">
        <v>6678316</v>
      </c>
      <c r="AV332" s="1">
        <v>7500627</v>
      </c>
      <c r="AW332">
        <v>30</v>
      </c>
      <c r="AX332">
        <v>0</v>
      </c>
      <c r="AY332">
        <v>6</v>
      </c>
      <c r="AZ332">
        <v>100</v>
      </c>
      <c r="BA332" s="1">
        <v>9062560</v>
      </c>
      <c r="BB332" s="1">
        <v>37710</v>
      </c>
    </row>
    <row r="333" spans="1:54" x14ac:dyDescent="0.2">
      <c r="A333" t="s">
        <v>424</v>
      </c>
      <c r="B333" t="s">
        <v>422</v>
      </c>
      <c r="C333" t="s">
        <v>395</v>
      </c>
      <c r="D333" t="s">
        <v>423</v>
      </c>
      <c r="E333" t="s">
        <v>46</v>
      </c>
      <c r="F333" t="s">
        <v>47</v>
      </c>
      <c r="G333" s="1">
        <v>280515</v>
      </c>
      <c r="H333" s="1">
        <v>2168363</v>
      </c>
      <c r="I333" s="1">
        <v>2448878</v>
      </c>
      <c r="J333">
        <v>0</v>
      </c>
      <c r="K333">
        <v>0</v>
      </c>
      <c r="L333">
        <v>0</v>
      </c>
      <c r="M333" s="1">
        <v>9326433</v>
      </c>
      <c r="N333" s="1">
        <v>1316589</v>
      </c>
      <c r="O333" s="1">
        <v>974798</v>
      </c>
      <c r="P333" s="1">
        <v>604344</v>
      </c>
      <c r="Q333" s="1">
        <v>14671042</v>
      </c>
      <c r="R333" s="1">
        <f>Table1[[#This Row],[receipts_total]]-Table1[[#This Row],[receipts_others_income]]</f>
        <v>14066698</v>
      </c>
      <c r="S333" s="1" t="str">
        <f>IF(Table1[[#This Row],[revenue]]&lt;250000,"S",IF(Table1[[#This Row],[revenue]]&lt;1000000,"M","L"))</f>
        <v>L</v>
      </c>
      <c r="T333" s="1">
        <f>IF(Table1[[#This Row],[charity_size]]="S",1, 0)</f>
        <v>0</v>
      </c>
      <c r="U333" s="2">
        <f>IF(Table1[[#This Row],[charity_size]]="S",(Table1[[#This Row],[revenue]]-_xlfn.MINIFS($R$2:$R$423,$S$2:$S$423,"S"))/(_xlfn.MAXIFS($R$2:$R$423,$S$2:$S$423,"S")-_xlfn.MINIFS($R$2:$R$423,$S$2:$S$423,"S")),0)</f>
        <v>0</v>
      </c>
      <c r="V333" s="1">
        <f>IF(Table1[[#This Row],[charity_size]]="M",1,0)</f>
        <v>0</v>
      </c>
      <c r="W33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3" s="1">
        <f>IF(Table1[[#This Row],[charity_size]]="L",1,0)</f>
        <v>1</v>
      </c>
      <c r="Y333" s="2">
        <f>IF(Table1[[#This Row],[charity_size]]="L",(LOG10(Table1[[#This Row],[revenue]])-LOG10(_xlfn.MINIFS($R$2:$R$423,$S$2:$S$423,"L")))/(LOG10(_xlfn.MAXIFS($R$2:$R$423,$S$2:$S$423,"L"))-LOG10(_xlfn.MINIFS($R$2:$R$423,$S$2:$S$423,"L"))),0)</f>
        <v>0.33639946505084706</v>
      </c>
      <c r="Z333">
        <v>0</v>
      </c>
      <c r="AA333" s="1">
        <v>10013690</v>
      </c>
      <c r="AB333">
        <v>0</v>
      </c>
      <c r="AC333" s="1">
        <v>10013690</v>
      </c>
      <c r="AD333" s="1">
        <v>175994</v>
      </c>
      <c r="AE333" s="1">
        <v>2700673</v>
      </c>
      <c r="AF333" s="1">
        <v>12890357</v>
      </c>
      <c r="AG333" s="1">
        <v>1282789</v>
      </c>
      <c r="AH333" s="1">
        <v>24221793</v>
      </c>
      <c r="AI333">
        <v>0</v>
      </c>
      <c r="AJ333" s="1">
        <v>15722983</v>
      </c>
      <c r="AK333" s="1">
        <v>1423053</v>
      </c>
      <c r="AL333">
        <v>0</v>
      </c>
      <c r="AM333" s="1">
        <v>2062465</v>
      </c>
      <c r="AN333" s="1">
        <v>44713083</v>
      </c>
      <c r="AO333" s="1">
        <v>21912190</v>
      </c>
      <c r="AP333" s="1">
        <v>44713083</v>
      </c>
      <c r="AQ333" s="1">
        <v>184000</v>
      </c>
      <c r="AR333" s="1">
        <v>36630461</v>
      </c>
      <c r="AS333" s="1">
        <v>14534271</v>
      </c>
      <c r="AT333" s="1">
        <v>6016773</v>
      </c>
      <c r="AU333" s="1">
        <v>2065849</v>
      </c>
      <c r="AV333" s="1">
        <v>8082622</v>
      </c>
      <c r="AW333">
        <v>30</v>
      </c>
      <c r="AX333">
        <v>0</v>
      </c>
      <c r="AY333">
        <v>12</v>
      </c>
      <c r="AZ333">
        <v>124</v>
      </c>
      <c r="BA333" s="1">
        <v>9532089</v>
      </c>
      <c r="BB333" s="1">
        <v>122280</v>
      </c>
    </row>
    <row r="334" spans="1:54" x14ac:dyDescent="0.2">
      <c r="A334" t="s">
        <v>723</v>
      </c>
      <c r="B334" t="s">
        <v>722</v>
      </c>
      <c r="C334" t="s">
        <v>649</v>
      </c>
      <c r="D334" t="s">
        <v>703</v>
      </c>
      <c r="E334" t="s">
        <v>46</v>
      </c>
      <c r="F334" t="s">
        <v>47</v>
      </c>
      <c r="G334" s="1">
        <v>362734</v>
      </c>
      <c r="H334" s="1">
        <v>811403</v>
      </c>
      <c r="I334" s="1">
        <v>1174137</v>
      </c>
      <c r="J334">
        <v>0</v>
      </c>
      <c r="K334">
        <v>0</v>
      </c>
      <c r="L334">
        <v>0</v>
      </c>
      <c r="M334" s="1">
        <v>10194802</v>
      </c>
      <c r="N334" s="1">
        <v>151357</v>
      </c>
      <c r="O334" s="1">
        <v>2810226</v>
      </c>
      <c r="P334" s="1">
        <v>983703</v>
      </c>
      <c r="Q334" s="1">
        <v>15314225</v>
      </c>
      <c r="R334" s="1">
        <f>Table1[[#This Row],[receipts_total]]-Table1[[#This Row],[receipts_others_income]]</f>
        <v>14330522</v>
      </c>
      <c r="S334" s="1" t="str">
        <f>IF(Table1[[#This Row],[revenue]]&lt;250000,"S",IF(Table1[[#This Row],[revenue]]&lt;1000000,"M","L"))</f>
        <v>L</v>
      </c>
      <c r="T334" s="1">
        <f>IF(Table1[[#This Row],[charity_size]]="S",1, 0)</f>
        <v>0</v>
      </c>
      <c r="U334" s="2">
        <f>IF(Table1[[#This Row],[charity_size]]="S",(Table1[[#This Row],[revenue]]-_xlfn.MINIFS($R$2:$R$423,$S$2:$S$423,"S"))/(_xlfn.MAXIFS($R$2:$R$423,$S$2:$S$423,"S")-_xlfn.MINIFS($R$2:$R$423,$S$2:$S$423,"S")),0)</f>
        <v>0</v>
      </c>
      <c r="V334" s="1">
        <f>IF(Table1[[#This Row],[charity_size]]="M",1,0)</f>
        <v>0</v>
      </c>
      <c r="W33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4" s="1">
        <f>IF(Table1[[#This Row],[charity_size]]="L",1,0)</f>
        <v>1</v>
      </c>
      <c r="Y334" s="2">
        <f>IF(Table1[[#This Row],[charity_size]]="L",(LOG10(Table1[[#This Row],[revenue]])-LOG10(_xlfn.MINIFS($R$2:$R$423,$S$2:$S$423,"L")))/(LOG10(_xlfn.MAXIFS($R$2:$R$423,$S$2:$S$423,"L"))-LOG10(_xlfn.MINIFS($R$2:$R$423,$S$2:$S$423,"L"))),0)</f>
        <v>0.33877032042294625</v>
      </c>
      <c r="Z334">
        <v>0</v>
      </c>
      <c r="AA334" s="1">
        <v>10959227</v>
      </c>
      <c r="AB334" s="1">
        <v>21447</v>
      </c>
      <c r="AC334" s="1">
        <v>10980674</v>
      </c>
      <c r="AD334" s="1">
        <v>241649</v>
      </c>
      <c r="AE334" s="1">
        <v>1980173</v>
      </c>
      <c r="AF334" s="1">
        <v>13202496</v>
      </c>
      <c r="AG334" s="1">
        <v>716132</v>
      </c>
      <c r="AH334" s="1">
        <v>16149719</v>
      </c>
      <c r="AI334" s="1">
        <v>4867</v>
      </c>
      <c r="AJ334" s="1">
        <v>1267848</v>
      </c>
      <c r="AK334" s="1">
        <v>11081479</v>
      </c>
      <c r="AL334">
        <v>0</v>
      </c>
      <c r="AM334" s="1">
        <v>2176034</v>
      </c>
      <c r="AN334" s="1">
        <v>31396079</v>
      </c>
      <c r="AO334">
        <v>0</v>
      </c>
      <c r="AP334" s="1">
        <v>31396079</v>
      </c>
      <c r="AQ334" s="1">
        <v>11831960</v>
      </c>
      <c r="AR334" s="1">
        <v>29112162</v>
      </c>
      <c r="AS334" s="1">
        <v>17280202</v>
      </c>
      <c r="AT334" s="1">
        <v>2283917</v>
      </c>
      <c r="AU334">
        <v>0</v>
      </c>
      <c r="AV334" s="1">
        <v>2283917</v>
      </c>
      <c r="AW334">
        <v>43</v>
      </c>
      <c r="AX334">
        <v>0</v>
      </c>
      <c r="AY334">
        <v>0.26</v>
      </c>
      <c r="AZ334">
        <v>177</v>
      </c>
      <c r="BA334" s="1">
        <v>7595613</v>
      </c>
      <c r="BB334" s="1">
        <v>583993</v>
      </c>
    </row>
    <row r="335" spans="1:54" x14ac:dyDescent="0.2">
      <c r="A335" t="s">
        <v>161</v>
      </c>
      <c r="B335" t="s">
        <v>160</v>
      </c>
      <c r="C335" t="s">
        <v>49</v>
      </c>
      <c r="D335" t="s">
        <v>158</v>
      </c>
      <c r="E335" t="s">
        <v>46</v>
      </c>
      <c r="F335" t="s">
        <v>47</v>
      </c>
      <c r="G335" s="1">
        <v>81785</v>
      </c>
      <c r="H335" s="1">
        <v>377684</v>
      </c>
      <c r="I335" s="1">
        <v>459469</v>
      </c>
      <c r="J335">
        <v>0</v>
      </c>
      <c r="K335">
        <v>0</v>
      </c>
      <c r="L335">
        <v>0</v>
      </c>
      <c r="M335" s="1">
        <v>14075560</v>
      </c>
      <c r="N335">
        <v>0</v>
      </c>
      <c r="O335">
        <v>0</v>
      </c>
      <c r="P335" s="1">
        <v>1877914</v>
      </c>
      <c r="Q335" s="1">
        <v>16412943</v>
      </c>
      <c r="R335" s="1">
        <f>Table1[[#This Row],[receipts_total]]-Table1[[#This Row],[receipts_others_income]]</f>
        <v>14535029</v>
      </c>
      <c r="S335" s="1" t="str">
        <f>IF(Table1[[#This Row],[revenue]]&lt;250000,"S",IF(Table1[[#This Row],[revenue]]&lt;1000000,"M","L"))</f>
        <v>L</v>
      </c>
      <c r="T335" s="1">
        <f>IF(Table1[[#This Row],[charity_size]]="S",1, 0)</f>
        <v>0</v>
      </c>
      <c r="U335" s="2">
        <f>IF(Table1[[#This Row],[charity_size]]="S",(Table1[[#This Row],[revenue]]-_xlfn.MINIFS($R$2:$R$423,$S$2:$S$423,"S"))/(_xlfn.MAXIFS($R$2:$R$423,$S$2:$S$423,"S")-_xlfn.MINIFS($R$2:$R$423,$S$2:$S$423,"S")),0)</f>
        <v>0</v>
      </c>
      <c r="V335" s="1">
        <f>IF(Table1[[#This Row],[charity_size]]="M",1,0)</f>
        <v>0</v>
      </c>
      <c r="W33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5" s="1">
        <f>IF(Table1[[#This Row],[charity_size]]="L",1,0)</f>
        <v>1</v>
      </c>
      <c r="Y335" s="2">
        <f>IF(Table1[[#This Row],[charity_size]]="L",(LOG10(Table1[[#This Row],[revenue]])-LOG10(_xlfn.MINIFS($R$2:$R$423,$S$2:$S$423,"L")))/(LOG10(_xlfn.MAXIFS($R$2:$R$423,$S$2:$S$423,"L"))-LOG10(_xlfn.MINIFS($R$2:$R$423,$S$2:$S$423,"L"))),0)</f>
        <v>0.34057828402962004</v>
      </c>
      <c r="Z335" s="1">
        <v>2778065</v>
      </c>
      <c r="AA335">
        <v>0</v>
      </c>
      <c r="AB335" s="1">
        <v>131854</v>
      </c>
      <c r="AC335" s="1">
        <v>131854</v>
      </c>
      <c r="AD335">
        <v>176</v>
      </c>
      <c r="AE335" s="1">
        <v>18206708</v>
      </c>
      <c r="AF335" s="1">
        <v>18338738</v>
      </c>
      <c r="AG335" s="1">
        <v>402221</v>
      </c>
      <c r="AH335" s="1">
        <v>4843009</v>
      </c>
      <c r="AI335">
        <v>0</v>
      </c>
      <c r="AJ335">
        <v>0</v>
      </c>
      <c r="AK335">
        <v>0</v>
      </c>
      <c r="AL335" s="1">
        <v>352047</v>
      </c>
      <c r="AM335" s="1">
        <v>632204</v>
      </c>
      <c r="AN335" s="1">
        <v>6229481</v>
      </c>
      <c r="AO335">
        <v>0</v>
      </c>
      <c r="AP335" s="1">
        <v>6229481</v>
      </c>
      <c r="AQ335" s="1">
        <v>850421</v>
      </c>
      <c r="AR335" s="1">
        <v>3123084</v>
      </c>
      <c r="AS335" s="1">
        <v>2272663</v>
      </c>
      <c r="AT335" s="1">
        <v>2568044</v>
      </c>
      <c r="AU335" s="1">
        <v>538353</v>
      </c>
      <c r="AV335" s="1">
        <v>3106397</v>
      </c>
      <c r="AW335">
        <v>7</v>
      </c>
      <c r="AX335">
        <v>0</v>
      </c>
      <c r="AY335">
        <v>0</v>
      </c>
      <c r="AZ335">
        <v>65</v>
      </c>
      <c r="BA335" s="1">
        <v>5183833</v>
      </c>
      <c r="BB335" s="1">
        <v>172539</v>
      </c>
    </row>
    <row r="336" spans="1:54" x14ac:dyDescent="0.2">
      <c r="A336" t="s">
        <v>81</v>
      </c>
      <c r="B336" t="s">
        <v>79</v>
      </c>
      <c r="C336" t="s">
        <v>49</v>
      </c>
      <c r="D336" t="s">
        <v>80</v>
      </c>
      <c r="E336" t="s">
        <v>46</v>
      </c>
      <c r="F336" t="s">
        <v>47</v>
      </c>
      <c r="G336">
        <v>0</v>
      </c>
      <c r="H336" s="1">
        <v>85260</v>
      </c>
      <c r="I336" s="1">
        <v>85260</v>
      </c>
      <c r="J336" s="1">
        <v>3422</v>
      </c>
      <c r="K336">
        <v>0</v>
      </c>
      <c r="L336" s="1">
        <v>3422</v>
      </c>
      <c r="M336" s="1">
        <v>552619</v>
      </c>
      <c r="N336">
        <v>0</v>
      </c>
      <c r="O336" s="1">
        <v>90527</v>
      </c>
      <c r="P336" s="1">
        <v>20392</v>
      </c>
      <c r="Q336" s="1">
        <v>752220</v>
      </c>
      <c r="R336" s="1">
        <f>Table1[[#This Row],[receipts_total]]-Table1[[#This Row],[receipts_others_income]]</f>
        <v>731828</v>
      </c>
      <c r="S336" s="1" t="str">
        <f>IF(Table1[[#This Row],[revenue]]&lt;250000,"S",IF(Table1[[#This Row],[revenue]]&lt;1000000,"M","L"))</f>
        <v>M</v>
      </c>
      <c r="T336" s="1">
        <f>IF(Table1[[#This Row],[charity_size]]="S",1, 0)</f>
        <v>0</v>
      </c>
      <c r="U336" s="2">
        <f>IF(Table1[[#This Row],[charity_size]]="S",(Table1[[#This Row],[revenue]]-_xlfn.MINIFS($R$2:$R$423,$S$2:$S$423,"S"))/(_xlfn.MAXIFS($R$2:$R$423,$S$2:$S$423,"S")-_xlfn.MINIFS($R$2:$R$423,$S$2:$S$423,"S")),0)</f>
        <v>0</v>
      </c>
      <c r="V336" s="1">
        <f>IF(Table1[[#This Row],[charity_size]]="M",1,0)</f>
        <v>1</v>
      </c>
      <c r="W336" s="2">
        <f>IF(Table1[[#This Row],[charity_size]]="M",(LOG10(Table1[[#This Row],[revenue]])-LOG10(_xlfn.MINIFS($R$2:$R$423,$S$2:$S$423,"M")))/(LOG10(_xlfn.MAXIFS($R$2:$R$423,$S$2:$S$423,"M"))-LOG10(_xlfn.MINIFS($R$2:$R$423,$S$2:$S$423,"M"))),0)</f>
        <v>0.77176164795736046</v>
      </c>
      <c r="X336" s="1">
        <f>IF(Table1[[#This Row],[charity_size]]="L",1,0)</f>
        <v>0</v>
      </c>
      <c r="Y33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36">
        <v>0</v>
      </c>
      <c r="AA336" s="1">
        <v>648591</v>
      </c>
      <c r="AB336">
        <v>0</v>
      </c>
      <c r="AC336" s="1">
        <v>648591</v>
      </c>
      <c r="AD336">
        <v>0</v>
      </c>
      <c r="AE336" s="1">
        <v>216841</v>
      </c>
      <c r="AF336" s="1">
        <v>865432</v>
      </c>
      <c r="AG336" s="1">
        <v>38490</v>
      </c>
      <c r="AH336" s="1">
        <v>404690</v>
      </c>
      <c r="AI336">
        <v>0</v>
      </c>
      <c r="AJ336">
        <v>0</v>
      </c>
      <c r="AK336">
        <v>0</v>
      </c>
      <c r="AL336">
        <v>0</v>
      </c>
      <c r="AM336" s="1">
        <v>2574</v>
      </c>
      <c r="AN336" s="1">
        <v>445754</v>
      </c>
      <c r="AO336">
        <v>0</v>
      </c>
      <c r="AP336" s="1">
        <v>445754</v>
      </c>
      <c r="AQ336">
        <v>0</v>
      </c>
      <c r="AR336" s="1">
        <v>209970</v>
      </c>
      <c r="AS336" s="1">
        <v>209970</v>
      </c>
      <c r="AT336" s="1">
        <v>235784</v>
      </c>
      <c r="AU336">
        <v>0</v>
      </c>
      <c r="AV336" s="1">
        <v>235784</v>
      </c>
      <c r="AW336">
        <v>3</v>
      </c>
      <c r="AX336">
        <v>0</v>
      </c>
      <c r="AY336">
        <v>0</v>
      </c>
      <c r="AZ336">
        <v>9</v>
      </c>
      <c r="BA336" s="1">
        <v>340993</v>
      </c>
      <c r="BB336" s="1">
        <v>72170</v>
      </c>
    </row>
    <row r="337" spans="1:54" x14ac:dyDescent="0.2">
      <c r="A337" t="s">
        <v>860</v>
      </c>
      <c r="B337" t="s">
        <v>859</v>
      </c>
      <c r="C337" t="s">
        <v>649</v>
      </c>
      <c r="D337" t="s">
        <v>176</v>
      </c>
      <c r="E337" t="s">
        <v>59</v>
      </c>
      <c r="F337" t="s">
        <v>47</v>
      </c>
      <c r="G337" s="1">
        <v>170840</v>
      </c>
      <c r="H337" s="1">
        <v>204845</v>
      </c>
      <c r="I337" s="1">
        <v>375685</v>
      </c>
      <c r="J337">
        <v>0</v>
      </c>
      <c r="K337">
        <v>0</v>
      </c>
      <c r="L337">
        <v>0</v>
      </c>
      <c r="M337" s="1">
        <v>337685</v>
      </c>
      <c r="N337" s="1">
        <v>17117</v>
      </c>
      <c r="O337" s="1">
        <v>13186</v>
      </c>
      <c r="P337" s="1">
        <v>29038</v>
      </c>
      <c r="Q337" s="1">
        <v>772711</v>
      </c>
      <c r="R337" s="1">
        <f>Table1[[#This Row],[receipts_total]]-Table1[[#This Row],[receipts_others_income]]</f>
        <v>743673</v>
      </c>
      <c r="S337" s="1" t="str">
        <f>IF(Table1[[#This Row],[revenue]]&lt;250000,"S",IF(Table1[[#This Row],[revenue]]&lt;1000000,"M","L"))</f>
        <v>M</v>
      </c>
      <c r="T337" s="1">
        <f>IF(Table1[[#This Row],[charity_size]]="S",1, 0)</f>
        <v>0</v>
      </c>
      <c r="U337" s="2">
        <f>IF(Table1[[#This Row],[charity_size]]="S",(Table1[[#This Row],[revenue]]-_xlfn.MINIFS($R$2:$R$423,$S$2:$S$423,"S"))/(_xlfn.MAXIFS($R$2:$R$423,$S$2:$S$423,"S")-_xlfn.MINIFS($R$2:$R$423,$S$2:$S$423,"S")),0)</f>
        <v>0</v>
      </c>
      <c r="V337" s="1">
        <f>IF(Table1[[#This Row],[charity_size]]="M",1,0)</f>
        <v>1</v>
      </c>
      <c r="W337" s="2">
        <f>IF(Table1[[#This Row],[charity_size]]="M",(LOG10(Table1[[#This Row],[revenue]])-LOG10(_xlfn.MINIFS($R$2:$R$423,$S$2:$S$423,"M")))/(LOG10(_xlfn.MAXIFS($R$2:$R$423,$S$2:$S$423,"M"))-LOG10(_xlfn.MINIFS($R$2:$R$423,$S$2:$S$423,"M"))),0)</f>
        <v>0.78355707244261341</v>
      </c>
      <c r="X337" s="1">
        <f>IF(Table1[[#This Row],[charity_size]]="L",1,0)</f>
        <v>0</v>
      </c>
      <c r="Y33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37">
        <v>0</v>
      </c>
      <c r="AA337" s="1">
        <v>437850</v>
      </c>
      <c r="AB337">
        <v>0</v>
      </c>
      <c r="AC337" s="1">
        <v>437850</v>
      </c>
      <c r="AD337">
        <v>0</v>
      </c>
      <c r="AE337" s="1">
        <v>152564</v>
      </c>
      <c r="AF337" s="1">
        <v>590414</v>
      </c>
      <c r="AG337" s="1">
        <v>51575</v>
      </c>
      <c r="AH337" s="1">
        <v>1927486</v>
      </c>
      <c r="AI337">
        <v>0</v>
      </c>
      <c r="AJ337">
        <v>0</v>
      </c>
      <c r="AK337" s="1">
        <v>3259650</v>
      </c>
      <c r="AL337">
        <v>0</v>
      </c>
      <c r="AM337" s="1">
        <v>14714</v>
      </c>
      <c r="AN337" s="1">
        <v>5253425</v>
      </c>
      <c r="AO337">
        <v>0</v>
      </c>
      <c r="AP337" s="1">
        <v>5253425</v>
      </c>
      <c r="AQ337">
        <v>0</v>
      </c>
      <c r="AR337" s="1">
        <v>4976179</v>
      </c>
      <c r="AS337" s="1">
        <v>4976179</v>
      </c>
      <c r="AT337" s="1">
        <v>277246</v>
      </c>
      <c r="AU337">
        <v>0</v>
      </c>
      <c r="AV337" s="1">
        <v>277246</v>
      </c>
      <c r="AW337">
        <v>48</v>
      </c>
      <c r="AX337">
        <v>0</v>
      </c>
      <c r="AY337">
        <v>0</v>
      </c>
      <c r="AZ337">
        <v>15</v>
      </c>
      <c r="BA337" s="1">
        <v>379834</v>
      </c>
      <c r="BB337">
        <v>0</v>
      </c>
    </row>
    <row r="338" spans="1:54" x14ac:dyDescent="0.2">
      <c r="A338" t="s">
        <v>368</v>
      </c>
      <c r="B338" t="s">
        <v>367</v>
      </c>
      <c r="C338" t="s">
        <v>330</v>
      </c>
      <c r="D338" t="s">
        <v>331</v>
      </c>
      <c r="E338" t="s">
        <v>46</v>
      </c>
      <c r="F338" t="s">
        <v>47</v>
      </c>
      <c r="G338">
        <v>0</v>
      </c>
      <c r="H338" s="1">
        <v>238216</v>
      </c>
      <c r="I338" s="1">
        <v>238216</v>
      </c>
      <c r="J338">
        <v>0</v>
      </c>
      <c r="K338">
        <v>0</v>
      </c>
      <c r="L338">
        <v>0</v>
      </c>
      <c r="M338" s="1">
        <v>14423376</v>
      </c>
      <c r="N338" s="1">
        <v>12030</v>
      </c>
      <c r="O338">
        <v>0</v>
      </c>
      <c r="P338" s="1">
        <v>316335</v>
      </c>
      <c r="Q338" s="1">
        <v>14989957</v>
      </c>
      <c r="R338" s="1">
        <f>Table1[[#This Row],[receipts_total]]-Table1[[#This Row],[receipts_others_income]]</f>
        <v>14673622</v>
      </c>
      <c r="S338" s="1" t="str">
        <f>IF(Table1[[#This Row],[revenue]]&lt;250000,"S",IF(Table1[[#This Row],[revenue]]&lt;1000000,"M","L"))</f>
        <v>L</v>
      </c>
      <c r="T338" s="1">
        <f>IF(Table1[[#This Row],[charity_size]]="S",1, 0)</f>
        <v>0</v>
      </c>
      <c r="U338" s="2">
        <f>IF(Table1[[#This Row],[charity_size]]="S",(Table1[[#This Row],[revenue]]-_xlfn.MINIFS($R$2:$R$423,$S$2:$S$423,"S"))/(_xlfn.MAXIFS($R$2:$R$423,$S$2:$S$423,"S")-_xlfn.MINIFS($R$2:$R$423,$S$2:$S$423,"S")),0)</f>
        <v>0</v>
      </c>
      <c r="V338" s="1">
        <f>IF(Table1[[#This Row],[charity_size]]="M",1,0)</f>
        <v>0</v>
      </c>
      <c r="W33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8" s="1">
        <f>IF(Table1[[#This Row],[charity_size]]="L",1,0)</f>
        <v>1</v>
      </c>
      <c r="Y338" s="2">
        <f>IF(Table1[[#This Row],[charity_size]]="L",(LOG10(Table1[[#This Row],[revenue]])-LOG10(_xlfn.MINIFS($R$2:$R$423,$S$2:$S$423,"L")))/(LOG10(_xlfn.MAXIFS($R$2:$R$423,$S$2:$S$423,"L"))-LOG10(_xlfn.MINIFS($R$2:$R$423,$S$2:$S$423,"L"))),0)</f>
        <v>0.34178912511022208</v>
      </c>
      <c r="Z338" s="1">
        <v>461045</v>
      </c>
      <c r="AA338">
        <v>0</v>
      </c>
      <c r="AB338">
        <v>0</v>
      </c>
      <c r="AC338">
        <v>0</v>
      </c>
      <c r="AD338">
        <v>0</v>
      </c>
      <c r="AE338" s="1">
        <v>13052561</v>
      </c>
      <c r="AF338" s="1">
        <v>13052561</v>
      </c>
      <c r="AG338" s="1">
        <v>212935</v>
      </c>
      <c r="AH338" s="1">
        <v>8489533</v>
      </c>
      <c r="AI338">
        <v>0</v>
      </c>
      <c r="AJ338" s="1">
        <v>1500000</v>
      </c>
      <c r="AK338">
        <v>0</v>
      </c>
      <c r="AL338" s="1">
        <v>35021</v>
      </c>
      <c r="AM338" s="1">
        <v>633611</v>
      </c>
      <c r="AN338" s="1">
        <v>10871100</v>
      </c>
      <c r="AO338">
        <v>0</v>
      </c>
      <c r="AP338" s="1">
        <v>10871100</v>
      </c>
      <c r="AQ338" s="1">
        <v>480386</v>
      </c>
      <c r="AR338" s="1">
        <v>4810751</v>
      </c>
      <c r="AS338" s="1">
        <v>4330365</v>
      </c>
      <c r="AT338" s="1">
        <v>5450141</v>
      </c>
      <c r="AU338" s="1">
        <v>610208</v>
      </c>
      <c r="AV338" s="1">
        <v>6060349</v>
      </c>
      <c r="AW338">
        <v>14</v>
      </c>
      <c r="AX338">
        <v>0</v>
      </c>
      <c r="AY338">
        <v>0</v>
      </c>
      <c r="AZ338">
        <v>104</v>
      </c>
      <c r="BA338" s="1">
        <v>10295584</v>
      </c>
      <c r="BB338" s="1">
        <v>8403073</v>
      </c>
    </row>
    <row r="339" spans="1:54" x14ac:dyDescent="0.2">
      <c r="A339" t="s">
        <v>660</v>
      </c>
      <c r="B339" t="s">
        <v>659</v>
      </c>
      <c r="C339" t="s">
        <v>649</v>
      </c>
      <c r="D339" t="s">
        <v>579</v>
      </c>
      <c r="E339" t="s">
        <v>46</v>
      </c>
      <c r="F339" t="s">
        <v>47</v>
      </c>
      <c r="G339" s="1">
        <v>39730</v>
      </c>
      <c r="H339" s="1">
        <v>179087</v>
      </c>
      <c r="I339" s="1">
        <v>218817</v>
      </c>
      <c r="J339">
        <v>0</v>
      </c>
      <c r="K339">
        <v>0</v>
      </c>
      <c r="L339">
        <v>0</v>
      </c>
      <c r="M339" s="1">
        <v>13411534</v>
      </c>
      <c r="N339" s="1">
        <v>128329</v>
      </c>
      <c r="O339" s="1">
        <v>1300216</v>
      </c>
      <c r="P339" s="1">
        <v>1400117</v>
      </c>
      <c r="Q339" s="1">
        <v>16459013</v>
      </c>
      <c r="R339" s="1">
        <f>Table1[[#This Row],[receipts_total]]-Table1[[#This Row],[receipts_others_income]]</f>
        <v>15058896</v>
      </c>
      <c r="S339" s="1" t="str">
        <f>IF(Table1[[#This Row],[revenue]]&lt;250000,"S",IF(Table1[[#This Row],[revenue]]&lt;1000000,"M","L"))</f>
        <v>L</v>
      </c>
      <c r="T339" s="1">
        <f>IF(Table1[[#This Row],[charity_size]]="S",1, 0)</f>
        <v>0</v>
      </c>
      <c r="U339" s="2">
        <f>IF(Table1[[#This Row],[charity_size]]="S",(Table1[[#This Row],[revenue]]-_xlfn.MINIFS($R$2:$R$423,$S$2:$S$423,"S"))/(_xlfn.MAXIFS($R$2:$R$423,$S$2:$S$423,"S")-_xlfn.MINIFS($R$2:$R$423,$S$2:$S$423,"S")),0)</f>
        <v>0</v>
      </c>
      <c r="V339" s="1">
        <f>IF(Table1[[#This Row],[charity_size]]="M",1,0)</f>
        <v>0</v>
      </c>
      <c r="W33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39" s="1">
        <f>IF(Table1[[#This Row],[charity_size]]="L",1,0)</f>
        <v>1</v>
      </c>
      <c r="Y339" s="2">
        <f>IF(Table1[[#This Row],[charity_size]]="L",(LOG10(Table1[[#This Row],[revenue]])-LOG10(_xlfn.MINIFS($R$2:$R$423,$S$2:$S$423,"L")))/(LOG10(_xlfn.MAXIFS($R$2:$R$423,$S$2:$S$423,"L"))-LOG10(_xlfn.MINIFS($R$2:$R$423,$S$2:$S$423,"L"))),0)</f>
        <v>0.34509598970375915</v>
      </c>
      <c r="Z339" s="1">
        <v>12791586</v>
      </c>
      <c r="AA339" s="1">
        <v>14791711</v>
      </c>
      <c r="AB339" s="1">
        <v>5974</v>
      </c>
      <c r="AC339" s="1">
        <v>14791711</v>
      </c>
      <c r="AD339">
        <v>0</v>
      </c>
      <c r="AE339">
        <v>0</v>
      </c>
      <c r="AF339" s="1">
        <v>14791711</v>
      </c>
      <c r="AG339" s="1">
        <v>1165174</v>
      </c>
      <c r="AH339" s="1">
        <v>13336269</v>
      </c>
      <c r="AI339">
        <v>0</v>
      </c>
      <c r="AJ339">
        <v>0</v>
      </c>
      <c r="AK339">
        <v>0</v>
      </c>
      <c r="AL339">
        <v>0</v>
      </c>
      <c r="AM339" s="1">
        <v>1543997</v>
      </c>
      <c r="AN339" s="1">
        <v>16045440</v>
      </c>
      <c r="AO339">
        <v>0</v>
      </c>
      <c r="AP339" s="1">
        <v>16045440</v>
      </c>
      <c r="AQ339" s="1">
        <v>12342756</v>
      </c>
      <c r="AR339" s="1">
        <v>13552297</v>
      </c>
      <c r="AS339" s="1">
        <v>1209541</v>
      </c>
      <c r="AT339" s="1">
        <v>1570281</v>
      </c>
      <c r="AU339" s="1">
        <v>922862</v>
      </c>
      <c r="AV339" s="1">
        <v>2493143</v>
      </c>
      <c r="AW339">
        <v>42</v>
      </c>
      <c r="AX339">
        <v>0</v>
      </c>
      <c r="AY339">
        <v>0</v>
      </c>
      <c r="AZ339">
        <v>211</v>
      </c>
      <c r="BA339" s="1">
        <v>12153901</v>
      </c>
      <c r="BB339">
        <v>0</v>
      </c>
    </row>
    <row r="340" spans="1:54" x14ac:dyDescent="0.2">
      <c r="A340" t="s">
        <v>502</v>
      </c>
      <c r="B340" t="s">
        <v>501</v>
      </c>
      <c r="C340" t="s">
        <v>395</v>
      </c>
      <c r="D340" t="s">
        <v>489</v>
      </c>
      <c r="E340" t="s">
        <v>46</v>
      </c>
      <c r="F340" t="s">
        <v>47</v>
      </c>
      <c r="G340" s="1">
        <v>237127</v>
      </c>
      <c r="H340" s="1">
        <v>834871</v>
      </c>
      <c r="I340" s="1">
        <v>1071998</v>
      </c>
      <c r="J340">
        <v>0</v>
      </c>
      <c r="K340">
        <v>0</v>
      </c>
      <c r="L340">
        <v>0</v>
      </c>
      <c r="M340" s="1">
        <v>11636353</v>
      </c>
      <c r="N340" s="1">
        <v>69261</v>
      </c>
      <c r="O340" s="1">
        <v>2316101</v>
      </c>
      <c r="P340" s="1">
        <v>73219</v>
      </c>
      <c r="Q340" s="1">
        <v>15166932</v>
      </c>
      <c r="R340" s="1">
        <f>Table1[[#This Row],[receipts_total]]-Table1[[#This Row],[receipts_others_income]]</f>
        <v>15093713</v>
      </c>
      <c r="S340" s="1" t="str">
        <f>IF(Table1[[#This Row],[revenue]]&lt;250000,"S",IF(Table1[[#This Row],[revenue]]&lt;1000000,"M","L"))</f>
        <v>L</v>
      </c>
      <c r="T340" s="1">
        <f>IF(Table1[[#This Row],[charity_size]]="S",1, 0)</f>
        <v>0</v>
      </c>
      <c r="U340" s="2">
        <f>IF(Table1[[#This Row],[charity_size]]="S",(Table1[[#This Row],[revenue]]-_xlfn.MINIFS($R$2:$R$423,$S$2:$S$423,"S"))/(_xlfn.MAXIFS($R$2:$R$423,$S$2:$S$423,"S")-_xlfn.MINIFS($R$2:$R$423,$S$2:$S$423,"S")),0)</f>
        <v>0</v>
      </c>
      <c r="V340" s="1">
        <f>IF(Table1[[#This Row],[charity_size]]="M",1,0)</f>
        <v>0</v>
      </c>
      <c r="W34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0" s="1">
        <f>IF(Table1[[#This Row],[charity_size]]="L",1,0)</f>
        <v>1</v>
      </c>
      <c r="Y340" s="2">
        <f>IF(Table1[[#This Row],[charity_size]]="L",(LOG10(Table1[[#This Row],[revenue]])-LOG10(_xlfn.MINIFS($R$2:$R$423,$S$2:$S$423,"L")))/(LOG10(_xlfn.MAXIFS($R$2:$R$423,$S$2:$S$423,"L"))-LOG10(_xlfn.MINIFS($R$2:$R$423,$S$2:$S$423,"L"))),0)</f>
        <v>0.34539064939945258</v>
      </c>
      <c r="Z340" s="1">
        <v>646746</v>
      </c>
      <c r="AA340" s="1">
        <v>12301501</v>
      </c>
      <c r="AB340">
        <v>0</v>
      </c>
      <c r="AC340" s="1">
        <v>12301501</v>
      </c>
      <c r="AD340">
        <v>0</v>
      </c>
      <c r="AE340" s="1">
        <v>110779</v>
      </c>
      <c r="AF340" s="1">
        <v>12412280</v>
      </c>
      <c r="AG340" s="1">
        <v>2511049</v>
      </c>
      <c r="AH340" s="1">
        <v>13688041</v>
      </c>
      <c r="AI340" s="1">
        <v>2974</v>
      </c>
      <c r="AJ340" s="1">
        <v>1326008</v>
      </c>
      <c r="AK340" s="1">
        <v>8458859</v>
      </c>
      <c r="AL340" s="1">
        <v>497375</v>
      </c>
      <c r="AM340" s="1">
        <v>2700114</v>
      </c>
      <c r="AN340" s="1">
        <v>29184420</v>
      </c>
      <c r="AO340">
        <v>0</v>
      </c>
      <c r="AP340" s="1">
        <v>29184420</v>
      </c>
      <c r="AQ340" s="1">
        <v>3405328</v>
      </c>
      <c r="AR340" s="1">
        <v>27097578</v>
      </c>
      <c r="AS340" s="1">
        <v>23692250</v>
      </c>
      <c r="AT340" s="1">
        <v>2086842</v>
      </c>
      <c r="AU340">
        <v>0</v>
      </c>
      <c r="AV340" s="1">
        <v>2086842</v>
      </c>
      <c r="AW340">
        <v>23</v>
      </c>
      <c r="AX340">
        <v>0</v>
      </c>
      <c r="AY340">
        <v>0</v>
      </c>
      <c r="AZ340">
        <v>245</v>
      </c>
      <c r="BA340" s="1">
        <v>6392745</v>
      </c>
      <c r="BB340">
        <v>0</v>
      </c>
    </row>
    <row r="341" spans="1:54" x14ac:dyDescent="0.2">
      <c r="A341" t="s">
        <v>752</v>
      </c>
      <c r="B341" t="s">
        <v>751</v>
      </c>
      <c r="C341" t="s">
        <v>649</v>
      </c>
      <c r="D341" t="s">
        <v>745</v>
      </c>
      <c r="E341" t="s">
        <v>46</v>
      </c>
      <c r="F341" t="s">
        <v>47</v>
      </c>
      <c r="G341" s="1">
        <v>1251892</v>
      </c>
      <c r="H341" s="1">
        <v>1588326</v>
      </c>
      <c r="I341" s="1">
        <v>2840218</v>
      </c>
      <c r="J341">
        <v>0</v>
      </c>
      <c r="K341">
        <v>0</v>
      </c>
      <c r="L341">
        <v>0</v>
      </c>
      <c r="M341" s="1">
        <v>12024810</v>
      </c>
      <c r="N341" s="1">
        <v>579110</v>
      </c>
      <c r="O341" s="1">
        <v>51262</v>
      </c>
      <c r="P341" s="1">
        <v>10418992</v>
      </c>
      <c r="Q341" s="1">
        <v>25914392</v>
      </c>
      <c r="R341" s="1">
        <f>Table1[[#This Row],[receipts_total]]-Table1[[#This Row],[receipts_others_income]]</f>
        <v>15495400</v>
      </c>
      <c r="S341" s="1" t="str">
        <f>IF(Table1[[#This Row],[revenue]]&lt;250000,"S",IF(Table1[[#This Row],[revenue]]&lt;1000000,"M","L"))</f>
        <v>L</v>
      </c>
      <c r="T341" s="1">
        <f>IF(Table1[[#This Row],[charity_size]]="S",1, 0)</f>
        <v>0</v>
      </c>
      <c r="U341" s="2">
        <f>IF(Table1[[#This Row],[charity_size]]="S",(Table1[[#This Row],[revenue]]-_xlfn.MINIFS($R$2:$R$423,$S$2:$S$423,"S"))/(_xlfn.MAXIFS($R$2:$R$423,$S$2:$S$423,"S")-_xlfn.MINIFS($R$2:$R$423,$S$2:$S$423,"S")),0)</f>
        <v>0</v>
      </c>
      <c r="V341" s="1">
        <f>IF(Table1[[#This Row],[charity_size]]="M",1,0)</f>
        <v>0</v>
      </c>
      <c r="W34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1" s="1">
        <f>IF(Table1[[#This Row],[charity_size]]="L",1,0)</f>
        <v>1</v>
      </c>
      <c r="Y341" s="2">
        <f>IF(Table1[[#This Row],[charity_size]]="L",(LOG10(Table1[[#This Row],[revenue]])-LOG10(_xlfn.MINIFS($R$2:$R$423,$S$2:$S$423,"L")))/(LOG10(_xlfn.MAXIFS($R$2:$R$423,$S$2:$S$423,"L"))-LOG10(_xlfn.MINIFS($R$2:$R$423,$S$2:$S$423,"L"))),0)</f>
        <v>0.34874184633138311</v>
      </c>
      <c r="Z341" s="1">
        <v>3529600</v>
      </c>
      <c r="AA341" s="1">
        <v>879951</v>
      </c>
      <c r="AB341">
        <v>0</v>
      </c>
      <c r="AC341" s="1">
        <v>879951</v>
      </c>
      <c r="AD341">
        <v>0</v>
      </c>
      <c r="AE341" s="1">
        <v>22785937</v>
      </c>
      <c r="AF341" s="1">
        <v>23665888</v>
      </c>
      <c r="AG341" s="1">
        <v>9388232</v>
      </c>
      <c r="AH341" s="1">
        <v>41231958</v>
      </c>
      <c r="AI341">
        <v>0</v>
      </c>
      <c r="AJ341" s="1">
        <v>8610406</v>
      </c>
      <c r="AK341">
        <v>0</v>
      </c>
      <c r="AL341">
        <v>0</v>
      </c>
      <c r="AM341" s="1">
        <v>50885596</v>
      </c>
      <c r="AN341" s="1">
        <v>110116192</v>
      </c>
      <c r="AO341">
        <v>0</v>
      </c>
      <c r="AP341" s="1">
        <v>110116192</v>
      </c>
      <c r="AQ341" s="1">
        <v>4563406</v>
      </c>
      <c r="AR341" s="1">
        <v>47465090</v>
      </c>
      <c r="AS341" s="1">
        <v>42901684</v>
      </c>
      <c r="AT341" s="1">
        <v>18407916</v>
      </c>
      <c r="AU341" s="1">
        <v>44243186</v>
      </c>
      <c r="AV341" s="1">
        <v>62651102</v>
      </c>
      <c r="AW341">
        <v>44</v>
      </c>
      <c r="AX341" s="1">
        <v>155700</v>
      </c>
      <c r="AY341">
        <v>28.67</v>
      </c>
      <c r="AZ341">
        <v>386</v>
      </c>
      <c r="BA341" s="1">
        <v>9963428</v>
      </c>
      <c r="BB341" s="1">
        <v>548266</v>
      </c>
    </row>
    <row r="342" spans="1:54" x14ac:dyDescent="0.2">
      <c r="A342" t="s">
        <v>787</v>
      </c>
      <c r="B342" t="s">
        <v>786</v>
      </c>
      <c r="C342" t="s">
        <v>649</v>
      </c>
      <c r="D342" t="s">
        <v>774</v>
      </c>
      <c r="E342" t="s">
        <v>59</v>
      </c>
      <c r="F342" t="s">
        <v>47</v>
      </c>
      <c r="G342" s="1">
        <v>91408</v>
      </c>
      <c r="H342" s="1">
        <v>108039</v>
      </c>
      <c r="I342" s="1">
        <v>199447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1">
        <v>290829</v>
      </c>
      <c r="Q342" s="1">
        <v>490276</v>
      </c>
      <c r="R342" s="1">
        <f>Table1[[#This Row],[receipts_total]]-Table1[[#This Row],[receipts_others_income]]</f>
        <v>199447</v>
      </c>
      <c r="S342" s="1" t="str">
        <f>IF(Table1[[#This Row],[revenue]]&lt;250000,"S",IF(Table1[[#This Row],[revenue]]&lt;1000000,"M","L"))</f>
        <v>S</v>
      </c>
      <c r="T342" s="1">
        <f>IF(Table1[[#This Row],[charity_size]]="S",1, 0)</f>
        <v>1</v>
      </c>
      <c r="U342" s="2">
        <f>IF(Table1[[#This Row],[charity_size]]="S",(Table1[[#This Row],[revenue]]-_xlfn.MINIFS($R$2:$R$423,$S$2:$S$423,"S"))/(_xlfn.MAXIFS($R$2:$R$423,$S$2:$S$423,"S")-_xlfn.MINIFS($R$2:$R$423,$S$2:$S$423,"S")),0)</f>
        <v>0.79919778489255044</v>
      </c>
      <c r="V342" s="1">
        <f>IF(Table1[[#This Row],[charity_size]]="M",1,0)</f>
        <v>0</v>
      </c>
      <c r="W34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2" s="1">
        <f>IF(Table1[[#This Row],[charity_size]]="L",1,0)</f>
        <v>0</v>
      </c>
      <c r="Y34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42">
        <v>0</v>
      </c>
      <c r="AA342" s="1">
        <v>237222</v>
      </c>
      <c r="AB342">
        <v>0</v>
      </c>
      <c r="AC342" s="1">
        <v>237222</v>
      </c>
      <c r="AD342" s="1">
        <v>5948</v>
      </c>
      <c r="AE342" s="1">
        <v>101557</v>
      </c>
      <c r="AF342" s="1">
        <v>344727</v>
      </c>
      <c r="AG342">
        <v>48</v>
      </c>
      <c r="AH342" s="1">
        <v>626641</v>
      </c>
      <c r="AI342">
        <v>0</v>
      </c>
      <c r="AJ342">
        <v>0</v>
      </c>
      <c r="AK342">
        <v>0</v>
      </c>
      <c r="AL342" s="1">
        <v>19201</v>
      </c>
      <c r="AM342" s="1">
        <v>32880</v>
      </c>
      <c r="AN342" s="1">
        <v>678770</v>
      </c>
      <c r="AO342">
        <v>0</v>
      </c>
      <c r="AP342" s="1">
        <v>678770</v>
      </c>
      <c r="AQ342" s="1">
        <v>1200</v>
      </c>
      <c r="AR342" s="1">
        <v>462217</v>
      </c>
      <c r="AS342" s="1">
        <v>461017</v>
      </c>
      <c r="AT342" s="1">
        <v>50923</v>
      </c>
      <c r="AU342" s="1">
        <v>165630</v>
      </c>
      <c r="AV342" s="1">
        <v>216553</v>
      </c>
      <c r="AW342">
        <v>45</v>
      </c>
      <c r="AX342">
        <v>0</v>
      </c>
      <c r="AY342">
        <v>2.98</v>
      </c>
      <c r="AZ342">
        <v>7</v>
      </c>
      <c r="BA342" s="1">
        <v>224909</v>
      </c>
      <c r="BB342">
        <v>0</v>
      </c>
    </row>
    <row r="343" spans="1:54" x14ac:dyDescent="0.2">
      <c r="A343" t="s">
        <v>550</v>
      </c>
      <c r="B343" t="s">
        <v>549</v>
      </c>
      <c r="C343" t="s">
        <v>395</v>
      </c>
      <c r="D343" t="s">
        <v>543</v>
      </c>
      <c r="E343" t="s">
        <v>46</v>
      </c>
      <c r="F343" t="s">
        <v>47</v>
      </c>
      <c r="G343" s="1">
        <v>111555</v>
      </c>
      <c r="H343" s="1">
        <v>776603</v>
      </c>
      <c r="I343" s="1">
        <v>888158</v>
      </c>
      <c r="J343" s="1">
        <v>124020</v>
      </c>
      <c r="K343">
        <v>0</v>
      </c>
      <c r="L343" s="1">
        <v>124020</v>
      </c>
      <c r="M343" s="1">
        <v>13009519</v>
      </c>
      <c r="N343" s="1">
        <v>128830</v>
      </c>
      <c r="O343" s="1">
        <v>1964500</v>
      </c>
      <c r="P343" s="1">
        <v>158908</v>
      </c>
      <c r="Q343" s="1">
        <v>16273935</v>
      </c>
      <c r="R343" s="1">
        <f>Table1[[#This Row],[receipts_total]]-Table1[[#This Row],[receipts_others_income]]</f>
        <v>16115027</v>
      </c>
      <c r="S343" s="1" t="str">
        <f>IF(Table1[[#This Row],[revenue]]&lt;250000,"S",IF(Table1[[#This Row],[revenue]]&lt;1000000,"M","L"))</f>
        <v>L</v>
      </c>
      <c r="T343" s="1">
        <f>IF(Table1[[#This Row],[charity_size]]="S",1, 0)</f>
        <v>0</v>
      </c>
      <c r="U343" s="2">
        <f>IF(Table1[[#This Row],[charity_size]]="S",(Table1[[#This Row],[revenue]]-_xlfn.MINIFS($R$2:$R$423,$S$2:$S$423,"S"))/(_xlfn.MAXIFS($R$2:$R$423,$S$2:$S$423,"S")-_xlfn.MINIFS($R$2:$R$423,$S$2:$S$423,"S")),0)</f>
        <v>0</v>
      </c>
      <c r="V343" s="1">
        <f>IF(Table1[[#This Row],[charity_size]]="M",1,0)</f>
        <v>0</v>
      </c>
      <c r="W34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3" s="1">
        <f>IF(Table1[[#This Row],[charity_size]]="L",1,0)</f>
        <v>1</v>
      </c>
      <c r="Y343" s="2">
        <f>IF(Table1[[#This Row],[charity_size]]="L",(LOG10(Table1[[#This Row],[revenue]])-LOG10(_xlfn.MINIFS($R$2:$R$423,$S$2:$S$423,"L")))/(LOG10(_xlfn.MAXIFS($R$2:$R$423,$S$2:$S$423,"L"))-LOG10(_xlfn.MINIFS($R$2:$R$423,$S$2:$S$423,"L"))),0)</f>
        <v>0.35374460664800389</v>
      </c>
      <c r="Z343">
        <v>0</v>
      </c>
      <c r="AA343" s="1">
        <v>11515424</v>
      </c>
      <c r="AB343">
        <v>0</v>
      </c>
      <c r="AC343" s="1">
        <v>11515424</v>
      </c>
      <c r="AD343">
        <v>0</v>
      </c>
      <c r="AE343" s="1">
        <v>269102</v>
      </c>
      <c r="AF343" s="1">
        <v>11784526</v>
      </c>
      <c r="AG343" s="1">
        <v>723626</v>
      </c>
      <c r="AH343" s="1">
        <v>18467957</v>
      </c>
      <c r="AI343">
        <v>0</v>
      </c>
      <c r="AJ343">
        <v>0</v>
      </c>
      <c r="AK343" s="1">
        <v>25600514</v>
      </c>
      <c r="AL343">
        <v>0</v>
      </c>
      <c r="AM343" s="1">
        <v>703260</v>
      </c>
      <c r="AN343" s="1">
        <v>45495357</v>
      </c>
      <c r="AO343">
        <v>0</v>
      </c>
      <c r="AP343" s="1">
        <v>45495357</v>
      </c>
      <c r="AQ343" s="1">
        <v>18088333</v>
      </c>
      <c r="AR343" s="1">
        <v>43260832</v>
      </c>
      <c r="AS343" s="1">
        <v>25172499</v>
      </c>
      <c r="AT343" s="1">
        <v>1937183</v>
      </c>
      <c r="AU343" s="1">
        <v>297342</v>
      </c>
      <c r="AV343" s="1">
        <v>2234525</v>
      </c>
      <c r="AW343">
        <v>28</v>
      </c>
      <c r="AX343">
        <v>0</v>
      </c>
      <c r="AY343">
        <v>0</v>
      </c>
      <c r="AZ343">
        <v>261</v>
      </c>
      <c r="BA343" s="1">
        <v>5614985</v>
      </c>
      <c r="BB343">
        <v>0</v>
      </c>
    </row>
    <row r="344" spans="1:54" x14ac:dyDescent="0.2">
      <c r="A344" t="s">
        <v>407</v>
      </c>
      <c r="B344" t="s">
        <v>406</v>
      </c>
      <c r="C344" t="s">
        <v>395</v>
      </c>
      <c r="D344" t="s">
        <v>396</v>
      </c>
      <c r="E344" t="s">
        <v>46</v>
      </c>
      <c r="F344" t="s">
        <v>47</v>
      </c>
      <c r="G344" s="1">
        <v>2478</v>
      </c>
      <c r="H344" s="1">
        <v>193792</v>
      </c>
      <c r="I344" s="1">
        <v>196270</v>
      </c>
      <c r="J344">
        <v>0</v>
      </c>
      <c r="K344">
        <v>0</v>
      </c>
      <c r="L344">
        <v>0</v>
      </c>
      <c r="M344">
        <v>0</v>
      </c>
      <c r="N344" s="1">
        <v>10815</v>
      </c>
      <c r="O344">
        <v>0</v>
      </c>
      <c r="P344">
        <v>0</v>
      </c>
      <c r="Q344" s="1">
        <v>207085</v>
      </c>
      <c r="R344" s="1">
        <f>Table1[[#This Row],[receipts_total]]-Table1[[#This Row],[receipts_others_income]]</f>
        <v>207085</v>
      </c>
      <c r="S344" s="1" t="str">
        <f>IF(Table1[[#This Row],[revenue]]&lt;250000,"S",IF(Table1[[#This Row],[revenue]]&lt;1000000,"M","L"))</f>
        <v>S</v>
      </c>
      <c r="T344" s="1">
        <f>IF(Table1[[#This Row],[charity_size]]="S",1, 0)</f>
        <v>1</v>
      </c>
      <c r="U344" s="2">
        <f>IF(Table1[[#This Row],[charity_size]]="S",(Table1[[#This Row],[revenue]]-_xlfn.MINIFS($R$2:$R$423,$S$2:$S$423,"S"))/(_xlfn.MAXIFS($R$2:$R$423,$S$2:$S$423,"S")-_xlfn.MINIFS($R$2:$R$423,$S$2:$S$423,"S")),0)</f>
        <v>0.82980377385708393</v>
      </c>
      <c r="V344" s="1">
        <f>IF(Table1[[#This Row],[charity_size]]="M",1,0)</f>
        <v>0</v>
      </c>
      <c r="W34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4" s="1">
        <f>IF(Table1[[#This Row],[charity_size]]="L",1,0)</f>
        <v>0</v>
      </c>
      <c r="Y34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44">
        <v>0</v>
      </c>
      <c r="AA344" s="1">
        <v>53641</v>
      </c>
      <c r="AB344">
        <v>0</v>
      </c>
      <c r="AC344" s="1">
        <v>53641</v>
      </c>
      <c r="AD344">
        <v>0</v>
      </c>
      <c r="AE344" s="1">
        <v>19752</v>
      </c>
      <c r="AF344" s="1">
        <v>73393</v>
      </c>
      <c r="AG344" s="1">
        <v>6769</v>
      </c>
      <c r="AH344" s="1">
        <v>2391102</v>
      </c>
      <c r="AI344">
        <v>0</v>
      </c>
      <c r="AJ344">
        <v>0</v>
      </c>
      <c r="AK344">
        <v>0</v>
      </c>
      <c r="AL344">
        <v>0</v>
      </c>
      <c r="AM344" s="1">
        <v>2690</v>
      </c>
      <c r="AN344" s="1">
        <v>2400561</v>
      </c>
      <c r="AO344">
        <v>0</v>
      </c>
      <c r="AP344" s="1">
        <v>2400561</v>
      </c>
      <c r="AQ344" s="1">
        <v>1065031</v>
      </c>
      <c r="AR344" s="1">
        <v>2391172</v>
      </c>
      <c r="AS344" s="1">
        <v>1326141</v>
      </c>
      <c r="AT344" s="1">
        <v>9389</v>
      </c>
      <c r="AU344">
        <v>0</v>
      </c>
      <c r="AV344" s="1">
        <v>9389</v>
      </c>
      <c r="AW344">
        <v>21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x14ac:dyDescent="0.2">
      <c r="A345" t="s">
        <v>354</v>
      </c>
      <c r="B345" t="s">
        <v>353</v>
      </c>
      <c r="C345" t="s">
        <v>330</v>
      </c>
      <c r="D345" t="s">
        <v>331</v>
      </c>
      <c r="E345" t="s">
        <v>46</v>
      </c>
      <c r="F345" t="s">
        <v>47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1">
        <v>13897098</v>
      </c>
      <c r="N345" s="1">
        <v>112802</v>
      </c>
      <c r="O345" s="1">
        <v>3036776</v>
      </c>
      <c r="P345" s="1">
        <v>168550</v>
      </c>
      <c r="Q345" s="1">
        <v>17215226</v>
      </c>
      <c r="R345" s="1">
        <f>Table1[[#This Row],[receipts_total]]-Table1[[#This Row],[receipts_others_income]]</f>
        <v>17046676</v>
      </c>
      <c r="S345" s="1" t="str">
        <f>IF(Table1[[#This Row],[revenue]]&lt;250000,"S",IF(Table1[[#This Row],[revenue]]&lt;1000000,"M","L"))</f>
        <v>L</v>
      </c>
      <c r="T345" s="1">
        <f>IF(Table1[[#This Row],[charity_size]]="S",1, 0)</f>
        <v>0</v>
      </c>
      <c r="U345" s="2">
        <f>IF(Table1[[#This Row],[charity_size]]="S",(Table1[[#This Row],[revenue]]-_xlfn.MINIFS($R$2:$R$423,$S$2:$S$423,"S"))/(_xlfn.MAXIFS($R$2:$R$423,$S$2:$S$423,"S")-_xlfn.MINIFS($R$2:$R$423,$S$2:$S$423,"S")),0)</f>
        <v>0</v>
      </c>
      <c r="V345" s="1">
        <f>IF(Table1[[#This Row],[charity_size]]="M",1,0)</f>
        <v>0</v>
      </c>
      <c r="W34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5" s="1">
        <f>IF(Table1[[#This Row],[charity_size]]="L",1,0)</f>
        <v>1</v>
      </c>
      <c r="Y345" s="2">
        <f>IF(Table1[[#This Row],[charity_size]]="L",(LOG10(Table1[[#This Row],[revenue]])-LOG10(_xlfn.MINIFS($R$2:$R$423,$S$2:$S$423,"L")))/(LOG10(_xlfn.MAXIFS($R$2:$R$423,$S$2:$S$423,"L"))-LOG10(_xlfn.MINIFS($R$2:$R$423,$S$2:$S$423,"L"))),0)</f>
        <v>0.36091567541820968</v>
      </c>
      <c r="Z345">
        <v>0</v>
      </c>
      <c r="AA345" s="1">
        <v>17383019</v>
      </c>
      <c r="AB345">
        <v>0</v>
      </c>
      <c r="AC345" s="1">
        <v>17383019</v>
      </c>
      <c r="AD345">
        <v>0</v>
      </c>
      <c r="AE345">
        <v>0</v>
      </c>
      <c r="AF345" s="1">
        <v>17383019</v>
      </c>
      <c r="AG345" s="1">
        <v>152015</v>
      </c>
      <c r="AH345" s="1">
        <v>16660332</v>
      </c>
      <c r="AI345">
        <v>0</v>
      </c>
      <c r="AJ345">
        <v>0</v>
      </c>
      <c r="AK345">
        <v>0</v>
      </c>
      <c r="AL345" s="1">
        <v>39708</v>
      </c>
      <c r="AM345" s="1">
        <v>769798</v>
      </c>
      <c r="AN345" s="1">
        <v>17621853</v>
      </c>
      <c r="AO345">
        <v>0</v>
      </c>
      <c r="AP345" s="1">
        <v>17621853</v>
      </c>
      <c r="AQ345">
        <v>0</v>
      </c>
      <c r="AR345" s="1">
        <v>9918715</v>
      </c>
      <c r="AS345" s="1">
        <v>9918715</v>
      </c>
      <c r="AT345" s="1">
        <v>6319861</v>
      </c>
      <c r="AU345" s="1">
        <v>1383277</v>
      </c>
      <c r="AV345" s="1">
        <v>7703138</v>
      </c>
      <c r="AW345">
        <v>14</v>
      </c>
      <c r="AX345">
        <v>0</v>
      </c>
      <c r="AY345">
        <v>0</v>
      </c>
      <c r="AZ345">
        <v>115</v>
      </c>
      <c r="BA345" s="1">
        <v>12814903</v>
      </c>
      <c r="BB345" s="1">
        <v>11740</v>
      </c>
    </row>
    <row r="346" spans="1:54" x14ac:dyDescent="0.2">
      <c r="A346" t="s">
        <v>716</v>
      </c>
      <c r="B346" t="s">
        <v>715</v>
      </c>
      <c r="C346" t="s">
        <v>649</v>
      </c>
      <c r="D346" t="s">
        <v>703</v>
      </c>
      <c r="E346" t="s">
        <v>46</v>
      </c>
      <c r="F346" t="s">
        <v>47</v>
      </c>
      <c r="G346" s="1">
        <v>201179</v>
      </c>
      <c r="H346" s="1">
        <v>89970</v>
      </c>
      <c r="I346" s="1">
        <v>291149</v>
      </c>
      <c r="J346">
        <v>0</v>
      </c>
      <c r="K346">
        <v>0</v>
      </c>
      <c r="L346">
        <v>0</v>
      </c>
      <c r="M346" s="1">
        <v>9160102</v>
      </c>
      <c r="N346" s="1">
        <v>120121</v>
      </c>
      <c r="O346" s="1">
        <v>7834626</v>
      </c>
      <c r="P346" s="1">
        <v>970964</v>
      </c>
      <c r="Q346" s="1">
        <v>18376962</v>
      </c>
      <c r="R346" s="1">
        <f>Table1[[#This Row],[receipts_total]]-Table1[[#This Row],[receipts_others_income]]</f>
        <v>17405998</v>
      </c>
      <c r="S346" s="1" t="str">
        <f>IF(Table1[[#This Row],[revenue]]&lt;250000,"S",IF(Table1[[#This Row],[revenue]]&lt;1000000,"M","L"))</f>
        <v>L</v>
      </c>
      <c r="T346" s="1">
        <f>IF(Table1[[#This Row],[charity_size]]="S",1, 0)</f>
        <v>0</v>
      </c>
      <c r="U346" s="2">
        <f>IF(Table1[[#This Row],[charity_size]]="S",(Table1[[#This Row],[revenue]]-_xlfn.MINIFS($R$2:$R$423,$S$2:$S$423,"S"))/(_xlfn.MAXIFS($R$2:$R$423,$S$2:$S$423,"S")-_xlfn.MINIFS($R$2:$R$423,$S$2:$S$423,"S")),0)</f>
        <v>0</v>
      </c>
      <c r="V346" s="1">
        <f>IF(Table1[[#This Row],[charity_size]]="M",1,0)</f>
        <v>0</v>
      </c>
      <c r="W34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6" s="1">
        <f>IF(Table1[[#This Row],[charity_size]]="L",1,0)</f>
        <v>1</v>
      </c>
      <c r="Y346" s="2">
        <f>IF(Table1[[#This Row],[charity_size]]="L",(LOG10(Table1[[#This Row],[revenue]])-LOG10(_xlfn.MINIFS($R$2:$R$423,$S$2:$S$423,"L")))/(LOG10(_xlfn.MAXIFS($R$2:$R$423,$S$2:$S$423,"L"))-LOG10(_xlfn.MINIFS($R$2:$R$423,$S$2:$S$423,"L"))),0)</f>
        <v>0.36357720141407318</v>
      </c>
      <c r="Z346">
        <v>0</v>
      </c>
      <c r="AA346" s="1">
        <v>13376630</v>
      </c>
      <c r="AB346" s="1">
        <v>9085</v>
      </c>
      <c r="AC346" s="1">
        <v>13385715</v>
      </c>
      <c r="AD346">
        <v>0</v>
      </c>
      <c r="AE346" s="1">
        <v>2107653</v>
      </c>
      <c r="AF346" s="1">
        <v>15493368</v>
      </c>
      <c r="AG346" s="1">
        <v>4247596</v>
      </c>
      <c r="AH346" s="1">
        <v>8943429</v>
      </c>
      <c r="AI346">
        <v>0</v>
      </c>
      <c r="AJ346" s="1">
        <v>2864009</v>
      </c>
      <c r="AK346">
        <v>0</v>
      </c>
      <c r="AL346" s="1">
        <v>30098</v>
      </c>
      <c r="AM346" s="1">
        <v>2995699</v>
      </c>
      <c r="AN346" s="1">
        <v>19080831</v>
      </c>
      <c r="AO346">
        <v>0</v>
      </c>
      <c r="AP346" s="1">
        <v>19080831</v>
      </c>
      <c r="AQ346" s="1">
        <v>13762195</v>
      </c>
      <c r="AR346" s="1">
        <v>15586732</v>
      </c>
      <c r="AS346" s="1">
        <v>1824537</v>
      </c>
      <c r="AT346" s="1">
        <v>2568048</v>
      </c>
      <c r="AU346" s="1">
        <v>926051</v>
      </c>
      <c r="AV346" s="1">
        <v>3494099</v>
      </c>
      <c r="AW346">
        <v>43</v>
      </c>
      <c r="AX346">
        <v>0</v>
      </c>
      <c r="AY346">
        <v>0</v>
      </c>
      <c r="AZ346">
        <v>241</v>
      </c>
      <c r="BA346" s="1">
        <v>11677773</v>
      </c>
      <c r="BB346" s="1">
        <v>92288</v>
      </c>
    </row>
    <row r="347" spans="1:54" x14ac:dyDescent="0.2">
      <c r="A347" t="s">
        <v>697</v>
      </c>
      <c r="B347" t="s">
        <v>696</v>
      </c>
      <c r="C347" t="s">
        <v>649</v>
      </c>
      <c r="D347" t="s">
        <v>579</v>
      </c>
      <c r="E347" t="s">
        <v>46</v>
      </c>
      <c r="F347" t="s">
        <v>47</v>
      </c>
      <c r="G347" s="1">
        <v>22342</v>
      </c>
      <c r="H347" s="1">
        <v>556388</v>
      </c>
      <c r="I347" s="1">
        <v>578730</v>
      </c>
      <c r="J347">
        <v>0</v>
      </c>
      <c r="K347">
        <v>0</v>
      </c>
      <c r="L347">
        <v>0</v>
      </c>
      <c r="M347" s="1">
        <v>131660</v>
      </c>
      <c r="N347" s="1">
        <v>38844</v>
      </c>
      <c r="O347">
        <v>0</v>
      </c>
      <c r="P347">
        <v>663</v>
      </c>
      <c r="Q347" s="1">
        <v>749897</v>
      </c>
      <c r="R347" s="1">
        <f>Table1[[#This Row],[receipts_total]]-Table1[[#This Row],[receipts_others_income]]</f>
        <v>749234</v>
      </c>
      <c r="S347" s="1" t="str">
        <f>IF(Table1[[#This Row],[revenue]]&lt;250000,"S",IF(Table1[[#This Row],[revenue]]&lt;1000000,"M","L"))</f>
        <v>M</v>
      </c>
      <c r="T347" s="1">
        <f>IF(Table1[[#This Row],[charity_size]]="S",1, 0)</f>
        <v>0</v>
      </c>
      <c r="U347" s="2">
        <f>IF(Table1[[#This Row],[charity_size]]="S",(Table1[[#This Row],[revenue]]-_xlfn.MINIFS($R$2:$R$423,$S$2:$S$423,"S"))/(_xlfn.MAXIFS($R$2:$R$423,$S$2:$S$423,"S")-_xlfn.MINIFS($R$2:$R$423,$S$2:$S$423,"S")),0)</f>
        <v>0</v>
      </c>
      <c r="V347" s="1">
        <f>IF(Table1[[#This Row],[charity_size]]="M",1,0)</f>
        <v>1</v>
      </c>
      <c r="W347" s="2">
        <f>IF(Table1[[#This Row],[charity_size]]="M",(LOG10(Table1[[#This Row],[revenue]])-LOG10(_xlfn.MINIFS($R$2:$R$423,$S$2:$S$423,"M")))/(LOG10(_xlfn.MAXIFS($R$2:$R$423,$S$2:$S$423,"M"))-LOG10(_xlfn.MINIFS($R$2:$R$423,$S$2:$S$423,"M"))),0)</f>
        <v>0.78903014035845642</v>
      </c>
      <c r="X347" s="1">
        <f>IF(Table1[[#This Row],[charity_size]]="L",1,0)</f>
        <v>0</v>
      </c>
      <c r="Y34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47">
        <v>0</v>
      </c>
      <c r="AA347" s="1">
        <v>509057</v>
      </c>
      <c r="AB347">
        <v>0</v>
      </c>
      <c r="AC347" s="1">
        <v>509057</v>
      </c>
      <c r="AD347">
        <v>12</v>
      </c>
      <c r="AE347" s="1">
        <v>20252</v>
      </c>
      <c r="AF347" s="1">
        <v>529321</v>
      </c>
      <c r="AG347">
        <v>0</v>
      </c>
      <c r="AH347" s="1">
        <v>2831123</v>
      </c>
      <c r="AI347" s="1">
        <v>1125</v>
      </c>
      <c r="AJ347">
        <v>0</v>
      </c>
      <c r="AK347">
        <v>0</v>
      </c>
      <c r="AL347" s="1">
        <v>21754</v>
      </c>
      <c r="AM347">
        <v>0</v>
      </c>
      <c r="AN347" s="1">
        <v>2854002</v>
      </c>
      <c r="AO347">
        <v>0</v>
      </c>
      <c r="AP347" s="1">
        <v>2854002</v>
      </c>
      <c r="AQ347" s="1">
        <v>157574</v>
      </c>
      <c r="AR347" s="1">
        <v>2847570</v>
      </c>
      <c r="AS347" s="1">
        <v>2689996</v>
      </c>
      <c r="AT347" s="1">
        <v>6432</v>
      </c>
      <c r="AU347">
        <v>0</v>
      </c>
      <c r="AV347" s="1">
        <v>6432</v>
      </c>
      <c r="AW347">
        <v>42</v>
      </c>
      <c r="AX347">
        <v>0</v>
      </c>
      <c r="AY347">
        <v>6</v>
      </c>
      <c r="AZ347">
        <v>3</v>
      </c>
      <c r="BA347" s="1">
        <v>159859</v>
      </c>
      <c r="BB347">
        <v>0</v>
      </c>
    </row>
    <row r="348" spans="1:54" x14ac:dyDescent="0.2">
      <c r="A348" t="s">
        <v>509</v>
      </c>
      <c r="B348" t="s">
        <v>508</v>
      </c>
      <c r="C348" t="s">
        <v>395</v>
      </c>
      <c r="D348" t="s">
        <v>506</v>
      </c>
      <c r="E348" t="s">
        <v>59</v>
      </c>
      <c r="F348" t="s">
        <v>47</v>
      </c>
      <c r="G348" s="1">
        <v>875787</v>
      </c>
      <c r="H348" s="1">
        <v>13437099</v>
      </c>
      <c r="I348" s="1">
        <v>14312886</v>
      </c>
      <c r="J348">
        <v>0</v>
      </c>
      <c r="K348">
        <v>0</v>
      </c>
      <c r="L348">
        <v>0</v>
      </c>
      <c r="M348" s="1">
        <v>964973</v>
      </c>
      <c r="N348" s="1">
        <v>146610</v>
      </c>
      <c r="O348" s="1">
        <v>2108507</v>
      </c>
      <c r="P348" s="1">
        <v>273074</v>
      </c>
      <c r="Q348" s="1">
        <v>17806050</v>
      </c>
      <c r="R348" s="1">
        <f>Table1[[#This Row],[receipts_total]]-Table1[[#This Row],[receipts_others_income]]</f>
        <v>17532976</v>
      </c>
      <c r="S348" s="1" t="str">
        <f>IF(Table1[[#This Row],[revenue]]&lt;250000,"S",IF(Table1[[#This Row],[revenue]]&lt;1000000,"M","L"))</f>
        <v>L</v>
      </c>
      <c r="T348" s="1">
        <f>IF(Table1[[#This Row],[charity_size]]="S",1, 0)</f>
        <v>0</v>
      </c>
      <c r="U348" s="2">
        <f>IF(Table1[[#This Row],[charity_size]]="S",(Table1[[#This Row],[revenue]]-_xlfn.MINIFS($R$2:$R$423,$S$2:$S$423,"S"))/(_xlfn.MAXIFS($R$2:$R$423,$S$2:$S$423,"S")-_xlfn.MINIFS($R$2:$R$423,$S$2:$S$423,"S")),0)</f>
        <v>0</v>
      </c>
      <c r="V348" s="1">
        <f>IF(Table1[[#This Row],[charity_size]]="M",1,0)</f>
        <v>0</v>
      </c>
      <c r="W34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8" s="1">
        <f>IF(Table1[[#This Row],[charity_size]]="L",1,0)</f>
        <v>1</v>
      </c>
      <c r="Y348" s="2">
        <f>IF(Table1[[#This Row],[charity_size]]="L",(LOG10(Table1[[#This Row],[revenue]])-LOG10(_xlfn.MINIFS($R$2:$R$423,$S$2:$S$423,"L")))/(LOG10(_xlfn.MAXIFS($R$2:$R$423,$S$2:$S$423,"L"))-LOG10(_xlfn.MINIFS($R$2:$R$423,$S$2:$S$423,"L"))),0)</f>
        <v>0.36450461688923214</v>
      </c>
      <c r="Z348">
        <v>0</v>
      </c>
      <c r="AA348" s="1">
        <v>5923262</v>
      </c>
      <c r="AB348" s="1">
        <v>1376461</v>
      </c>
      <c r="AC348" s="1">
        <v>7299723</v>
      </c>
      <c r="AD348" s="1">
        <v>4068619</v>
      </c>
      <c r="AE348" s="1">
        <v>16157</v>
      </c>
      <c r="AF348" s="1">
        <v>11384499</v>
      </c>
      <c r="AG348" s="1">
        <v>877382</v>
      </c>
      <c r="AH348" s="1">
        <v>17477294</v>
      </c>
      <c r="AI348">
        <v>0</v>
      </c>
      <c r="AJ348">
        <v>0</v>
      </c>
      <c r="AK348">
        <v>0</v>
      </c>
      <c r="AL348">
        <v>0</v>
      </c>
      <c r="AM348" s="1">
        <v>55428</v>
      </c>
      <c r="AN348" s="1">
        <v>18410104</v>
      </c>
      <c r="AO348">
        <v>0</v>
      </c>
      <c r="AP348" s="1">
        <v>18410104</v>
      </c>
      <c r="AQ348" s="1">
        <v>56700</v>
      </c>
      <c r="AR348" s="1">
        <v>17504177</v>
      </c>
      <c r="AS348" s="1">
        <v>17447477</v>
      </c>
      <c r="AT348" s="1">
        <v>905927</v>
      </c>
      <c r="AU348">
        <v>0</v>
      </c>
      <c r="AV348" s="1">
        <v>905927</v>
      </c>
      <c r="AW348">
        <v>24</v>
      </c>
      <c r="AX348">
        <v>0</v>
      </c>
      <c r="AY348">
        <v>28.43</v>
      </c>
      <c r="AZ348">
        <v>21</v>
      </c>
      <c r="BA348" s="1">
        <v>1618819</v>
      </c>
      <c r="BB348">
        <v>0</v>
      </c>
    </row>
    <row r="349" spans="1:54" x14ac:dyDescent="0.2">
      <c r="A349" t="s">
        <v>541</v>
      </c>
      <c r="B349" t="s">
        <v>539</v>
      </c>
      <c r="C349" t="s">
        <v>395</v>
      </c>
      <c r="D349" t="s">
        <v>540</v>
      </c>
      <c r="E349" t="s">
        <v>59</v>
      </c>
      <c r="F349" t="s">
        <v>47</v>
      </c>
      <c r="G349" s="1">
        <v>3202482</v>
      </c>
      <c r="H349" s="1">
        <v>10667971</v>
      </c>
      <c r="I349" s="1">
        <v>13870453</v>
      </c>
      <c r="J349">
        <v>0</v>
      </c>
      <c r="K349">
        <v>0</v>
      </c>
      <c r="L349">
        <v>0</v>
      </c>
      <c r="M349" s="1">
        <v>3543008</v>
      </c>
      <c r="N349" s="1">
        <v>532969</v>
      </c>
      <c r="O349" s="1">
        <v>583900</v>
      </c>
      <c r="P349" s="1">
        <v>37512995</v>
      </c>
      <c r="Q349" s="1">
        <v>56043325</v>
      </c>
      <c r="R349" s="1">
        <f>Table1[[#This Row],[receipts_total]]-Table1[[#This Row],[receipts_others_income]]</f>
        <v>18530330</v>
      </c>
      <c r="S349" s="1" t="str">
        <f>IF(Table1[[#This Row],[revenue]]&lt;250000,"S",IF(Table1[[#This Row],[revenue]]&lt;1000000,"M","L"))</f>
        <v>L</v>
      </c>
      <c r="T349" s="1">
        <f>IF(Table1[[#This Row],[charity_size]]="S",1, 0)</f>
        <v>0</v>
      </c>
      <c r="U349" s="2">
        <f>IF(Table1[[#This Row],[charity_size]]="S",(Table1[[#This Row],[revenue]]-_xlfn.MINIFS($R$2:$R$423,$S$2:$S$423,"S"))/(_xlfn.MAXIFS($R$2:$R$423,$S$2:$S$423,"S")-_xlfn.MINIFS($R$2:$R$423,$S$2:$S$423,"S")),0)</f>
        <v>0</v>
      </c>
      <c r="V349" s="1">
        <f>IF(Table1[[#This Row],[charity_size]]="M",1,0)</f>
        <v>0</v>
      </c>
      <c r="W34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49" s="1">
        <f>IF(Table1[[#This Row],[charity_size]]="L",1,0)</f>
        <v>1</v>
      </c>
      <c r="Y349" s="2">
        <f>IF(Table1[[#This Row],[charity_size]]="L",(LOG10(Table1[[#This Row],[revenue]])-LOG10(_xlfn.MINIFS($R$2:$R$423,$S$2:$S$423,"L")))/(LOG10(_xlfn.MAXIFS($R$2:$R$423,$S$2:$S$423,"L"))-LOG10(_xlfn.MINIFS($R$2:$R$423,$S$2:$S$423,"L"))),0)</f>
        <v>0.37156370570865621</v>
      </c>
      <c r="Z349" s="1">
        <v>29508399</v>
      </c>
      <c r="AA349" s="1">
        <v>14362245</v>
      </c>
      <c r="AB349" s="1">
        <v>212238</v>
      </c>
      <c r="AC349" s="1">
        <v>14574483</v>
      </c>
      <c r="AD349" s="1">
        <v>333576</v>
      </c>
      <c r="AE349" s="1">
        <v>149175</v>
      </c>
      <c r="AF349" s="1">
        <v>15057234</v>
      </c>
      <c r="AG349" s="1">
        <v>13424616</v>
      </c>
      <c r="AH349" s="1">
        <v>50992491</v>
      </c>
      <c r="AI349">
        <v>0</v>
      </c>
      <c r="AJ349" s="1">
        <v>9605058</v>
      </c>
      <c r="AK349">
        <v>7</v>
      </c>
      <c r="AL349">
        <v>0</v>
      </c>
      <c r="AM349" s="1">
        <v>54985767</v>
      </c>
      <c r="AN349" s="1">
        <v>129007939</v>
      </c>
      <c r="AO349">
        <v>0</v>
      </c>
      <c r="AP349" s="1">
        <v>129007939</v>
      </c>
      <c r="AQ349" s="1">
        <v>70019655</v>
      </c>
      <c r="AR349" s="1">
        <v>122516802</v>
      </c>
      <c r="AS349" s="1">
        <v>52497147</v>
      </c>
      <c r="AT349" s="1">
        <v>6491137</v>
      </c>
      <c r="AU349">
        <v>0</v>
      </c>
      <c r="AV349" s="1">
        <v>6491137</v>
      </c>
      <c r="AW349">
        <v>26</v>
      </c>
      <c r="AX349">
        <v>0</v>
      </c>
      <c r="AY349">
        <v>8</v>
      </c>
      <c r="AZ349">
        <v>157</v>
      </c>
      <c r="BA349" s="1">
        <v>8709342</v>
      </c>
      <c r="BB349" s="1">
        <v>399238</v>
      </c>
    </row>
    <row r="350" spans="1:54" x14ac:dyDescent="0.2">
      <c r="A350" t="s">
        <v>336</v>
      </c>
      <c r="B350" t="s">
        <v>335</v>
      </c>
      <c r="C350" t="s">
        <v>330</v>
      </c>
      <c r="D350" t="s">
        <v>331</v>
      </c>
      <c r="E350" t="s">
        <v>46</v>
      </c>
      <c r="F350" t="s">
        <v>47</v>
      </c>
      <c r="G350" s="1">
        <v>298318</v>
      </c>
      <c r="H350" s="1">
        <v>20598</v>
      </c>
      <c r="I350" s="1">
        <v>318916</v>
      </c>
      <c r="J350" s="1">
        <v>29243</v>
      </c>
      <c r="K350">
        <v>0</v>
      </c>
      <c r="L350" s="1">
        <v>29243</v>
      </c>
      <c r="M350" s="1">
        <v>19007560</v>
      </c>
      <c r="N350" s="1">
        <v>48042</v>
      </c>
      <c r="O350" s="1">
        <v>272665</v>
      </c>
      <c r="P350" s="1">
        <v>218226</v>
      </c>
      <c r="Q350" s="1">
        <v>19894652</v>
      </c>
      <c r="R350" s="1">
        <f>Table1[[#This Row],[receipts_total]]-Table1[[#This Row],[receipts_others_income]]</f>
        <v>19676426</v>
      </c>
      <c r="S350" s="1" t="str">
        <f>IF(Table1[[#This Row],[revenue]]&lt;250000,"S",IF(Table1[[#This Row],[revenue]]&lt;1000000,"M","L"))</f>
        <v>L</v>
      </c>
      <c r="T350" s="1">
        <f>IF(Table1[[#This Row],[charity_size]]="S",1, 0)</f>
        <v>0</v>
      </c>
      <c r="U350" s="2">
        <f>IF(Table1[[#This Row],[charity_size]]="S",(Table1[[#This Row],[revenue]]-_xlfn.MINIFS($R$2:$R$423,$S$2:$S$423,"S"))/(_xlfn.MAXIFS($R$2:$R$423,$S$2:$S$423,"S")-_xlfn.MINIFS($R$2:$R$423,$S$2:$S$423,"S")),0)</f>
        <v>0</v>
      </c>
      <c r="V350" s="1">
        <f>IF(Table1[[#This Row],[charity_size]]="M",1,0)</f>
        <v>0</v>
      </c>
      <c r="W35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0" s="1">
        <f>IF(Table1[[#This Row],[charity_size]]="L",1,0)</f>
        <v>1</v>
      </c>
      <c r="Y350" s="2">
        <f>IF(Table1[[#This Row],[charity_size]]="L",(LOG10(Table1[[#This Row],[revenue]])-LOG10(_xlfn.MINIFS($R$2:$R$423,$S$2:$S$423,"L")))/(LOG10(_xlfn.MAXIFS($R$2:$R$423,$S$2:$S$423,"L"))-LOG10(_xlfn.MINIFS($R$2:$R$423,$S$2:$S$423,"L"))),0)</f>
        <v>0.37922082192084805</v>
      </c>
      <c r="Z350" s="1">
        <v>270373</v>
      </c>
      <c r="AA350">
        <v>0</v>
      </c>
      <c r="AB350">
        <v>0</v>
      </c>
      <c r="AC350">
        <v>0</v>
      </c>
      <c r="AD350">
        <v>0</v>
      </c>
      <c r="AE350" s="1">
        <v>14683546</v>
      </c>
      <c r="AF350" s="1">
        <v>14683546</v>
      </c>
      <c r="AG350" s="1">
        <v>185732</v>
      </c>
      <c r="AH350" s="1">
        <v>19048805</v>
      </c>
      <c r="AI350">
        <v>0</v>
      </c>
      <c r="AJ350">
        <v>0</v>
      </c>
      <c r="AK350">
        <v>0</v>
      </c>
      <c r="AL350" s="1">
        <v>325717</v>
      </c>
      <c r="AM350" s="1">
        <v>738771</v>
      </c>
      <c r="AN350" s="1">
        <v>20299025</v>
      </c>
      <c r="AO350">
        <v>0</v>
      </c>
      <c r="AP350" s="1">
        <v>20299025</v>
      </c>
      <c r="AQ350">
        <v>0</v>
      </c>
      <c r="AR350" s="1">
        <v>14346454</v>
      </c>
      <c r="AS350" s="1">
        <v>14346454</v>
      </c>
      <c r="AT350" s="1">
        <v>5248405</v>
      </c>
      <c r="AU350" s="1">
        <v>704166</v>
      </c>
      <c r="AV350" s="1">
        <v>5952571</v>
      </c>
      <c r="AW350">
        <v>14</v>
      </c>
      <c r="AX350">
        <v>0</v>
      </c>
      <c r="AY350">
        <v>0</v>
      </c>
      <c r="AZ350">
        <v>134</v>
      </c>
      <c r="BA350" s="1">
        <v>12242333</v>
      </c>
      <c r="BB350">
        <v>0</v>
      </c>
    </row>
    <row r="351" spans="1:54" x14ac:dyDescent="0.2">
      <c r="A351" t="s">
        <v>706</v>
      </c>
      <c r="B351" t="s">
        <v>705</v>
      </c>
      <c r="C351" t="s">
        <v>649</v>
      </c>
      <c r="D351" t="s">
        <v>703</v>
      </c>
      <c r="E351" t="s">
        <v>46</v>
      </c>
      <c r="F351" t="s">
        <v>47</v>
      </c>
      <c r="G351" s="1">
        <v>596869</v>
      </c>
      <c r="H351" s="1">
        <v>777564</v>
      </c>
      <c r="I351" s="1">
        <v>1374433</v>
      </c>
      <c r="J351" s="1">
        <v>1090</v>
      </c>
      <c r="K351">
        <v>0</v>
      </c>
      <c r="L351" s="1">
        <v>1090</v>
      </c>
      <c r="M351" s="1">
        <v>16637792</v>
      </c>
      <c r="N351" s="1">
        <v>75269</v>
      </c>
      <c r="O351" s="1">
        <v>1842793</v>
      </c>
      <c r="P351" s="1">
        <v>236698</v>
      </c>
      <c r="Q351" s="1">
        <v>20168075</v>
      </c>
      <c r="R351" s="1">
        <f>Table1[[#This Row],[receipts_total]]-Table1[[#This Row],[receipts_others_income]]</f>
        <v>19931377</v>
      </c>
      <c r="S351" s="1" t="str">
        <f>IF(Table1[[#This Row],[revenue]]&lt;250000,"S",IF(Table1[[#This Row],[revenue]]&lt;1000000,"M","L"))</f>
        <v>L</v>
      </c>
      <c r="T351" s="1">
        <f>IF(Table1[[#This Row],[charity_size]]="S",1, 0)</f>
        <v>0</v>
      </c>
      <c r="U351" s="2">
        <f>IF(Table1[[#This Row],[charity_size]]="S",(Table1[[#This Row],[revenue]]-_xlfn.MINIFS($R$2:$R$423,$S$2:$S$423,"S"))/(_xlfn.MAXIFS($R$2:$R$423,$S$2:$S$423,"S")-_xlfn.MINIFS($R$2:$R$423,$S$2:$S$423,"S")),0)</f>
        <v>0</v>
      </c>
      <c r="V351" s="1">
        <f>IF(Table1[[#This Row],[charity_size]]="M",1,0)</f>
        <v>0</v>
      </c>
      <c r="W35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1" s="1">
        <f>IF(Table1[[#This Row],[charity_size]]="L",1,0)</f>
        <v>1</v>
      </c>
      <c r="Y351" s="2">
        <f>IF(Table1[[#This Row],[charity_size]]="L",(LOG10(Table1[[#This Row],[revenue]])-LOG10(_xlfn.MINIFS($R$2:$R$423,$S$2:$S$423,"L")))/(LOG10(_xlfn.MAXIFS($R$2:$R$423,$S$2:$S$423,"L"))-LOG10(_xlfn.MINIFS($R$2:$R$423,$S$2:$S$423,"L"))),0)</f>
        <v>0.38086343794929522</v>
      </c>
      <c r="Z351" s="1">
        <v>224371</v>
      </c>
      <c r="AA351" s="1">
        <v>16891443</v>
      </c>
      <c r="AB351">
        <v>0</v>
      </c>
      <c r="AC351" s="1">
        <v>16891443</v>
      </c>
      <c r="AD351" s="1">
        <v>2090</v>
      </c>
      <c r="AE351">
        <v>0</v>
      </c>
      <c r="AF351" s="1">
        <v>16893533</v>
      </c>
      <c r="AG351" s="1">
        <v>740920</v>
      </c>
      <c r="AH351" s="1">
        <v>21932925</v>
      </c>
      <c r="AI351" s="1">
        <v>36672</v>
      </c>
      <c r="AJ351" s="1">
        <v>786582</v>
      </c>
      <c r="AK351">
        <v>0</v>
      </c>
      <c r="AL351">
        <v>0</v>
      </c>
      <c r="AM351" s="1">
        <v>979245</v>
      </c>
      <c r="AN351" s="1">
        <v>24476344</v>
      </c>
      <c r="AO351" s="1">
        <v>4089991</v>
      </c>
      <c r="AP351" s="1">
        <v>24476344</v>
      </c>
      <c r="AQ351" s="1">
        <v>18861639</v>
      </c>
      <c r="AR351" s="1">
        <v>23805552</v>
      </c>
      <c r="AS351" s="1">
        <v>853922</v>
      </c>
      <c r="AT351" s="1">
        <v>670792</v>
      </c>
      <c r="AU351">
        <v>0</v>
      </c>
      <c r="AV351" s="1">
        <v>670792</v>
      </c>
      <c r="AW351">
        <v>43</v>
      </c>
      <c r="AX351">
        <v>0</v>
      </c>
      <c r="AY351">
        <v>0</v>
      </c>
      <c r="AZ351">
        <v>232</v>
      </c>
      <c r="BA351" s="1">
        <v>11777809</v>
      </c>
      <c r="BB351" s="1">
        <v>882536</v>
      </c>
    </row>
    <row r="352" spans="1:54" x14ac:dyDescent="0.2">
      <c r="A352" t="s">
        <v>172</v>
      </c>
      <c r="B352" t="s">
        <v>170</v>
      </c>
      <c r="C352" t="s">
        <v>49</v>
      </c>
      <c r="D352" t="s">
        <v>171</v>
      </c>
      <c r="E352" t="s">
        <v>46</v>
      </c>
      <c r="F352" t="s">
        <v>47</v>
      </c>
      <c r="G352" s="1">
        <v>564889</v>
      </c>
      <c r="H352" s="1">
        <v>613849</v>
      </c>
      <c r="I352" s="1">
        <v>1178738</v>
      </c>
      <c r="J352">
        <v>0</v>
      </c>
      <c r="K352">
        <v>0</v>
      </c>
      <c r="L352">
        <v>0</v>
      </c>
      <c r="M352" s="1">
        <v>13165823</v>
      </c>
      <c r="N352">
        <v>0</v>
      </c>
      <c r="O352" s="1">
        <v>5802210</v>
      </c>
      <c r="P352" s="1">
        <v>322420</v>
      </c>
      <c r="Q352" s="1">
        <v>20469191</v>
      </c>
      <c r="R352" s="1">
        <f>Table1[[#This Row],[receipts_total]]-Table1[[#This Row],[receipts_others_income]]</f>
        <v>20146771</v>
      </c>
      <c r="S352" s="1" t="str">
        <f>IF(Table1[[#This Row],[revenue]]&lt;250000,"S",IF(Table1[[#This Row],[revenue]]&lt;1000000,"M","L"))</f>
        <v>L</v>
      </c>
      <c r="T352" s="1">
        <f>IF(Table1[[#This Row],[charity_size]]="S",1, 0)</f>
        <v>0</v>
      </c>
      <c r="U352" s="2">
        <f>IF(Table1[[#This Row],[charity_size]]="S",(Table1[[#This Row],[revenue]]-_xlfn.MINIFS($R$2:$R$423,$S$2:$S$423,"S"))/(_xlfn.MAXIFS($R$2:$R$423,$S$2:$S$423,"S")-_xlfn.MINIFS($R$2:$R$423,$S$2:$S$423,"S")),0)</f>
        <v>0</v>
      </c>
      <c r="V352" s="1">
        <f>IF(Table1[[#This Row],[charity_size]]="M",1,0)</f>
        <v>0</v>
      </c>
      <c r="W35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2" s="1">
        <f>IF(Table1[[#This Row],[charity_size]]="L",1,0)</f>
        <v>1</v>
      </c>
      <c r="Y352" s="2">
        <f>IF(Table1[[#This Row],[charity_size]]="L",(LOG10(Table1[[#This Row],[revenue]])-LOG10(_xlfn.MINIFS($R$2:$R$423,$S$2:$S$423,"L")))/(LOG10(_xlfn.MAXIFS($R$2:$R$423,$S$2:$S$423,"L"))-LOG10(_xlfn.MINIFS($R$2:$R$423,$S$2:$S$423,"L"))),0)</f>
        <v>0.38223490137319444</v>
      </c>
      <c r="Z352" s="1">
        <v>69483</v>
      </c>
      <c r="AA352" s="1">
        <v>20136478</v>
      </c>
      <c r="AB352">
        <v>0</v>
      </c>
      <c r="AC352" s="1">
        <v>20136478</v>
      </c>
      <c r="AD352">
        <v>0</v>
      </c>
      <c r="AE352">
        <v>0</v>
      </c>
      <c r="AF352" s="1">
        <v>20136478</v>
      </c>
      <c r="AG352" s="1">
        <v>302933</v>
      </c>
      <c r="AH352" s="1">
        <v>10547616</v>
      </c>
      <c r="AI352">
        <v>0</v>
      </c>
      <c r="AJ352">
        <v>0</v>
      </c>
      <c r="AK352">
        <v>0</v>
      </c>
      <c r="AL352" s="1">
        <v>187137</v>
      </c>
      <c r="AM352" s="1">
        <v>573265</v>
      </c>
      <c r="AN352" s="1">
        <v>11610951</v>
      </c>
      <c r="AO352">
        <v>0</v>
      </c>
      <c r="AP352" s="1">
        <v>11610951</v>
      </c>
      <c r="AQ352">
        <v>0</v>
      </c>
      <c r="AR352" s="1">
        <v>7578026</v>
      </c>
      <c r="AS352" s="1">
        <v>7578026</v>
      </c>
      <c r="AT352" s="1">
        <v>3864558</v>
      </c>
      <c r="AU352" s="1">
        <v>168367</v>
      </c>
      <c r="AV352" s="1">
        <v>4032925</v>
      </c>
      <c r="AW352">
        <v>8</v>
      </c>
      <c r="AX352">
        <v>80</v>
      </c>
      <c r="AY352">
        <v>0</v>
      </c>
      <c r="AZ352">
        <v>44</v>
      </c>
      <c r="BA352" s="1">
        <v>4105022</v>
      </c>
      <c r="BB352" s="1">
        <v>18381336</v>
      </c>
    </row>
    <row r="353" spans="1:54" x14ac:dyDescent="0.2">
      <c r="A353" t="s">
        <v>430</v>
      </c>
      <c r="B353" t="s">
        <v>429</v>
      </c>
      <c r="C353" t="s">
        <v>395</v>
      </c>
      <c r="D353" t="s">
        <v>423</v>
      </c>
      <c r="E353" t="s">
        <v>59</v>
      </c>
      <c r="F353" t="s">
        <v>56</v>
      </c>
      <c r="G353" s="1">
        <v>3053000</v>
      </c>
      <c r="H353" s="1">
        <v>11837000</v>
      </c>
      <c r="I353" s="1">
        <v>14890000</v>
      </c>
      <c r="J353" s="1">
        <v>393000</v>
      </c>
      <c r="K353">
        <v>0</v>
      </c>
      <c r="L353" s="1">
        <v>393000</v>
      </c>
      <c r="M353" s="1">
        <v>3818000</v>
      </c>
      <c r="N353" s="1">
        <v>1060000</v>
      </c>
      <c r="O353">
        <v>0</v>
      </c>
      <c r="P353" s="1">
        <v>1488000</v>
      </c>
      <c r="Q353" s="1">
        <v>21649000</v>
      </c>
      <c r="R353" s="1">
        <f>Table1[[#This Row],[receipts_total]]-Table1[[#This Row],[receipts_others_income]]</f>
        <v>20161000</v>
      </c>
      <c r="S353" s="1" t="str">
        <f>IF(Table1[[#This Row],[revenue]]&lt;250000,"S",IF(Table1[[#This Row],[revenue]]&lt;1000000,"M","L"))</f>
        <v>L</v>
      </c>
      <c r="T353" s="1">
        <f>IF(Table1[[#This Row],[charity_size]]="S",1, 0)</f>
        <v>0</v>
      </c>
      <c r="U353" s="2">
        <f>IF(Table1[[#This Row],[charity_size]]="S",(Table1[[#This Row],[revenue]]-_xlfn.MINIFS($R$2:$R$423,$S$2:$S$423,"S"))/(_xlfn.MAXIFS($R$2:$R$423,$S$2:$S$423,"S")-_xlfn.MINIFS($R$2:$R$423,$S$2:$S$423,"S")),0)</f>
        <v>0</v>
      </c>
      <c r="V353" s="1">
        <f>IF(Table1[[#This Row],[charity_size]]="M",1,0)</f>
        <v>0</v>
      </c>
      <c r="W35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3" s="1">
        <f>IF(Table1[[#This Row],[charity_size]]="L",1,0)</f>
        <v>1</v>
      </c>
      <c r="Y353" s="2">
        <f>IF(Table1[[#This Row],[charity_size]]="L",(LOG10(Table1[[#This Row],[revenue]])-LOG10(_xlfn.MINIFS($R$2:$R$423,$S$2:$S$423,"L")))/(LOG10(_xlfn.MAXIFS($R$2:$R$423,$S$2:$S$423,"L"))-LOG10(_xlfn.MINIFS($R$2:$R$423,$S$2:$S$423,"L"))),0)</f>
        <v>0.38232498372303786</v>
      </c>
      <c r="Z353">
        <v>0</v>
      </c>
      <c r="AA353" s="1">
        <v>16188000</v>
      </c>
      <c r="AB353">
        <v>0</v>
      </c>
      <c r="AC353" s="1">
        <v>16188000</v>
      </c>
      <c r="AD353" s="1">
        <v>2037000</v>
      </c>
      <c r="AE353" s="1">
        <v>363000</v>
      </c>
      <c r="AF353" s="1">
        <v>18588000</v>
      </c>
      <c r="AG353" s="1">
        <v>1692000</v>
      </c>
      <c r="AH353" s="1">
        <v>42713000</v>
      </c>
      <c r="AI353" s="1">
        <v>27000</v>
      </c>
      <c r="AJ353" s="1">
        <v>24483000</v>
      </c>
      <c r="AK353" s="1">
        <v>1521000</v>
      </c>
      <c r="AL353" s="1">
        <v>313000</v>
      </c>
      <c r="AM353" s="1">
        <v>2120000</v>
      </c>
      <c r="AN353" s="1">
        <v>72869000</v>
      </c>
      <c r="AO353">
        <v>0</v>
      </c>
      <c r="AP353" s="1">
        <v>72869000</v>
      </c>
      <c r="AQ353" s="1">
        <v>2143000</v>
      </c>
      <c r="AR353" s="1">
        <v>68212000</v>
      </c>
      <c r="AS353" s="1">
        <v>66069000</v>
      </c>
      <c r="AT353" s="1">
        <v>3151000</v>
      </c>
      <c r="AU353" s="1">
        <v>1506000</v>
      </c>
      <c r="AV353" s="1">
        <v>4657000</v>
      </c>
      <c r="AW353">
        <v>30</v>
      </c>
      <c r="AX353">
        <v>0</v>
      </c>
      <c r="AY353">
        <v>12.15</v>
      </c>
      <c r="AZ353">
        <v>89</v>
      </c>
      <c r="BA353" s="1">
        <v>6779000</v>
      </c>
      <c r="BB353">
        <v>0</v>
      </c>
    </row>
    <row r="354" spans="1:54" x14ac:dyDescent="0.2">
      <c r="A354" t="s">
        <v>348</v>
      </c>
      <c r="B354" t="s">
        <v>347</v>
      </c>
      <c r="C354" t="s">
        <v>330</v>
      </c>
      <c r="D354" t="s">
        <v>331</v>
      </c>
      <c r="E354" t="s">
        <v>46</v>
      </c>
      <c r="F354" t="s">
        <v>47</v>
      </c>
      <c r="G354" s="1">
        <v>172730</v>
      </c>
      <c r="H354" s="1">
        <v>171050</v>
      </c>
      <c r="I354" s="1">
        <v>343780</v>
      </c>
      <c r="J354">
        <v>0</v>
      </c>
      <c r="K354">
        <v>0</v>
      </c>
      <c r="L354">
        <v>0</v>
      </c>
      <c r="M354" s="1">
        <v>19775078</v>
      </c>
      <c r="N354" s="1">
        <v>303368</v>
      </c>
      <c r="O354">
        <v>0</v>
      </c>
      <c r="P354" s="1">
        <v>841608</v>
      </c>
      <c r="Q354" s="1">
        <v>21263834</v>
      </c>
      <c r="R354" s="1">
        <f>Table1[[#This Row],[receipts_total]]-Table1[[#This Row],[receipts_others_income]]</f>
        <v>20422226</v>
      </c>
      <c r="S354" s="1" t="str">
        <f>IF(Table1[[#This Row],[revenue]]&lt;250000,"S",IF(Table1[[#This Row],[revenue]]&lt;1000000,"M","L"))</f>
        <v>L</v>
      </c>
      <c r="T354" s="1">
        <f>IF(Table1[[#This Row],[charity_size]]="S",1, 0)</f>
        <v>0</v>
      </c>
      <c r="U354" s="2">
        <f>IF(Table1[[#This Row],[charity_size]]="S",(Table1[[#This Row],[revenue]]-_xlfn.MINIFS($R$2:$R$423,$S$2:$S$423,"S"))/(_xlfn.MAXIFS($R$2:$R$423,$S$2:$S$423,"S")-_xlfn.MINIFS($R$2:$R$423,$S$2:$S$423,"S")),0)</f>
        <v>0</v>
      </c>
      <c r="V354" s="1">
        <f>IF(Table1[[#This Row],[charity_size]]="M",1,0)</f>
        <v>0</v>
      </c>
      <c r="W35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4" s="1">
        <f>IF(Table1[[#This Row],[charity_size]]="L",1,0)</f>
        <v>1</v>
      </c>
      <c r="Y354" s="2">
        <f>IF(Table1[[#This Row],[charity_size]]="L",(LOG10(Table1[[#This Row],[revenue]])-LOG10(_xlfn.MINIFS($R$2:$R$423,$S$2:$S$423,"L")))/(LOG10(_xlfn.MAXIFS($R$2:$R$423,$S$2:$S$423,"L"))-LOG10(_xlfn.MINIFS($R$2:$R$423,$S$2:$S$423,"L"))),0)</f>
        <v>0.38396757655558789</v>
      </c>
      <c r="Z354">
        <v>0</v>
      </c>
      <c r="AA354">
        <v>0</v>
      </c>
      <c r="AB354">
        <v>0</v>
      </c>
      <c r="AC354">
        <v>0</v>
      </c>
      <c r="AD354">
        <v>0</v>
      </c>
      <c r="AE354" s="1">
        <v>18341949</v>
      </c>
      <c r="AF354" s="1">
        <v>18341949</v>
      </c>
      <c r="AG354" s="1">
        <v>381314</v>
      </c>
      <c r="AH354" s="1">
        <v>33449705</v>
      </c>
      <c r="AI354">
        <v>0</v>
      </c>
      <c r="AJ354">
        <v>0</v>
      </c>
      <c r="AK354">
        <v>0</v>
      </c>
      <c r="AL354">
        <v>0</v>
      </c>
      <c r="AM354" s="1">
        <v>1655556</v>
      </c>
      <c r="AN354" s="1">
        <v>35486575</v>
      </c>
      <c r="AO354" s="1">
        <v>703662</v>
      </c>
      <c r="AP354" s="1">
        <v>35486575</v>
      </c>
      <c r="AQ354" s="1">
        <v>1974635</v>
      </c>
      <c r="AR354" s="1">
        <v>26320331</v>
      </c>
      <c r="AS354" s="1">
        <v>23642034</v>
      </c>
      <c r="AT354" s="1">
        <v>7611835</v>
      </c>
      <c r="AU354" s="1">
        <v>1554409</v>
      </c>
      <c r="AV354" s="1">
        <v>9166244</v>
      </c>
      <c r="AW354">
        <v>14</v>
      </c>
      <c r="AX354">
        <v>0</v>
      </c>
      <c r="AY354">
        <v>0</v>
      </c>
      <c r="AZ354">
        <v>133</v>
      </c>
      <c r="BA354" s="1">
        <v>14347529</v>
      </c>
      <c r="BB354">
        <v>0</v>
      </c>
    </row>
    <row r="355" spans="1:54" x14ac:dyDescent="0.2">
      <c r="A355" t="s">
        <v>639</v>
      </c>
      <c r="B355" t="s">
        <v>638</v>
      </c>
      <c r="C355" t="s">
        <v>171</v>
      </c>
      <c r="D355" t="s">
        <v>636</v>
      </c>
      <c r="E355" t="s">
        <v>59</v>
      </c>
      <c r="F355" t="s">
        <v>47</v>
      </c>
      <c r="G355">
        <v>0</v>
      </c>
      <c r="H355" s="1">
        <v>612500</v>
      </c>
      <c r="I355" s="1">
        <v>612500</v>
      </c>
      <c r="J355">
        <v>0</v>
      </c>
      <c r="K355">
        <v>0</v>
      </c>
      <c r="L355">
        <v>0</v>
      </c>
      <c r="M355">
        <v>0</v>
      </c>
      <c r="N355" s="1">
        <v>138238</v>
      </c>
      <c r="O355">
        <v>0</v>
      </c>
      <c r="P355">
        <v>0</v>
      </c>
      <c r="Q355" s="1">
        <v>750738</v>
      </c>
      <c r="R355" s="1">
        <f>Table1[[#This Row],[receipts_total]]-Table1[[#This Row],[receipts_others_income]]</f>
        <v>750738</v>
      </c>
      <c r="S355" s="1" t="str">
        <f>IF(Table1[[#This Row],[revenue]]&lt;250000,"S",IF(Table1[[#This Row],[revenue]]&lt;1000000,"M","L"))</f>
        <v>M</v>
      </c>
      <c r="T355" s="1">
        <f>IF(Table1[[#This Row],[charity_size]]="S",1, 0)</f>
        <v>0</v>
      </c>
      <c r="U355" s="2">
        <f>IF(Table1[[#This Row],[charity_size]]="S",(Table1[[#This Row],[revenue]]-_xlfn.MINIFS($R$2:$R$423,$S$2:$S$423,"S"))/(_xlfn.MAXIFS($R$2:$R$423,$S$2:$S$423,"S")-_xlfn.MINIFS($R$2:$R$423,$S$2:$S$423,"S")),0)</f>
        <v>0</v>
      </c>
      <c r="V355" s="1">
        <f>IF(Table1[[#This Row],[charity_size]]="M",1,0)</f>
        <v>1</v>
      </c>
      <c r="W355" s="2">
        <f>IF(Table1[[#This Row],[charity_size]]="M",(LOG10(Table1[[#This Row],[revenue]])-LOG10(_xlfn.MINIFS($R$2:$R$423,$S$2:$S$423,"M")))/(LOG10(_xlfn.MAXIFS($R$2:$R$423,$S$2:$S$423,"M"))-LOG10(_xlfn.MINIFS($R$2:$R$423,$S$2:$S$423,"M"))),0)</f>
        <v>0.79050338041199741</v>
      </c>
      <c r="X355" s="1">
        <f>IF(Table1[[#This Row],[charity_size]]="L",1,0)</f>
        <v>0</v>
      </c>
      <c r="Y35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55">
        <v>0</v>
      </c>
      <c r="AA355" s="1">
        <v>3199047</v>
      </c>
      <c r="AB355">
        <v>0</v>
      </c>
      <c r="AC355" s="1">
        <v>3199047</v>
      </c>
      <c r="AD355">
        <v>0</v>
      </c>
      <c r="AE355" s="1">
        <v>124671</v>
      </c>
      <c r="AF355" s="1">
        <v>3323718</v>
      </c>
      <c r="AG355">
        <v>0</v>
      </c>
      <c r="AH355" s="1">
        <v>852247</v>
      </c>
      <c r="AI355">
        <v>0</v>
      </c>
      <c r="AJ355" s="1">
        <v>6017922</v>
      </c>
      <c r="AK355">
        <v>0</v>
      </c>
      <c r="AL355">
        <v>0</v>
      </c>
      <c r="AM355">
        <v>0</v>
      </c>
      <c r="AN355" s="1">
        <v>6870169</v>
      </c>
      <c r="AO355">
        <v>0</v>
      </c>
      <c r="AP355" s="1">
        <v>6870169</v>
      </c>
      <c r="AQ355">
        <v>0</v>
      </c>
      <c r="AR355" s="1">
        <v>6860671</v>
      </c>
      <c r="AS355" s="1">
        <v>6860671</v>
      </c>
      <c r="AT355" s="1">
        <v>9498</v>
      </c>
      <c r="AU355">
        <v>0</v>
      </c>
      <c r="AV355" s="1">
        <v>9498</v>
      </c>
      <c r="AW355">
        <v>63</v>
      </c>
      <c r="AX355" s="1">
        <v>3181246</v>
      </c>
      <c r="AY355">
        <v>0</v>
      </c>
      <c r="AZ355">
        <v>0</v>
      </c>
      <c r="BA355">
        <v>0</v>
      </c>
      <c r="BB355">
        <v>0</v>
      </c>
    </row>
    <row r="356" spans="1:54" x14ac:dyDescent="0.2">
      <c r="A356" t="s">
        <v>474</v>
      </c>
      <c r="B356" t="s">
        <v>473</v>
      </c>
      <c r="C356" t="s">
        <v>395</v>
      </c>
      <c r="D356" t="s">
        <v>171</v>
      </c>
      <c r="E356" t="s">
        <v>46</v>
      </c>
      <c r="F356" t="s">
        <v>47</v>
      </c>
      <c r="G356" s="1">
        <v>191138</v>
      </c>
      <c r="H356" s="1">
        <v>1713536</v>
      </c>
      <c r="I356" s="1">
        <v>1904674</v>
      </c>
      <c r="J356">
        <v>0</v>
      </c>
      <c r="K356">
        <v>0</v>
      </c>
      <c r="L356">
        <v>0</v>
      </c>
      <c r="M356" s="1">
        <v>12679366</v>
      </c>
      <c r="N356" s="1">
        <v>123895</v>
      </c>
      <c r="O356" s="1">
        <v>5812067</v>
      </c>
      <c r="P356" s="1">
        <v>83083</v>
      </c>
      <c r="Q356" s="1">
        <v>20603085</v>
      </c>
      <c r="R356" s="1">
        <f>Table1[[#This Row],[receipts_total]]-Table1[[#This Row],[receipts_others_income]]</f>
        <v>20520002</v>
      </c>
      <c r="S356" s="1" t="str">
        <f>IF(Table1[[#This Row],[revenue]]&lt;250000,"S",IF(Table1[[#This Row],[revenue]]&lt;1000000,"M","L"))</f>
        <v>L</v>
      </c>
      <c r="T356" s="1">
        <f>IF(Table1[[#This Row],[charity_size]]="S",1, 0)</f>
        <v>0</v>
      </c>
      <c r="U356" s="2">
        <f>IF(Table1[[#This Row],[charity_size]]="S",(Table1[[#This Row],[revenue]]-_xlfn.MINIFS($R$2:$R$423,$S$2:$S$423,"S"))/(_xlfn.MAXIFS($R$2:$R$423,$S$2:$S$423,"S")-_xlfn.MINIFS($R$2:$R$423,$S$2:$S$423,"S")),0)</f>
        <v>0</v>
      </c>
      <c r="V356" s="1">
        <f>IF(Table1[[#This Row],[charity_size]]="M",1,0)</f>
        <v>0</v>
      </c>
      <c r="W35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6" s="1">
        <f>IF(Table1[[#This Row],[charity_size]]="L",1,0)</f>
        <v>1</v>
      </c>
      <c r="Y356" s="2">
        <f>IF(Table1[[#This Row],[charity_size]]="L",(LOG10(Table1[[#This Row],[revenue]])-LOG10(_xlfn.MINIFS($R$2:$R$423,$S$2:$S$423,"L")))/(LOG10(_xlfn.MAXIFS($R$2:$R$423,$S$2:$S$423,"L"))-LOG10(_xlfn.MINIFS($R$2:$R$423,$S$2:$S$423,"L"))),0)</f>
        <v>0.38457699516396748</v>
      </c>
      <c r="Z356" s="1">
        <v>3439442</v>
      </c>
      <c r="AA356" s="1">
        <v>18348975</v>
      </c>
      <c r="AB356">
        <v>0</v>
      </c>
      <c r="AC356" s="1">
        <v>18348975</v>
      </c>
      <c r="AD356" s="1">
        <v>74486</v>
      </c>
      <c r="AE356">
        <v>0</v>
      </c>
      <c r="AF356" s="1">
        <v>18423461</v>
      </c>
      <c r="AG356" s="1">
        <v>8510253</v>
      </c>
      <c r="AH356" s="1">
        <v>19111044</v>
      </c>
      <c r="AI356">
        <v>0</v>
      </c>
      <c r="AJ356" s="1">
        <v>323410</v>
      </c>
      <c r="AK356" s="1">
        <v>3712500</v>
      </c>
      <c r="AL356">
        <v>0</v>
      </c>
      <c r="AM356" s="1">
        <v>6158610</v>
      </c>
      <c r="AN356" s="1">
        <v>37815817</v>
      </c>
      <c r="AO356">
        <v>0</v>
      </c>
      <c r="AP356" s="1">
        <v>37815817</v>
      </c>
      <c r="AQ356" s="1">
        <v>12406428</v>
      </c>
      <c r="AR356" s="1">
        <v>32964816</v>
      </c>
      <c r="AS356" s="1">
        <v>20558388</v>
      </c>
      <c r="AT356" s="1">
        <v>4851001</v>
      </c>
      <c r="AU356">
        <v>0</v>
      </c>
      <c r="AV356" s="1">
        <v>4851001</v>
      </c>
      <c r="AW356">
        <v>35</v>
      </c>
      <c r="AX356">
        <v>0</v>
      </c>
      <c r="AY356">
        <v>7</v>
      </c>
      <c r="AZ356">
        <v>296</v>
      </c>
      <c r="BA356" s="1">
        <v>15645775</v>
      </c>
      <c r="BB356" s="1">
        <v>270403</v>
      </c>
    </row>
    <row r="357" spans="1:54" x14ac:dyDescent="0.2">
      <c r="A357" t="s">
        <v>338</v>
      </c>
      <c r="B357" t="s">
        <v>337</v>
      </c>
      <c r="C357" t="s">
        <v>330</v>
      </c>
      <c r="D357" t="s">
        <v>331</v>
      </c>
      <c r="E357" t="s">
        <v>46</v>
      </c>
      <c r="F357" t="s">
        <v>47</v>
      </c>
      <c r="G357" s="1">
        <v>1167687</v>
      </c>
      <c r="H357" s="1">
        <v>603412</v>
      </c>
      <c r="I357" s="1">
        <v>1771099</v>
      </c>
      <c r="J357">
        <v>0</v>
      </c>
      <c r="K357">
        <v>0</v>
      </c>
      <c r="L357">
        <v>0</v>
      </c>
      <c r="M357" s="1">
        <v>10195328</v>
      </c>
      <c r="N357" s="1">
        <v>320382</v>
      </c>
      <c r="O357" s="1">
        <v>8972622</v>
      </c>
      <c r="P357" s="1">
        <v>666200</v>
      </c>
      <c r="Q357" s="1">
        <v>21925631</v>
      </c>
      <c r="R357" s="1">
        <f>Table1[[#This Row],[receipts_total]]-Table1[[#This Row],[receipts_others_income]]</f>
        <v>21259431</v>
      </c>
      <c r="S357" s="1" t="str">
        <f>IF(Table1[[#This Row],[revenue]]&lt;250000,"S",IF(Table1[[#This Row],[revenue]]&lt;1000000,"M","L"))</f>
        <v>L</v>
      </c>
      <c r="T357" s="1">
        <f>IF(Table1[[#This Row],[charity_size]]="S",1, 0)</f>
        <v>0</v>
      </c>
      <c r="U357" s="2">
        <f>IF(Table1[[#This Row],[charity_size]]="S",(Table1[[#This Row],[revenue]]-_xlfn.MINIFS($R$2:$R$423,$S$2:$S$423,"S"))/(_xlfn.MAXIFS($R$2:$R$423,$S$2:$S$423,"S")-_xlfn.MINIFS($R$2:$R$423,$S$2:$S$423,"S")),0)</f>
        <v>0</v>
      </c>
      <c r="V357" s="1">
        <f>IF(Table1[[#This Row],[charity_size]]="M",1,0)</f>
        <v>0</v>
      </c>
      <c r="W35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7" s="1">
        <f>IF(Table1[[#This Row],[charity_size]]="L",1,0)</f>
        <v>1</v>
      </c>
      <c r="Y357" s="2">
        <f>IF(Table1[[#This Row],[charity_size]]="L",(LOG10(Table1[[#This Row],[revenue]])-LOG10(_xlfn.MINIFS($R$2:$R$423,$S$2:$S$423,"L")))/(LOG10(_xlfn.MAXIFS($R$2:$R$423,$S$2:$S$423,"L"))-LOG10(_xlfn.MINIFS($R$2:$R$423,$S$2:$S$423,"L"))),0)</f>
        <v>0.38909382136969278</v>
      </c>
      <c r="Z357">
        <v>0</v>
      </c>
      <c r="AA357" s="1">
        <v>20011217</v>
      </c>
      <c r="AB357" s="1">
        <v>110479</v>
      </c>
      <c r="AC357" s="1">
        <v>20121696</v>
      </c>
      <c r="AD357" s="1">
        <v>150774</v>
      </c>
      <c r="AE357" s="1">
        <v>44292</v>
      </c>
      <c r="AF357" s="1">
        <v>20316762</v>
      </c>
      <c r="AG357" s="1">
        <v>1349688</v>
      </c>
      <c r="AH357" s="1">
        <v>12742616</v>
      </c>
      <c r="AI357">
        <v>0</v>
      </c>
      <c r="AJ357" s="1">
        <v>3697057</v>
      </c>
      <c r="AK357">
        <v>0</v>
      </c>
      <c r="AL357" s="1">
        <v>578539</v>
      </c>
      <c r="AM357" s="1">
        <v>552868</v>
      </c>
      <c r="AN357" s="1">
        <v>18920768</v>
      </c>
      <c r="AO357">
        <v>0</v>
      </c>
      <c r="AP357" s="1">
        <v>18920768</v>
      </c>
      <c r="AQ357" s="1">
        <v>11541464</v>
      </c>
      <c r="AR357" s="1">
        <v>12870204</v>
      </c>
      <c r="AS357" s="1">
        <v>1328740</v>
      </c>
      <c r="AT357" s="1">
        <v>6050564</v>
      </c>
      <c r="AU357">
        <v>0</v>
      </c>
      <c r="AV357" s="1">
        <v>6050564</v>
      </c>
      <c r="AW357">
        <v>14</v>
      </c>
      <c r="AX357">
        <v>495</v>
      </c>
      <c r="AY357">
        <v>8.5</v>
      </c>
      <c r="AZ357">
        <v>240</v>
      </c>
      <c r="BA357" s="1">
        <v>16522346</v>
      </c>
      <c r="BB357" s="1">
        <v>321467</v>
      </c>
    </row>
    <row r="358" spans="1:54" x14ac:dyDescent="0.2">
      <c r="A358" t="s">
        <v>264</v>
      </c>
      <c r="B358" t="s">
        <v>263</v>
      </c>
      <c r="C358" t="s">
        <v>176</v>
      </c>
      <c r="D358" t="s">
        <v>235</v>
      </c>
      <c r="E358" t="s">
        <v>46</v>
      </c>
      <c r="F358" t="s">
        <v>47</v>
      </c>
      <c r="G358" s="1">
        <v>168719</v>
      </c>
      <c r="H358" s="1">
        <v>507210</v>
      </c>
      <c r="I358" s="1">
        <v>675929</v>
      </c>
      <c r="J358">
        <v>0</v>
      </c>
      <c r="K358">
        <v>0</v>
      </c>
      <c r="L358">
        <v>0</v>
      </c>
      <c r="M358" s="1">
        <v>91301</v>
      </c>
      <c r="N358" s="1">
        <v>1332</v>
      </c>
      <c r="O358">
        <v>0</v>
      </c>
      <c r="P358">
        <v>0</v>
      </c>
      <c r="Q358" s="1">
        <v>768562</v>
      </c>
      <c r="R358" s="1">
        <f>Table1[[#This Row],[receipts_total]]-Table1[[#This Row],[receipts_others_income]]</f>
        <v>768562</v>
      </c>
      <c r="S358" s="1" t="str">
        <f>IF(Table1[[#This Row],[revenue]]&lt;250000,"S",IF(Table1[[#This Row],[revenue]]&lt;1000000,"M","L"))</f>
        <v>M</v>
      </c>
      <c r="T358" s="1">
        <f>IF(Table1[[#This Row],[charity_size]]="S",1, 0)</f>
        <v>0</v>
      </c>
      <c r="U358" s="2">
        <f>IF(Table1[[#This Row],[charity_size]]="S",(Table1[[#This Row],[revenue]]-_xlfn.MINIFS($R$2:$R$423,$S$2:$S$423,"S"))/(_xlfn.MAXIFS($R$2:$R$423,$S$2:$S$423,"S")-_xlfn.MINIFS($R$2:$R$423,$S$2:$S$423,"S")),0)</f>
        <v>0</v>
      </c>
      <c r="V358" s="1">
        <f>IF(Table1[[#This Row],[charity_size]]="M",1,0)</f>
        <v>1</v>
      </c>
      <c r="W358" s="2">
        <f>IF(Table1[[#This Row],[charity_size]]="M",(LOG10(Table1[[#This Row],[revenue]])-LOG10(_xlfn.MINIFS($R$2:$R$423,$S$2:$S$423,"M")))/(LOG10(_xlfn.MAXIFS($R$2:$R$423,$S$2:$S$423,"M"))-LOG10(_xlfn.MINIFS($R$2:$R$423,$S$2:$S$423,"M"))),0)</f>
        <v>0.80774151429114882</v>
      </c>
      <c r="X358" s="1">
        <f>IF(Table1[[#This Row],[charity_size]]="L",1,0)</f>
        <v>0</v>
      </c>
      <c r="Y35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58">
        <v>0</v>
      </c>
      <c r="AA358" s="1">
        <v>557170</v>
      </c>
      <c r="AB358">
        <v>0</v>
      </c>
      <c r="AC358" s="1">
        <v>557170</v>
      </c>
      <c r="AD358" s="1">
        <v>108601</v>
      </c>
      <c r="AE358" s="1">
        <v>8584</v>
      </c>
      <c r="AF358" s="1">
        <v>674355</v>
      </c>
      <c r="AG358">
        <v>0</v>
      </c>
      <c r="AH358" s="1">
        <v>469811</v>
      </c>
      <c r="AI358">
        <v>0</v>
      </c>
      <c r="AJ358">
        <v>0</v>
      </c>
      <c r="AK358">
        <v>0</v>
      </c>
      <c r="AL358">
        <v>0</v>
      </c>
      <c r="AM358">
        <v>0</v>
      </c>
      <c r="AN358" s="1">
        <v>469811</v>
      </c>
      <c r="AO358">
        <v>0</v>
      </c>
      <c r="AP358" s="1">
        <v>469811</v>
      </c>
      <c r="AQ358">
        <v>0</v>
      </c>
      <c r="AR358" s="1">
        <v>466011</v>
      </c>
      <c r="AS358" s="1">
        <v>466011</v>
      </c>
      <c r="AT358" s="1">
        <v>3800</v>
      </c>
      <c r="AU358">
        <v>0</v>
      </c>
      <c r="AV358" s="1">
        <v>3800</v>
      </c>
      <c r="AW358">
        <v>11</v>
      </c>
      <c r="AX358">
        <v>0</v>
      </c>
      <c r="AY358">
        <v>29.2</v>
      </c>
      <c r="AZ358">
        <v>0</v>
      </c>
      <c r="BA358">
        <v>0</v>
      </c>
      <c r="BB358">
        <v>0</v>
      </c>
    </row>
    <row r="359" spans="1:54" x14ac:dyDescent="0.2">
      <c r="A359" t="s">
        <v>334</v>
      </c>
      <c r="B359" t="s">
        <v>333</v>
      </c>
      <c r="C359" t="s">
        <v>330</v>
      </c>
      <c r="D359" t="s">
        <v>331</v>
      </c>
      <c r="E359" t="s">
        <v>59</v>
      </c>
      <c r="F359" t="s">
        <v>47</v>
      </c>
      <c r="G359" s="1">
        <v>377856</v>
      </c>
      <c r="H359" s="1">
        <v>357454</v>
      </c>
      <c r="I359" s="1">
        <v>735310</v>
      </c>
      <c r="J359">
        <v>0</v>
      </c>
      <c r="K359">
        <v>0</v>
      </c>
      <c r="L359">
        <v>0</v>
      </c>
      <c r="M359" s="1">
        <v>21516940</v>
      </c>
      <c r="N359" s="1">
        <v>263917</v>
      </c>
      <c r="O359">
        <v>0</v>
      </c>
      <c r="P359" s="1">
        <v>319484</v>
      </c>
      <c r="Q359" s="1">
        <v>22835651</v>
      </c>
      <c r="R359" s="1">
        <f>Table1[[#This Row],[receipts_total]]-Table1[[#This Row],[receipts_others_income]]</f>
        <v>22516167</v>
      </c>
      <c r="S359" s="1" t="str">
        <f>IF(Table1[[#This Row],[revenue]]&lt;250000,"S",IF(Table1[[#This Row],[revenue]]&lt;1000000,"M","L"))</f>
        <v>L</v>
      </c>
      <c r="T359" s="1">
        <f>IF(Table1[[#This Row],[charity_size]]="S",1, 0)</f>
        <v>0</v>
      </c>
      <c r="U359" s="2">
        <f>IF(Table1[[#This Row],[charity_size]]="S",(Table1[[#This Row],[revenue]]-_xlfn.MINIFS($R$2:$R$423,$S$2:$S$423,"S"))/(_xlfn.MAXIFS($R$2:$R$423,$S$2:$S$423,"S")-_xlfn.MINIFS($R$2:$R$423,$S$2:$S$423,"S")),0)</f>
        <v>0</v>
      </c>
      <c r="V359" s="1">
        <f>IF(Table1[[#This Row],[charity_size]]="M",1,0)</f>
        <v>0</v>
      </c>
      <c r="W35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59" s="1">
        <f>IF(Table1[[#This Row],[charity_size]]="L",1,0)</f>
        <v>1</v>
      </c>
      <c r="Y359" s="2">
        <f>IF(Table1[[#This Row],[charity_size]]="L",(LOG10(Table1[[#This Row],[revenue]])-LOG10(_xlfn.MINIFS($R$2:$R$423,$S$2:$S$423,"L")))/(LOG10(_xlfn.MAXIFS($R$2:$R$423,$S$2:$S$423,"L"))-LOG10(_xlfn.MINIFS($R$2:$R$423,$S$2:$S$423,"L"))),0)</f>
        <v>0.39642182060584008</v>
      </c>
      <c r="Z359" s="1">
        <v>12552</v>
      </c>
      <c r="AA359" s="1">
        <v>381585</v>
      </c>
      <c r="AB359" s="1">
        <v>116814</v>
      </c>
      <c r="AC359" s="1">
        <v>498399</v>
      </c>
      <c r="AD359" s="1">
        <v>30238</v>
      </c>
      <c r="AE359" s="1">
        <v>17846374</v>
      </c>
      <c r="AF359" s="1">
        <v>18375011</v>
      </c>
      <c r="AG359" s="1">
        <v>717465</v>
      </c>
      <c r="AH359" s="1">
        <v>29225356</v>
      </c>
      <c r="AI359">
        <v>0</v>
      </c>
      <c r="AJ359">
        <v>0</v>
      </c>
      <c r="AK359" s="1">
        <v>22654647</v>
      </c>
      <c r="AL359">
        <v>0</v>
      </c>
      <c r="AM359" s="1">
        <v>919369</v>
      </c>
      <c r="AN359" s="1">
        <v>53516837</v>
      </c>
      <c r="AO359">
        <v>0</v>
      </c>
      <c r="AP359" s="1">
        <v>53516837</v>
      </c>
      <c r="AQ359" s="1">
        <v>4836646</v>
      </c>
      <c r="AR359" s="1">
        <v>26017682</v>
      </c>
      <c r="AS359" s="1">
        <v>21181036</v>
      </c>
      <c r="AT359" s="1">
        <v>3973364</v>
      </c>
      <c r="AU359" s="1">
        <v>23525791</v>
      </c>
      <c r="AV359" s="1">
        <v>27499155</v>
      </c>
      <c r="AW359">
        <v>14</v>
      </c>
      <c r="AX359">
        <v>0</v>
      </c>
      <c r="AY359">
        <v>7</v>
      </c>
      <c r="AZ359">
        <v>143</v>
      </c>
      <c r="BA359" s="1">
        <v>12724116</v>
      </c>
      <c r="BB359">
        <v>0</v>
      </c>
    </row>
    <row r="360" spans="1:54" x14ac:dyDescent="0.2">
      <c r="A360" t="s">
        <v>683</v>
      </c>
      <c r="B360" t="s">
        <v>682</v>
      </c>
      <c r="C360" t="s">
        <v>649</v>
      </c>
      <c r="D360" t="s">
        <v>579</v>
      </c>
      <c r="E360" t="s">
        <v>46</v>
      </c>
      <c r="F360" t="s">
        <v>47</v>
      </c>
      <c r="G360" s="1">
        <v>261299</v>
      </c>
      <c r="H360" s="1">
        <v>1150832</v>
      </c>
      <c r="I360" s="1">
        <v>1412131</v>
      </c>
      <c r="J360">
        <v>0</v>
      </c>
      <c r="K360">
        <v>0</v>
      </c>
      <c r="L360">
        <v>0</v>
      </c>
      <c r="M360" s="1">
        <v>20237245</v>
      </c>
      <c r="N360">
        <v>0</v>
      </c>
      <c r="O360" s="1">
        <v>1038069</v>
      </c>
      <c r="P360" s="1">
        <v>575373</v>
      </c>
      <c r="Q360" s="1">
        <v>23262818</v>
      </c>
      <c r="R360" s="1">
        <f>Table1[[#This Row],[receipts_total]]-Table1[[#This Row],[receipts_others_income]]</f>
        <v>22687445</v>
      </c>
      <c r="S360" s="1" t="str">
        <f>IF(Table1[[#This Row],[revenue]]&lt;250000,"S",IF(Table1[[#This Row],[revenue]]&lt;1000000,"M","L"))</f>
        <v>L</v>
      </c>
      <c r="T360" s="1">
        <f>IF(Table1[[#This Row],[charity_size]]="S",1, 0)</f>
        <v>0</v>
      </c>
      <c r="U360" s="2">
        <f>IF(Table1[[#This Row],[charity_size]]="S",(Table1[[#This Row],[revenue]]-_xlfn.MINIFS($R$2:$R$423,$S$2:$S$423,"S"))/(_xlfn.MAXIFS($R$2:$R$423,$S$2:$S$423,"S")-_xlfn.MINIFS($R$2:$R$423,$S$2:$S$423,"S")),0)</f>
        <v>0</v>
      </c>
      <c r="V360" s="1">
        <f>IF(Table1[[#This Row],[charity_size]]="M",1,0)</f>
        <v>0</v>
      </c>
      <c r="W36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0" s="1">
        <f>IF(Table1[[#This Row],[charity_size]]="L",1,0)</f>
        <v>1</v>
      </c>
      <c r="Y360" s="2">
        <f>IF(Table1[[#This Row],[charity_size]]="L",(LOG10(Table1[[#This Row],[revenue]])-LOG10(_xlfn.MINIFS($R$2:$R$423,$S$2:$S$423,"L")))/(LOG10(_xlfn.MAXIFS($R$2:$R$423,$S$2:$S$423,"L"))-LOG10(_xlfn.MINIFS($R$2:$R$423,$S$2:$S$423,"L"))),0)</f>
        <v>0.39738872740577103</v>
      </c>
      <c r="Z360">
        <v>0</v>
      </c>
      <c r="AA360" s="1">
        <v>19808442</v>
      </c>
      <c r="AB360" s="1">
        <v>87583</v>
      </c>
      <c r="AC360" s="1">
        <v>19896025</v>
      </c>
      <c r="AD360">
        <v>0</v>
      </c>
      <c r="AE360" s="1">
        <v>5270</v>
      </c>
      <c r="AF360" s="1">
        <v>19901295</v>
      </c>
      <c r="AG360" s="1">
        <v>1078405</v>
      </c>
      <c r="AH360" s="1">
        <v>31186350</v>
      </c>
      <c r="AI360">
        <v>0</v>
      </c>
      <c r="AJ360">
        <v>0</v>
      </c>
      <c r="AK360" s="1">
        <v>975204</v>
      </c>
      <c r="AL360" s="1">
        <v>262416</v>
      </c>
      <c r="AM360" s="1">
        <v>741495</v>
      </c>
      <c r="AN360" s="1">
        <v>34243870</v>
      </c>
      <c r="AO360" s="1">
        <v>5814632</v>
      </c>
      <c r="AP360" s="1">
        <v>34243870</v>
      </c>
      <c r="AQ360" s="1">
        <v>14830340</v>
      </c>
      <c r="AR360" s="1">
        <v>31670116</v>
      </c>
      <c r="AS360" s="1">
        <v>11025144</v>
      </c>
      <c r="AT360" s="1">
        <v>2573754</v>
      </c>
      <c r="AU360">
        <v>0</v>
      </c>
      <c r="AV360" s="1">
        <v>2573754</v>
      </c>
      <c r="AW360">
        <v>42</v>
      </c>
      <c r="AX360">
        <v>0</v>
      </c>
      <c r="AY360">
        <v>0</v>
      </c>
      <c r="AZ360">
        <v>300</v>
      </c>
      <c r="BA360" s="1">
        <v>17308656</v>
      </c>
      <c r="BB360" s="1">
        <v>1548059</v>
      </c>
    </row>
    <row r="361" spans="1:54" x14ac:dyDescent="0.2">
      <c r="A361" t="s">
        <v>893</v>
      </c>
      <c r="B361" t="s">
        <v>892</v>
      </c>
      <c r="C361" t="s">
        <v>875</v>
      </c>
      <c r="D361" t="s">
        <v>876</v>
      </c>
      <c r="E361" t="s">
        <v>46</v>
      </c>
      <c r="F361" t="s">
        <v>56</v>
      </c>
      <c r="G361" s="1">
        <v>14449972</v>
      </c>
      <c r="H361" s="1">
        <v>173450</v>
      </c>
      <c r="I361" s="1">
        <v>14623422</v>
      </c>
      <c r="J361" s="1">
        <v>1960600</v>
      </c>
      <c r="K361">
        <v>0</v>
      </c>
      <c r="L361" s="1">
        <v>1960600</v>
      </c>
      <c r="M361" s="1">
        <v>6095000</v>
      </c>
      <c r="N361" s="1">
        <v>41892</v>
      </c>
      <c r="O361">
        <v>0</v>
      </c>
      <c r="P361" s="1">
        <v>8280279</v>
      </c>
      <c r="Q361" s="1">
        <v>31001193</v>
      </c>
      <c r="R361" s="1">
        <f>Table1[[#This Row],[receipts_total]]-Table1[[#This Row],[receipts_others_income]]</f>
        <v>22720914</v>
      </c>
      <c r="S361" s="1" t="str">
        <f>IF(Table1[[#This Row],[revenue]]&lt;250000,"S",IF(Table1[[#This Row],[revenue]]&lt;1000000,"M","L"))</f>
        <v>L</v>
      </c>
      <c r="T361" s="1">
        <f>IF(Table1[[#This Row],[charity_size]]="S",1, 0)</f>
        <v>0</v>
      </c>
      <c r="U361" s="2">
        <f>IF(Table1[[#This Row],[charity_size]]="S",(Table1[[#This Row],[revenue]]-_xlfn.MINIFS($R$2:$R$423,$S$2:$S$423,"S"))/(_xlfn.MAXIFS($R$2:$R$423,$S$2:$S$423,"S")-_xlfn.MINIFS($R$2:$R$423,$S$2:$S$423,"S")),0)</f>
        <v>0</v>
      </c>
      <c r="V361" s="1">
        <f>IF(Table1[[#This Row],[charity_size]]="M",1,0)</f>
        <v>0</v>
      </c>
      <c r="W36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1" s="1">
        <f>IF(Table1[[#This Row],[charity_size]]="L",1,0)</f>
        <v>1</v>
      </c>
      <c r="Y361" s="2">
        <f>IF(Table1[[#This Row],[charity_size]]="L",(LOG10(Table1[[#This Row],[revenue]])-LOG10(_xlfn.MINIFS($R$2:$R$423,$S$2:$S$423,"L")))/(LOG10(_xlfn.MAXIFS($R$2:$R$423,$S$2:$S$423,"L"))-LOG10(_xlfn.MINIFS($R$2:$R$423,$S$2:$S$423,"L"))),0)</f>
        <v>0.39757681541050766</v>
      </c>
      <c r="Z361">
        <v>0</v>
      </c>
      <c r="AA361" s="1">
        <v>29259855</v>
      </c>
      <c r="AB361" s="1">
        <v>2158892</v>
      </c>
      <c r="AC361" s="1">
        <v>31418747</v>
      </c>
      <c r="AD361">
        <v>0</v>
      </c>
      <c r="AE361">
        <v>0</v>
      </c>
      <c r="AF361" s="1">
        <v>31418747</v>
      </c>
      <c r="AG361" s="1">
        <v>5146853</v>
      </c>
      <c r="AH361" s="1">
        <v>10216789</v>
      </c>
      <c r="AI361" s="1">
        <v>518547</v>
      </c>
      <c r="AJ361">
        <v>0</v>
      </c>
      <c r="AK361">
        <v>0</v>
      </c>
      <c r="AL361">
        <v>0</v>
      </c>
      <c r="AM361" s="1">
        <v>189422</v>
      </c>
      <c r="AN361" s="1">
        <v>16071611</v>
      </c>
      <c r="AO361">
        <v>0</v>
      </c>
      <c r="AP361" s="1">
        <v>16071611</v>
      </c>
      <c r="AQ361">
        <v>0</v>
      </c>
      <c r="AR361" s="1">
        <v>5972504</v>
      </c>
      <c r="AS361" s="1">
        <v>5972504</v>
      </c>
      <c r="AT361" s="1">
        <v>10099107</v>
      </c>
      <c r="AU361">
        <v>0</v>
      </c>
      <c r="AV361" s="1">
        <v>10099107</v>
      </c>
      <c r="AW361">
        <v>49</v>
      </c>
      <c r="AX361">
        <v>0</v>
      </c>
      <c r="AY361">
        <v>0</v>
      </c>
      <c r="AZ361">
        <v>217</v>
      </c>
      <c r="BA361" s="1">
        <v>9446612</v>
      </c>
      <c r="BB361">
        <v>0</v>
      </c>
    </row>
    <row r="362" spans="1:54" x14ac:dyDescent="0.2">
      <c r="A362" t="s">
        <v>955</v>
      </c>
      <c r="B362" t="s">
        <v>954</v>
      </c>
      <c r="C362" t="s">
        <v>875</v>
      </c>
      <c r="D362" t="s">
        <v>952</v>
      </c>
      <c r="E362" t="s">
        <v>46</v>
      </c>
      <c r="F362" t="s">
        <v>47</v>
      </c>
      <c r="G362" s="1">
        <v>198280</v>
      </c>
      <c r="H362" s="1">
        <v>180865</v>
      </c>
      <c r="I362" s="1">
        <v>379145</v>
      </c>
      <c r="J362">
        <v>0</v>
      </c>
      <c r="K362">
        <v>0</v>
      </c>
      <c r="L362">
        <v>0</v>
      </c>
      <c r="M362" s="1">
        <v>372499</v>
      </c>
      <c r="N362" s="1">
        <v>20316</v>
      </c>
      <c r="O362" s="1">
        <v>4035</v>
      </c>
      <c r="P362" s="1">
        <v>22677</v>
      </c>
      <c r="Q362" s="1">
        <v>798672</v>
      </c>
      <c r="R362" s="1">
        <f>Table1[[#This Row],[receipts_total]]-Table1[[#This Row],[receipts_others_income]]</f>
        <v>775995</v>
      </c>
      <c r="S362" s="1" t="str">
        <f>IF(Table1[[#This Row],[revenue]]&lt;250000,"S",IF(Table1[[#This Row],[revenue]]&lt;1000000,"M","L"))</f>
        <v>M</v>
      </c>
      <c r="T362" s="1">
        <f>IF(Table1[[#This Row],[charity_size]]="S",1, 0)</f>
        <v>0</v>
      </c>
      <c r="U362" s="2">
        <f>IF(Table1[[#This Row],[charity_size]]="S",(Table1[[#This Row],[revenue]]-_xlfn.MINIFS($R$2:$R$423,$S$2:$S$423,"S"))/(_xlfn.MAXIFS($R$2:$R$423,$S$2:$S$423,"S")-_xlfn.MINIFS($R$2:$R$423,$S$2:$S$423,"S")),0)</f>
        <v>0</v>
      </c>
      <c r="V362" s="1">
        <f>IF(Table1[[#This Row],[charity_size]]="M",1,0)</f>
        <v>1</v>
      </c>
      <c r="W362" s="2">
        <f>IF(Table1[[#This Row],[charity_size]]="M",(LOG10(Table1[[#This Row],[revenue]])-LOG10(_xlfn.MINIFS($R$2:$R$423,$S$2:$S$423,"M")))/(LOG10(_xlfn.MAXIFS($R$2:$R$423,$S$2:$S$423,"M"))-LOG10(_xlfn.MINIFS($R$2:$R$423,$S$2:$S$423,"M"))),0)</f>
        <v>0.81481237420886476</v>
      </c>
      <c r="X362" s="1">
        <f>IF(Table1[[#This Row],[charity_size]]="L",1,0)</f>
        <v>0</v>
      </c>
      <c r="Y36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62" s="1">
        <v>449499</v>
      </c>
      <c r="AA362" s="1">
        <v>620058</v>
      </c>
      <c r="AB362">
        <v>0</v>
      </c>
      <c r="AC362" s="1">
        <v>620058</v>
      </c>
      <c r="AD362">
        <v>447</v>
      </c>
      <c r="AE362">
        <v>0</v>
      </c>
      <c r="AF362" s="1">
        <v>620505</v>
      </c>
      <c r="AG362">
        <v>0</v>
      </c>
      <c r="AH362" s="1">
        <v>2652567</v>
      </c>
      <c r="AI362">
        <v>0</v>
      </c>
      <c r="AJ362">
        <v>0</v>
      </c>
      <c r="AK362">
        <v>0</v>
      </c>
      <c r="AL362" s="1">
        <v>65393</v>
      </c>
      <c r="AM362" s="1">
        <v>191728</v>
      </c>
      <c r="AN362" s="1">
        <v>2909688</v>
      </c>
      <c r="AO362">
        <v>0</v>
      </c>
      <c r="AP362" s="1">
        <v>2909688</v>
      </c>
      <c r="AQ362" s="1">
        <v>34958</v>
      </c>
      <c r="AR362" s="1">
        <v>2813699</v>
      </c>
      <c r="AS362" s="1">
        <v>2778741</v>
      </c>
      <c r="AT362" s="1">
        <v>95989</v>
      </c>
      <c r="AU362">
        <v>0</v>
      </c>
      <c r="AV362" s="1">
        <v>95989</v>
      </c>
      <c r="AW362">
        <v>51</v>
      </c>
      <c r="AX362">
        <v>0</v>
      </c>
      <c r="AY362">
        <v>5.5</v>
      </c>
      <c r="AZ362">
        <v>8</v>
      </c>
      <c r="BA362" s="1">
        <v>368532</v>
      </c>
      <c r="BB362">
        <v>0</v>
      </c>
    </row>
    <row r="363" spans="1:54" x14ac:dyDescent="0.2">
      <c r="A363" t="s">
        <v>729</v>
      </c>
      <c r="B363" t="s">
        <v>728</v>
      </c>
      <c r="C363" t="s">
        <v>649</v>
      </c>
      <c r="D363" t="s">
        <v>703</v>
      </c>
      <c r="E363" t="s">
        <v>46</v>
      </c>
      <c r="F363" t="s">
        <v>56</v>
      </c>
      <c r="G363" s="1">
        <v>253927</v>
      </c>
      <c r="H363" s="1">
        <v>1322894</v>
      </c>
      <c r="I363" s="1">
        <v>1576821</v>
      </c>
      <c r="J363">
        <v>0</v>
      </c>
      <c r="K363">
        <v>0</v>
      </c>
      <c r="L363">
        <v>0</v>
      </c>
      <c r="M363" s="1">
        <v>14122758</v>
      </c>
      <c r="N363" s="1">
        <v>40299</v>
      </c>
      <c r="O363" s="1">
        <v>7803773</v>
      </c>
      <c r="P363" s="1">
        <v>826138</v>
      </c>
      <c r="Q363" s="1">
        <v>24369789</v>
      </c>
      <c r="R363" s="1">
        <f>Table1[[#This Row],[receipts_total]]-Table1[[#This Row],[receipts_others_income]]</f>
        <v>23543651</v>
      </c>
      <c r="S363" s="1" t="str">
        <f>IF(Table1[[#This Row],[revenue]]&lt;250000,"S",IF(Table1[[#This Row],[revenue]]&lt;1000000,"M","L"))</f>
        <v>L</v>
      </c>
      <c r="T363" s="1">
        <f>IF(Table1[[#This Row],[charity_size]]="S",1, 0)</f>
        <v>0</v>
      </c>
      <c r="U363" s="2">
        <f>IF(Table1[[#This Row],[charity_size]]="S",(Table1[[#This Row],[revenue]]-_xlfn.MINIFS($R$2:$R$423,$S$2:$S$423,"S"))/(_xlfn.MAXIFS($R$2:$R$423,$S$2:$S$423,"S")-_xlfn.MINIFS($R$2:$R$423,$S$2:$S$423,"S")),0)</f>
        <v>0</v>
      </c>
      <c r="V363" s="1">
        <f>IF(Table1[[#This Row],[charity_size]]="M",1,0)</f>
        <v>0</v>
      </c>
      <c r="W36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3" s="1">
        <f>IF(Table1[[#This Row],[charity_size]]="L",1,0)</f>
        <v>1</v>
      </c>
      <c r="Y363" s="2">
        <f>IF(Table1[[#This Row],[charity_size]]="L",(LOG10(Table1[[#This Row],[revenue]])-LOG10(_xlfn.MINIFS($R$2:$R$423,$S$2:$S$423,"L")))/(LOG10(_xlfn.MAXIFS($R$2:$R$423,$S$2:$S$423,"L"))-LOG10(_xlfn.MINIFS($R$2:$R$423,$S$2:$S$423,"L"))),0)</f>
        <v>0.40211531629931574</v>
      </c>
      <c r="Z363" s="1">
        <v>65508</v>
      </c>
      <c r="AA363" s="1">
        <v>22399102</v>
      </c>
      <c r="AB363">
        <v>0</v>
      </c>
      <c r="AC363" s="1">
        <v>22399102</v>
      </c>
      <c r="AD363" s="1">
        <v>102204</v>
      </c>
      <c r="AE363" s="1">
        <v>684130</v>
      </c>
      <c r="AF363" s="1">
        <v>23185436</v>
      </c>
      <c r="AG363" s="1">
        <v>661074</v>
      </c>
      <c r="AH363" s="1">
        <v>13605158</v>
      </c>
      <c r="AI363">
        <v>0</v>
      </c>
      <c r="AJ363" s="1">
        <v>4060986</v>
      </c>
      <c r="AK363" s="1">
        <v>11230406</v>
      </c>
      <c r="AL363">
        <v>0</v>
      </c>
      <c r="AM363">
        <v>0</v>
      </c>
      <c r="AN363" s="1">
        <v>29557624</v>
      </c>
      <c r="AO363">
        <v>0</v>
      </c>
      <c r="AP363" s="1">
        <v>29557624</v>
      </c>
      <c r="AQ363" s="1">
        <v>9323823</v>
      </c>
      <c r="AR363" s="1">
        <v>27872228</v>
      </c>
      <c r="AS363" s="1">
        <v>18548405</v>
      </c>
      <c r="AT363" s="1">
        <v>1446290</v>
      </c>
      <c r="AU363" s="1">
        <v>239106</v>
      </c>
      <c r="AV363" s="1">
        <v>1685396</v>
      </c>
      <c r="AW363">
        <v>43</v>
      </c>
      <c r="AX363">
        <v>0</v>
      </c>
      <c r="AY363">
        <v>6.5</v>
      </c>
      <c r="AZ363">
        <v>410</v>
      </c>
      <c r="BA363" s="1">
        <v>15951337</v>
      </c>
      <c r="BB363">
        <v>0</v>
      </c>
    </row>
    <row r="364" spans="1:54" x14ac:dyDescent="0.2">
      <c r="A364" t="s">
        <v>915</v>
      </c>
      <c r="B364" t="s">
        <v>914</v>
      </c>
      <c r="C364" t="s">
        <v>875</v>
      </c>
      <c r="D364" t="s">
        <v>876</v>
      </c>
      <c r="E364" t="s">
        <v>46</v>
      </c>
      <c r="F364" t="s">
        <v>56</v>
      </c>
      <c r="G364" s="1">
        <v>38311</v>
      </c>
      <c r="H364" s="1">
        <v>153691</v>
      </c>
      <c r="I364" s="1">
        <v>192002</v>
      </c>
      <c r="J364">
        <v>0</v>
      </c>
      <c r="K364">
        <v>0</v>
      </c>
      <c r="L364">
        <v>0</v>
      </c>
      <c r="M364" s="1">
        <v>351665</v>
      </c>
      <c r="N364" s="1">
        <v>108701</v>
      </c>
      <c r="O364" s="1">
        <v>124612</v>
      </c>
      <c r="P364" s="1">
        <v>1019050</v>
      </c>
      <c r="Q364" s="1">
        <v>1796030</v>
      </c>
      <c r="R364" s="1">
        <f>Table1[[#This Row],[receipts_total]]-Table1[[#This Row],[receipts_others_income]]</f>
        <v>776980</v>
      </c>
      <c r="S364" s="1" t="str">
        <f>IF(Table1[[#This Row],[revenue]]&lt;250000,"S",IF(Table1[[#This Row],[revenue]]&lt;1000000,"M","L"))</f>
        <v>M</v>
      </c>
      <c r="T364" s="1">
        <f>IF(Table1[[#This Row],[charity_size]]="S",1, 0)</f>
        <v>0</v>
      </c>
      <c r="U364" s="2">
        <f>IF(Table1[[#This Row],[charity_size]]="S",(Table1[[#This Row],[revenue]]-_xlfn.MINIFS($R$2:$R$423,$S$2:$S$423,"S"))/(_xlfn.MAXIFS($R$2:$R$423,$S$2:$S$423,"S")-_xlfn.MINIFS($R$2:$R$423,$S$2:$S$423,"S")),0)</f>
        <v>0</v>
      </c>
      <c r="V364" s="1">
        <f>IF(Table1[[#This Row],[charity_size]]="M",1,0)</f>
        <v>1</v>
      </c>
      <c r="W364" s="2">
        <f>IF(Table1[[#This Row],[charity_size]]="M",(LOG10(Table1[[#This Row],[revenue]])-LOG10(_xlfn.MINIFS($R$2:$R$423,$S$2:$S$423,"M")))/(LOG10(_xlfn.MAXIFS($R$2:$R$423,$S$2:$S$423,"M"))-LOG10(_xlfn.MINIFS($R$2:$R$423,$S$2:$S$423,"M"))),0)</f>
        <v>0.81574429824312844</v>
      </c>
      <c r="X364" s="1">
        <f>IF(Table1[[#This Row],[charity_size]]="L",1,0)</f>
        <v>0</v>
      </c>
      <c r="Y364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64">
        <v>0</v>
      </c>
      <c r="AA364">
        <v>0</v>
      </c>
      <c r="AB364" s="1">
        <v>189209</v>
      </c>
      <c r="AC364" s="1">
        <v>189209</v>
      </c>
      <c r="AD364" s="1">
        <v>30951</v>
      </c>
      <c r="AE364" s="1">
        <v>1345229</v>
      </c>
      <c r="AF364" s="1">
        <v>1565389</v>
      </c>
      <c r="AG364" s="1">
        <v>121028</v>
      </c>
      <c r="AH364" s="1">
        <v>3404108</v>
      </c>
      <c r="AI364">
        <v>0</v>
      </c>
      <c r="AJ364" s="1">
        <v>1105000</v>
      </c>
      <c r="AK364">
        <v>0</v>
      </c>
      <c r="AL364" s="1">
        <v>17982</v>
      </c>
      <c r="AM364" s="1">
        <v>29868</v>
      </c>
      <c r="AN364" s="1">
        <v>4677986</v>
      </c>
      <c r="AO364">
        <v>0</v>
      </c>
      <c r="AP364" s="1">
        <v>4677986</v>
      </c>
      <c r="AQ364">
        <v>0</v>
      </c>
      <c r="AR364" s="1">
        <v>4586227</v>
      </c>
      <c r="AS364" s="1">
        <v>4586227</v>
      </c>
      <c r="AT364" s="1">
        <v>91759</v>
      </c>
      <c r="AU364">
        <v>0</v>
      </c>
      <c r="AV364" s="1">
        <v>91759</v>
      </c>
      <c r="AW364">
        <v>49</v>
      </c>
      <c r="AX364">
        <v>0</v>
      </c>
      <c r="AY364">
        <v>16.16</v>
      </c>
      <c r="AZ364">
        <v>6</v>
      </c>
      <c r="BA364" s="1">
        <v>512462</v>
      </c>
      <c r="BB364" s="1">
        <v>9000</v>
      </c>
    </row>
    <row r="365" spans="1:54" x14ac:dyDescent="0.2">
      <c r="A365" t="s">
        <v>476</v>
      </c>
      <c r="B365" t="s">
        <v>475</v>
      </c>
      <c r="C365" t="s">
        <v>395</v>
      </c>
      <c r="D365" t="s">
        <v>171</v>
      </c>
      <c r="E365" t="s">
        <v>46</v>
      </c>
      <c r="F365" t="s">
        <v>56</v>
      </c>
      <c r="G365" s="1">
        <v>309310</v>
      </c>
      <c r="H365" s="1">
        <v>1172769</v>
      </c>
      <c r="I365" s="1">
        <v>1482079</v>
      </c>
      <c r="J365" s="1">
        <v>13640</v>
      </c>
      <c r="K365">
        <v>0</v>
      </c>
      <c r="L365" s="1">
        <v>13640</v>
      </c>
      <c r="M365" s="1">
        <v>20461291</v>
      </c>
      <c r="N365" s="1">
        <v>206045</v>
      </c>
      <c r="O365" s="1">
        <v>2534563</v>
      </c>
      <c r="P365" s="1">
        <v>1667766</v>
      </c>
      <c r="Q365" s="1">
        <v>26365384</v>
      </c>
      <c r="R365" s="1">
        <f>Table1[[#This Row],[receipts_total]]-Table1[[#This Row],[receipts_others_income]]</f>
        <v>24697618</v>
      </c>
      <c r="S365" s="1" t="str">
        <f>IF(Table1[[#This Row],[revenue]]&lt;250000,"S",IF(Table1[[#This Row],[revenue]]&lt;1000000,"M","L"))</f>
        <v>L</v>
      </c>
      <c r="T365" s="1">
        <f>IF(Table1[[#This Row],[charity_size]]="S",1, 0)</f>
        <v>0</v>
      </c>
      <c r="U365" s="2">
        <f>IF(Table1[[#This Row],[charity_size]]="S",(Table1[[#This Row],[revenue]]-_xlfn.MINIFS($R$2:$R$423,$S$2:$S$423,"S"))/(_xlfn.MAXIFS($R$2:$R$423,$S$2:$S$423,"S")-_xlfn.MINIFS($R$2:$R$423,$S$2:$S$423,"S")),0)</f>
        <v>0</v>
      </c>
      <c r="V365" s="1">
        <f>IF(Table1[[#This Row],[charity_size]]="M",1,0)</f>
        <v>0</v>
      </c>
      <c r="W36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5" s="1">
        <f>IF(Table1[[#This Row],[charity_size]]="L",1,0)</f>
        <v>1</v>
      </c>
      <c r="Y365" s="2">
        <f>IF(Table1[[#This Row],[charity_size]]="L",(LOG10(Table1[[#This Row],[revenue]])-LOG10(_xlfn.MINIFS($R$2:$R$423,$S$2:$S$423,"L")))/(LOG10(_xlfn.MAXIFS($R$2:$R$423,$S$2:$S$423,"L"))-LOG10(_xlfn.MINIFS($R$2:$R$423,$S$2:$S$423,"L"))),0)</f>
        <v>0.40822068101959408</v>
      </c>
      <c r="Z365" s="1">
        <v>7303671</v>
      </c>
      <c r="AA365" s="1">
        <v>11779002</v>
      </c>
      <c r="AB365">
        <v>0</v>
      </c>
      <c r="AC365" s="1">
        <v>11779002</v>
      </c>
      <c r="AD365" s="1">
        <v>4853</v>
      </c>
      <c r="AE365" s="1">
        <v>3211295</v>
      </c>
      <c r="AF365" s="1">
        <v>14995150</v>
      </c>
      <c r="AG365" s="1">
        <v>1772562</v>
      </c>
      <c r="AH365" s="1">
        <v>22022304</v>
      </c>
      <c r="AI365">
        <v>0</v>
      </c>
      <c r="AJ365">
        <v>0</v>
      </c>
      <c r="AK365" s="1">
        <v>17982036</v>
      </c>
      <c r="AL365" s="1">
        <v>68200</v>
      </c>
      <c r="AM365" s="1">
        <v>1828885</v>
      </c>
      <c r="AN365" s="1">
        <v>43673987</v>
      </c>
      <c r="AO365">
        <v>0</v>
      </c>
      <c r="AP365" s="1">
        <v>43673987</v>
      </c>
      <c r="AQ365" s="1">
        <v>29952113</v>
      </c>
      <c r="AR365" s="1">
        <v>29952113</v>
      </c>
      <c r="AS365">
        <v>0</v>
      </c>
      <c r="AT365" s="1">
        <v>2391255</v>
      </c>
      <c r="AU365" s="1">
        <v>11330619</v>
      </c>
      <c r="AV365" s="1">
        <v>13721874</v>
      </c>
      <c r="AW365">
        <v>35</v>
      </c>
      <c r="AX365">
        <v>0</v>
      </c>
      <c r="AY365">
        <v>0.33</v>
      </c>
      <c r="AZ365">
        <v>334</v>
      </c>
      <c r="BA365" s="1">
        <v>8978372</v>
      </c>
      <c r="BB365">
        <v>0</v>
      </c>
    </row>
    <row r="366" spans="1:54" x14ac:dyDescent="0.2">
      <c r="A366" t="s">
        <v>74</v>
      </c>
      <c r="B366" t="s">
        <v>73</v>
      </c>
      <c r="C366" t="s">
        <v>49</v>
      </c>
      <c r="D366" t="s">
        <v>71</v>
      </c>
      <c r="E366" t="s">
        <v>46</v>
      </c>
      <c r="F366" t="s">
        <v>47</v>
      </c>
      <c r="G366">
        <v>0</v>
      </c>
      <c r="H366" s="1">
        <v>2309266</v>
      </c>
      <c r="I366" s="1">
        <v>2309266</v>
      </c>
      <c r="J366" s="1">
        <v>695924</v>
      </c>
      <c r="K366">
        <v>0</v>
      </c>
      <c r="L366" s="1">
        <v>695924</v>
      </c>
      <c r="M366" s="1">
        <v>16000000</v>
      </c>
      <c r="N366" s="1">
        <v>3977250</v>
      </c>
      <c r="O366" s="1">
        <v>1790874</v>
      </c>
      <c r="P366" s="1">
        <v>3801575</v>
      </c>
      <c r="Q366" s="1">
        <v>28574889</v>
      </c>
      <c r="R366" s="1">
        <f>Table1[[#This Row],[receipts_total]]-Table1[[#This Row],[receipts_others_income]]</f>
        <v>24773314</v>
      </c>
      <c r="S366" s="1" t="str">
        <f>IF(Table1[[#This Row],[revenue]]&lt;250000,"S",IF(Table1[[#This Row],[revenue]]&lt;1000000,"M","L"))</f>
        <v>L</v>
      </c>
      <c r="T366" s="1">
        <f>IF(Table1[[#This Row],[charity_size]]="S",1, 0)</f>
        <v>0</v>
      </c>
      <c r="U366" s="2">
        <f>IF(Table1[[#This Row],[charity_size]]="S",(Table1[[#This Row],[revenue]]-_xlfn.MINIFS($R$2:$R$423,$S$2:$S$423,"S"))/(_xlfn.MAXIFS($R$2:$R$423,$S$2:$S$423,"S")-_xlfn.MINIFS($R$2:$R$423,$S$2:$S$423,"S")),0)</f>
        <v>0</v>
      </c>
      <c r="V366" s="1">
        <f>IF(Table1[[#This Row],[charity_size]]="M",1,0)</f>
        <v>0</v>
      </c>
      <c r="W36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6" s="1">
        <f>IF(Table1[[#This Row],[charity_size]]="L",1,0)</f>
        <v>1</v>
      </c>
      <c r="Y366" s="2">
        <f>IF(Table1[[#This Row],[charity_size]]="L",(LOG10(Table1[[#This Row],[revenue]])-LOG10(_xlfn.MINIFS($R$2:$R$423,$S$2:$S$423,"L")))/(LOG10(_xlfn.MAXIFS($R$2:$R$423,$S$2:$S$423,"L"))-LOG10(_xlfn.MINIFS($R$2:$R$423,$S$2:$S$423,"L"))),0)</f>
        <v>0.40861114166602658</v>
      </c>
      <c r="Z366" s="1">
        <v>4684859</v>
      </c>
      <c r="AA366" s="1">
        <v>20689725</v>
      </c>
      <c r="AB366" s="1">
        <v>1566076</v>
      </c>
      <c r="AC366" s="1">
        <v>22255801</v>
      </c>
      <c r="AD366" s="1">
        <v>125047</v>
      </c>
      <c r="AE366">
        <v>0</v>
      </c>
      <c r="AF366" s="1">
        <v>22380848</v>
      </c>
      <c r="AG366" s="1">
        <v>11342981</v>
      </c>
      <c r="AH366" s="1">
        <v>11870216</v>
      </c>
      <c r="AI366">
        <v>0</v>
      </c>
      <c r="AJ366" s="1">
        <v>71051141</v>
      </c>
      <c r="AK366">
        <v>0</v>
      </c>
      <c r="AL366" s="1">
        <v>304605</v>
      </c>
      <c r="AM366" s="1">
        <v>1196891</v>
      </c>
      <c r="AN366" s="1">
        <v>95765834</v>
      </c>
      <c r="AO366" s="1">
        <v>60385502</v>
      </c>
      <c r="AP366" s="1">
        <v>95765834</v>
      </c>
      <c r="AQ366" s="1">
        <v>4149433</v>
      </c>
      <c r="AR366" s="1">
        <v>86355699</v>
      </c>
      <c r="AS366" s="1">
        <v>21820764</v>
      </c>
      <c r="AT366" s="1">
        <v>9410135</v>
      </c>
      <c r="AU366">
        <v>0</v>
      </c>
      <c r="AV366" s="1">
        <v>9410135</v>
      </c>
      <c r="AW366">
        <v>2</v>
      </c>
      <c r="AX366">
        <v>0</v>
      </c>
      <c r="AY366">
        <v>12</v>
      </c>
      <c r="AZ366">
        <v>144</v>
      </c>
      <c r="BA366" s="1">
        <v>13957304</v>
      </c>
      <c r="BB366">
        <v>0</v>
      </c>
    </row>
    <row r="367" spans="1:54" x14ac:dyDescent="0.2">
      <c r="A367" t="s">
        <v>679</v>
      </c>
      <c r="B367" t="s">
        <v>678</v>
      </c>
      <c r="C367" t="s">
        <v>649</v>
      </c>
      <c r="D367" t="s">
        <v>579</v>
      </c>
      <c r="E367" t="s">
        <v>59</v>
      </c>
      <c r="F367" t="s">
        <v>47</v>
      </c>
      <c r="G367" s="1">
        <v>36361</v>
      </c>
      <c r="H367" s="1">
        <v>63450</v>
      </c>
      <c r="I367" s="1">
        <v>99811</v>
      </c>
      <c r="J367">
        <v>0</v>
      </c>
      <c r="K367">
        <v>0</v>
      </c>
      <c r="L367">
        <v>0</v>
      </c>
      <c r="M367" s="1">
        <v>26808</v>
      </c>
      <c r="N367">
        <v>0</v>
      </c>
      <c r="O367" s="1">
        <v>81744</v>
      </c>
      <c r="P367">
        <v>480</v>
      </c>
      <c r="Q367" s="1">
        <v>208843</v>
      </c>
      <c r="R367" s="1">
        <f>Table1[[#This Row],[receipts_total]]-Table1[[#This Row],[receipts_others_income]]</f>
        <v>208363</v>
      </c>
      <c r="S367" s="1" t="str">
        <f>IF(Table1[[#This Row],[revenue]]&lt;250000,"S",IF(Table1[[#This Row],[revenue]]&lt;1000000,"M","L"))</f>
        <v>S</v>
      </c>
      <c r="T367" s="1">
        <f>IF(Table1[[#This Row],[charity_size]]="S",1, 0)</f>
        <v>1</v>
      </c>
      <c r="U367" s="2">
        <f>IF(Table1[[#This Row],[charity_size]]="S",(Table1[[#This Row],[revenue]]-_xlfn.MINIFS($R$2:$R$423,$S$2:$S$423,"S"))/(_xlfn.MAXIFS($R$2:$R$423,$S$2:$S$423,"S")-_xlfn.MINIFS($R$2:$R$423,$S$2:$S$423,"S")),0)</f>
        <v>0.83492480736018337</v>
      </c>
      <c r="V367" s="1">
        <f>IF(Table1[[#This Row],[charity_size]]="M",1,0)</f>
        <v>0</v>
      </c>
      <c r="W36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7" s="1">
        <f>IF(Table1[[#This Row],[charity_size]]="L",1,0)</f>
        <v>0</v>
      </c>
      <c r="Y36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67">
        <v>0</v>
      </c>
      <c r="AA367" s="1">
        <v>78053</v>
      </c>
      <c r="AB367">
        <v>0</v>
      </c>
      <c r="AC367" s="1">
        <v>78053</v>
      </c>
      <c r="AD367">
        <v>0</v>
      </c>
      <c r="AE367" s="1">
        <v>144620</v>
      </c>
      <c r="AF367" s="1">
        <v>222673</v>
      </c>
      <c r="AG367">
        <v>0</v>
      </c>
      <c r="AH367" s="1">
        <v>41617</v>
      </c>
      <c r="AI367">
        <v>0</v>
      </c>
      <c r="AJ367">
        <v>0</v>
      </c>
      <c r="AK367">
        <v>0</v>
      </c>
      <c r="AL367" s="1">
        <v>2334</v>
      </c>
      <c r="AM367" s="1">
        <v>33038</v>
      </c>
      <c r="AN367" s="1">
        <v>76989</v>
      </c>
      <c r="AO367">
        <v>0</v>
      </c>
      <c r="AP367" s="1">
        <v>76989</v>
      </c>
      <c r="AQ367">
        <v>0</v>
      </c>
      <c r="AR367" s="1">
        <v>29970</v>
      </c>
      <c r="AS367" s="1">
        <v>29970</v>
      </c>
      <c r="AT367" s="1">
        <v>30155</v>
      </c>
      <c r="AU367" s="1">
        <v>16864</v>
      </c>
      <c r="AV367" s="1">
        <v>47019</v>
      </c>
      <c r="AW367">
        <v>42</v>
      </c>
      <c r="AX367">
        <v>0</v>
      </c>
      <c r="AY367">
        <v>0</v>
      </c>
      <c r="AZ367">
        <v>4</v>
      </c>
      <c r="BA367" s="1">
        <v>138521</v>
      </c>
      <c r="BB367">
        <v>0</v>
      </c>
    </row>
    <row r="368" spans="1:54" x14ac:dyDescent="0.2">
      <c r="A368" t="s">
        <v>350</v>
      </c>
      <c r="B368" t="s">
        <v>349</v>
      </c>
      <c r="C368" t="s">
        <v>330</v>
      </c>
      <c r="D368" t="s">
        <v>331</v>
      </c>
      <c r="E368" t="s">
        <v>46</v>
      </c>
      <c r="F368" t="s">
        <v>47</v>
      </c>
      <c r="G368" s="1">
        <v>2300</v>
      </c>
      <c r="H368">
        <v>300</v>
      </c>
      <c r="I368" s="1">
        <v>2600</v>
      </c>
      <c r="J368">
        <v>0</v>
      </c>
      <c r="K368">
        <v>0</v>
      </c>
      <c r="L368">
        <v>0</v>
      </c>
      <c r="M368" s="1">
        <v>23434234</v>
      </c>
      <c r="N368" s="1">
        <v>224046</v>
      </c>
      <c r="O368" s="1">
        <v>4692898</v>
      </c>
      <c r="P368" s="1">
        <v>2448389</v>
      </c>
      <c r="Q368" s="1">
        <v>30802167</v>
      </c>
      <c r="R368" s="1">
        <f>Table1[[#This Row],[receipts_total]]-Table1[[#This Row],[receipts_others_income]]</f>
        <v>28353778</v>
      </c>
      <c r="S368" s="1" t="str">
        <f>IF(Table1[[#This Row],[revenue]]&lt;250000,"S",IF(Table1[[#This Row],[revenue]]&lt;1000000,"M","L"))</f>
        <v>L</v>
      </c>
      <c r="T368" s="1">
        <f>IF(Table1[[#This Row],[charity_size]]="S",1, 0)</f>
        <v>0</v>
      </c>
      <c r="U368" s="2">
        <f>IF(Table1[[#This Row],[charity_size]]="S",(Table1[[#This Row],[revenue]]-_xlfn.MINIFS($R$2:$R$423,$S$2:$S$423,"S"))/(_xlfn.MAXIFS($R$2:$R$423,$S$2:$S$423,"S")-_xlfn.MINIFS($R$2:$R$423,$S$2:$S$423,"S")),0)</f>
        <v>0</v>
      </c>
      <c r="V368" s="1">
        <f>IF(Table1[[#This Row],[charity_size]]="M",1,0)</f>
        <v>0</v>
      </c>
      <c r="W36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8" s="1">
        <f>IF(Table1[[#This Row],[charity_size]]="L",1,0)</f>
        <v>1</v>
      </c>
      <c r="Y368" s="2">
        <f>IF(Table1[[#This Row],[charity_size]]="L",(LOG10(Table1[[#This Row],[revenue]])-LOG10(_xlfn.MINIFS($R$2:$R$423,$S$2:$S$423,"L")))/(LOG10(_xlfn.MAXIFS($R$2:$R$423,$S$2:$S$423,"L"))-LOG10(_xlfn.MINIFS($R$2:$R$423,$S$2:$S$423,"L"))),0)</f>
        <v>0.42583522733786439</v>
      </c>
      <c r="Z368" s="1">
        <v>2600</v>
      </c>
      <c r="AA368" s="1">
        <v>30951367</v>
      </c>
      <c r="AB368" s="1">
        <v>529178</v>
      </c>
      <c r="AC368" s="1">
        <v>31480545</v>
      </c>
      <c r="AD368">
        <v>0</v>
      </c>
      <c r="AE368" s="1">
        <v>529178</v>
      </c>
      <c r="AF368" s="1">
        <v>32009723</v>
      </c>
      <c r="AG368" s="1">
        <v>367073</v>
      </c>
      <c r="AH368" s="1">
        <v>11245879</v>
      </c>
      <c r="AI368">
        <v>0</v>
      </c>
      <c r="AJ368" s="1">
        <v>26156069</v>
      </c>
      <c r="AK368" s="1">
        <v>826853</v>
      </c>
      <c r="AL368">
        <v>0</v>
      </c>
      <c r="AM368" s="1">
        <v>1507047</v>
      </c>
      <c r="AN368" s="1">
        <v>40102921</v>
      </c>
      <c r="AO368" s="1">
        <v>432008</v>
      </c>
      <c r="AP368" s="1">
        <v>40102921</v>
      </c>
      <c r="AQ368" s="1">
        <v>1831779</v>
      </c>
      <c r="AR368" s="1">
        <v>27196613</v>
      </c>
      <c r="AS368" s="1">
        <v>24932826</v>
      </c>
      <c r="AT368" s="1">
        <v>9608371</v>
      </c>
      <c r="AU368" s="1">
        <v>3297937</v>
      </c>
      <c r="AV368" s="1">
        <v>12906308</v>
      </c>
      <c r="AW368">
        <v>14</v>
      </c>
      <c r="AX368">
        <v>0</v>
      </c>
      <c r="AY368">
        <v>0</v>
      </c>
      <c r="AZ368">
        <v>163</v>
      </c>
      <c r="BA368" s="1">
        <v>21133324</v>
      </c>
      <c r="BB368" s="1">
        <v>47727680</v>
      </c>
    </row>
    <row r="369" spans="1:54" x14ac:dyDescent="0.2">
      <c r="A369" t="s">
        <v>328</v>
      </c>
      <c r="B369" t="s">
        <v>327</v>
      </c>
      <c r="C369" t="s">
        <v>176</v>
      </c>
      <c r="D369" t="s">
        <v>313</v>
      </c>
      <c r="E369" t="s">
        <v>46</v>
      </c>
      <c r="F369" t="s">
        <v>47</v>
      </c>
      <c r="G369" s="1">
        <v>6300</v>
      </c>
      <c r="H369" s="1">
        <v>207208</v>
      </c>
      <c r="I369" s="1">
        <v>213508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s="1">
        <v>213508</v>
      </c>
      <c r="R369" s="1">
        <f>Table1[[#This Row],[receipts_total]]-Table1[[#This Row],[receipts_others_income]]</f>
        <v>213508</v>
      </c>
      <c r="S369" s="1" t="str">
        <f>IF(Table1[[#This Row],[revenue]]&lt;250000,"S",IF(Table1[[#This Row],[revenue]]&lt;1000000,"M","L"))</f>
        <v>S</v>
      </c>
      <c r="T369" s="1">
        <f>IF(Table1[[#This Row],[charity_size]]="S",1, 0)</f>
        <v>1</v>
      </c>
      <c r="U369" s="2">
        <f>IF(Table1[[#This Row],[charity_size]]="S",(Table1[[#This Row],[revenue]]-_xlfn.MINIFS($R$2:$R$423,$S$2:$S$423,"S"))/(_xlfn.MAXIFS($R$2:$R$423,$S$2:$S$423,"S")-_xlfn.MINIFS($R$2:$R$423,$S$2:$S$423,"S")),0)</f>
        <v>0.85554117463205093</v>
      </c>
      <c r="V369" s="1">
        <f>IF(Table1[[#This Row],[charity_size]]="M",1,0)</f>
        <v>0</v>
      </c>
      <c r="W36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69" s="1">
        <f>IF(Table1[[#This Row],[charity_size]]="L",1,0)</f>
        <v>0</v>
      </c>
      <c r="Y36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69">
        <v>0</v>
      </c>
      <c r="AA369" s="1">
        <v>117178</v>
      </c>
      <c r="AB369">
        <v>0</v>
      </c>
      <c r="AC369" s="1">
        <v>117178</v>
      </c>
      <c r="AD369">
        <v>0</v>
      </c>
      <c r="AE369" s="1">
        <v>2709</v>
      </c>
      <c r="AF369" s="1">
        <v>119887</v>
      </c>
      <c r="AG369">
        <v>0</v>
      </c>
      <c r="AH369" s="1">
        <v>922277</v>
      </c>
      <c r="AI369">
        <v>0</v>
      </c>
      <c r="AJ369">
        <v>0</v>
      </c>
      <c r="AK369">
        <v>0</v>
      </c>
      <c r="AL369">
        <v>0</v>
      </c>
      <c r="AM369">
        <v>0</v>
      </c>
      <c r="AN369" s="1">
        <v>922277</v>
      </c>
      <c r="AO369">
        <v>0</v>
      </c>
      <c r="AP369" s="1">
        <v>922277</v>
      </c>
      <c r="AQ369">
        <v>0</v>
      </c>
      <c r="AR369" s="1">
        <v>919357</v>
      </c>
      <c r="AS369" s="1">
        <v>919357</v>
      </c>
      <c r="AT369" s="1">
        <v>2920</v>
      </c>
      <c r="AU369">
        <v>0</v>
      </c>
      <c r="AV369" s="1">
        <v>2920</v>
      </c>
      <c r="AW369">
        <v>13</v>
      </c>
      <c r="AX369">
        <v>0</v>
      </c>
      <c r="AY369">
        <v>7.7</v>
      </c>
      <c r="AZ369">
        <v>0</v>
      </c>
      <c r="BA369">
        <v>0</v>
      </c>
      <c r="BB369">
        <v>0</v>
      </c>
    </row>
    <row r="370" spans="1:54" x14ac:dyDescent="0.2">
      <c r="A370" t="s">
        <v>737</v>
      </c>
      <c r="B370" t="s">
        <v>736</v>
      </c>
      <c r="C370" t="s">
        <v>649</v>
      </c>
      <c r="D370" t="s">
        <v>703</v>
      </c>
      <c r="E370" t="s">
        <v>46</v>
      </c>
      <c r="F370" t="s">
        <v>47</v>
      </c>
      <c r="G370" s="1">
        <v>2310740</v>
      </c>
      <c r="H370" s="1">
        <v>3848369</v>
      </c>
      <c r="I370" s="1">
        <v>6159109</v>
      </c>
      <c r="J370" s="1">
        <v>128565</v>
      </c>
      <c r="K370">
        <v>0</v>
      </c>
      <c r="L370" s="1">
        <v>128565</v>
      </c>
      <c r="M370" s="1">
        <v>19362433</v>
      </c>
      <c r="N370" s="1">
        <v>251728</v>
      </c>
      <c r="O370" s="1">
        <v>3019628</v>
      </c>
      <c r="P370" s="1">
        <v>636686</v>
      </c>
      <c r="Q370" s="1">
        <v>29558149</v>
      </c>
      <c r="R370" s="1">
        <f>Table1[[#This Row],[receipts_total]]-Table1[[#This Row],[receipts_others_income]]</f>
        <v>28921463</v>
      </c>
      <c r="S370" s="1" t="str">
        <f>IF(Table1[[#This Row],[revenue]]&lt;250000,"S",IF(Table1[[#This Row],[revenue]]&lt;1000000,"M","L"))</f>
        <v>L</v>
      </c>
      <c r="T370" s="1">
        <f>IF(Table1[[#This Row],[charity_size]]="S",1, 0)</f>
        <v>0</v>
      </c>
      <c r="U370" s="2">
        <f>IF(Table1[[#This Row],[charity_size]]="S",(Table1[[#This Row],[revenue]]-_xlfn.MINIFS($R$2:$R$423,$S$2:$S$423,"S"))/(_xlfn.MAXIFS($R$2:$R$423,$S$2:$S$423,"S")-_xlfn.MINIFS($R$2:$R$423,$S$2:$S$423,"S")),0)</f>
        <v>0</v>
      </c>
      <c r="V370" s="1">
        <f>IF(Table1[[#This Row],[charity_size]]="M",1,0)</f>
        <v>0</v>
      </c>
      <c r="W37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0" s="1">
        <f>IF(Table1[[#This Row],[charity_size]]="L",1,0)</f>
        <v>1</v>
      </c>
      <c r="Y370" s="2">
        <f>IF(Table1[[#This Row],[charity_size]]="L",(LOG10(Table1[[#This Row],[revenue]])-LOG10(_xlfn.MINIFS($R$2:$R$423,$S$2:$S$423,"L")))/(LOG10(_xlfn.MAXIFS($R$2:$R$423,$S$2:$S$423,"L"))-LOG10(_xlfn.MINIFS($R$2:$R$423,$S$2:$S$423,"L"))),0)</f>
        <v>0.42836457662810379</v>
      </c>
      <c r="Z370">
        <v>0</v>
      </c>
      <c r="AA370" s="1">
        <v>23404180</v>
      </c>
      <c r="AB370">
        <v>0</v>
      </c>
      <c r="AC370" s="1">
        <v>23404180</v>
      </c>
      <c r="AD370" s="1">
        <v>1044145</v>
      </c>
      <c r="AE370" s="1">
        <v>1353093</v>
      </c>
      <c r="AF370" s="1">
        <v>25801418</v>
      </c>
      <c r="AG370" s="1">
        <v>3283898</v>
      </c>
      <c r="AH370" s="1">
        <v>31771385</v>
      </c>
      <c r="AI370" s="1">
        <v>118020</v>
      </c>
      <c r="AJ370">
        <v>0</v>
      </c>
      <c r="AK370" s="1">
        <v>2031133</v>
      </c>
      <c r="AL370">
        <v>0</v>
      </c>
      <c r="AM370" s="1">
        <v>2572571</v>
      </c>
      <c r="AN370" s="1">
        <v>39777007</v>
      </c>
      <c r="AO370">
        <v>0</v>
      </c>
      <c r="AP370" s="1">
        <v>39777007</v>
      </c>
      <c r="AQ370" s="1">
        <v>3722263</v>
      </c>
      <c r="AR370" s="1">
        <v>32729212</v>
      </c>
      <c r="AS370" s="1">
        <v>29006949</v>
      </c>
      <c r="AT370" s="1">
        <v>7047795</v>
      </c>
      <c r="AU370">
        <v>0</v>
      </c>
      <c r="AV370" s="1">
        <v>7047795</v>
      </c>
      <c r="AW370">
        <v>43</v>
      </c>
      <c r="AX370">
        <v>0</v>
      </c>
      <c r="AY370">
        <v>17</v>
      </c>
      <c r="AZ370">
        <v>335</v>
      </c>
      <c r="BA370" s="1">
        <v>18549705</v>
      </c>
      <c r="BB370">
        <v>0</v>
      </c>
    </row>
    <row r="371" spans="1:54" x14ac:dyDescent="0.2">
      <c r="A371" t="s">
        <v>184</v>
      </c>
      <c r="B371" t="s">
        <v>183</v>
      </c>
      <c r="C371" t="s">
        <v>176</v>
      </c>
      <c r="D371" t="s">
        <v>177</v>
      </c>
      <c r="E371" t="s">
        <v>46</v>
      </c>
      <c r="F371" t="s">
        <v>47</v>
      </c>
      <c r="G371" s="1">
        <v>59000</v>
      </c>
      <c r="H371" s="1">
        <v>154362</v>
      </c>
      <c r="I371" s="1">
        <v>213362</v>
      </c>
      <c r="J371">
        <v>0</v>
      </c>
      <c r="K371">
        <v>0</v>
      </c>
      <c r="L371">
        <v>0</v>
      </c>
      <c r="M371">
        <v>0</v>
      </c>
      <c r="N371" s="1">
        <v>10769</v>
      </c>
      <c r="O371">
        <v>0</v>
      </c>
      <c r="P371" s="1">
        <v>2000</v>
      </c>
      <c r="Q371" s="1">
        <v>226131</v>
      </c>
      <c r="R371" s="1">
        <f>Table1[[#This Row],[receipts_total]]-Table1[[#This Row],[receipts_others_income]]</f>
        <v>224131</v>
      </c>
      <c r="S371" s="1" t="str">
        <f>IF(Table1[[#This Row],[revenue]]&lt;250000,"S",IF(Table1[[#This Row],[revenue]]&lt;1000000,"M","L"))</f>
        <v>S</v>
      </c>
      <c r="T371" s="1">
        <f>IF(Table1[[#This Row],[charity_size]]="S",1, 0)</f>
        <v>1</v>
      </c>
      <c r="U371" s="2">
        <f>IF(Table1[[#This Row],[charity_size]]="S",(Table1[[#This Row],[revenue]]-_xlfn.MINIFS($R$2:$R$423,$S$2:$S$423,"S"))/(_xlfn.MAXIFS($R$2:$R$423,$S$2:$S$423,"S")-_xlfn.MINIFS($R$2:$R$423,$S$2:$S$423,"S")),0)</f>
        <v>0.89810826297588942</v>
      </c>
      <c r="V371" s="1">
        <f>IF(Table1[[#This Row],[charity_size]]="M",1,0)</f>
        <v>0</v>
      </c>
      <c r="W37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1" s="1">
        <f>IF(Table1[[#This Row],[charity_size]]="L",1,0)</f>
        <v>0</v>
      </c>
      <c r="Y37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71">
        <v>0</v>
      </c>
      <c r="AA371" s="1">
        <v>447438</v>
      </c>
      <c r="AB371">
        <v>0</v>
      </c>
      <c r="AC371" s="1">
        <v>465618</v>
      </c>
      <c r="AD371" s="1">
        <v>18180</v>
      </c>
      <c r="AE371" s="1">
        <v>2622</v>
      </c>
      <c r="AF371" s="1">
        <v>468240</v>
      </c>
      <c r="AG371">
        <v>0</v>
      </c>
      <c r="AH371" s="1">
        <v>771274</v>
      </c>
      <c r="AI371">
        <v>0</v>
      </c>
      <c r="AJ371">
        <v>0</v>
      </c>
      <c r="AK371">
        <v>0</v>
      </c>
      <c r="AL371" s="1">
        <v>3810</v>
      </c>
      <c r="AM371">
        <v>0</v>
      </c>
      <c r="AN371" s="1">
        <v>775084</v>
      </c>
      <c r="AO371">
        <v>0</v>
      </c>
      <c r="AP371" s="1">
        <v>775084</v>
      </c>
      <c r="AQ371">
        <v>0</v>
      </c>
      <c r="AR371" s="1">
        <v>773684</v>
      </c>
      <c r="AS371" s="1">
        <v>773684</v>
      </c>
      <c r="AT371" s="1">
        <v>1400</v>
      </c>
      <c r="AU371">
        <v>0</v>
      </c>
      <c r="AV371" s="1">
        <v>1400</v>
      </c>
      <c r="AW371">
        <v>9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1:54" x14ac:dyDescent="0.2">
      <c r="A372" t="s">
        <v>492</v>
      </c>
      <c r="B372" t="s">
        <v>491</v>
      </c>
      <c r="C372" t="s">
        <v>395</v>
      </c>
      <c r="D372" t="s">
        <v>489</v>
      </c>
      <c r="E372" t="s">
        <v>59</v>
      </c>
      <c r="F372" t="s">
        <v>47</v>
      </c>
      <c r="G372" s="1">
        <v>548823</v>
      </c>
      <c r="H372" s="1">
        <v>2856168</v>
      </c>
      <c r="I372" s="1">
        <v>3404991</v>
      </c>
      <c r="J372" s="1">
        <v>114473</v>
      </c>
      <c r="K372">
        <v>0</v>
      </c>
      <c r="L372" s="1">
        <v>114473</v>
      </c>
      <c r="M372" s="1">
        <v>19325830</v>
      </c>
      <c r="N372">
        <v>0</v>
      </c>
      <c r="O372" s="1">
        <v>7313480</v>
      </c>
      <c r="P372" s="1">
        <v>4332047</v>
      </c>
      <c r="Q372" s="1">
        <v>34490821</v>
      </c>
      <c r="R372" s="1">
        <f>Table1[[#This Row],[receipts_total]]-Table1[[#This Row],[receipts_others_income]]</f>
        <v>30158774</v>
      </c>
      <c r="S372" s="1" t="str">
        <f>IF(Table1[[#This Row],[revenue]]&lt;250000,"S",IF(Table1[[#This Row],[revenue]]&lt;1000000,"M","L"))</f>
        <v>L</v>
      </c>
      <c r="T372" s="1">
        <f>IF(Table1[[#This Row],[charity_size]]="S",1, 0)</f>
        <v>0</v>
      </c>
      <c r="U372" s="2">
        <f>IF(Table1[[#This Row],[charity_size]]="S",(Table1[[#This Row],[revenue]]-_xlfn.MINIFS($R$2:$R$423,$S$2:$S$423,"S"))/(_xlfn.MAXIFS($R$2:$R$423,$S$2:$S$423,"S")-_xlfn.MINIFS($R$2:$R$423,$S$2:$S$423,"S")),0)</f>
        <v>0</v>
      </c>
      <c r="V372" s="1">
        <f>IF(Table1[[#This Row],[charity_size]]="M",1,0)</f>
        <v>0</v>
      </c>
      <c r="W37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2" s="1">
        <f>IF(Table1[[#This Row],[charity_size]]="L",1,0)</f>
        <v>1</v>
      </c>
      <c r="Y372" s="2">
        <f>IF(Table1[[#This Row],[charity_size]]="L",(LOG10(Table1[[#This Row],[revenue]])-LOG10(_xlfn.MINIFS($R$2:$R$423,$S$2:$S$423,"L")))/(LOG10(_xlfn.MAXIFS($R$2:$R$423,$S$2:$S$423,"L"))-LOG10(_xlfn.MINIFS($R$2:$R$423,$S$2:$S$423,"L"))),0)</f>
        <v>0.43370965704170461</v>
      </c>
      <c r="Z372" s="1">
        <v>4029441</v>
      </c>
      <c r="AA372" s="1">
        <v>19433170</v>
      </c>
      <c r="AB372">
        <v>0</v>
      </c>
      <c r="AC372" s="1">
        <v>19433170</v>
      </c>
      <c r="AD372" s="1">
        <v>491671</v>
      </c>
      <c r="AE372" s="1">
        <v>6915350</v>
      </c>
      <c r="AF372" s="1">
        <v>26840191</v>
      </c>
      <c r="AG372" s="1">
        <v>4664812</v>
      </c>
      <c r="AH372" s="1">
        <v>20236019</v>
      </c>
      <c r="AI372" s="1">
        <v>225309</v>
      </c>
      <c r="AJ372">
        <v>0</v>
      </c>
      <c r="AK372" s="1">
        <v>4617729</v>
      </c>
      <c r="AL372" s="1">
        <v>715605</v>
      </c>
      <c r="AM372" s="1">
        <v>4105952</v>
      </c>
      <c r="AN372" s="1">
        <v>34565426</v>
      </c>
      <c r="AO372">
        <v>0</v>
      </c>
      <c r="AP372" s="1">
        <v>34565426</v>
      </c>
      <c r="AQ372" s="1">
        <v>1244970</v>
      </c>
      <c r="AR372" s="1">
        <v>29922455</v>
      </c>
      <c r="AS372" s="1">
        <v>28677485</v>
      </c>
      <c r="AT372" s="1">
        <v>4642971</v>
      </c>
      <c r="AU372">
        <v>0</v>
      </c>
      <c r="AV372" s="1">
        <v>4642971</v>
      </c>
      <c r="AW372">
        <v>23</v>
      </c>
      <c r="AX372">
        <v>0</v>
      </c>
      <c r="AY372">
        <v>17.7</v>
      </c>
      <c r="AZ372">
        <v>518</v>
      </c>
      <c r="BA372" s="1">
        <v>15850306</v>
      </c>
      <c r="BB372" s="1">
        <v>1410058</v>
      </c>
    </row>
    <row r="373" spans="1:54" x14ac:dyDescent="0.2">
      <c r="A373" t="s">
        <v>204</v>
      </c>
      <c r="B373" t="s">
        <v>203</v>
      </c>
      <c r="C373" t="s">
        <v>176</v>
      </c>
      <c r="D373" t="s">
        <v>177</v>
      </c>
      <c r="E373" t="s">
        <v>46</v>
      </c>
      <c r="F373" t="s">
        <v>47</v>
      </c>
      <c r="G373" s="1">
        <v>2440</v>
      </c>
      <c r="H373" s="1">
        <v>762939</v>
      </c>
      <c r="I373" s="1">
        <v>765379</v>
      </c>
      <c r="J373">
        <v>0</v>
      </c>
      <c r="K373">
        <v>0</v>
      </c>
      <c r="L373">
        <v>0</v>
      </c>
      <c r="M373" s="1">
        <v>29073</v>
      </c>
      <c r="N373">
        <v>949</v>
      </c>
      <c r="O373">
        <v>0</v>
      </c>
      <c r="P373" s="1">
        <v>5095</v>
      </c>
      <c r="Q373" s="1">
        <v>800496</v>
      </c>
      <c r="R373" s="1">
        <f>Table1[[#This Row],[receipts_total]]-Table1[[#This Row],[receipts_others_income]]</f>
        <v>795401</v>
      </c>
      <c r="S373" s="1" t="str">
        <f>IF(Table1[[#This Row],[revenue]]&lt;250000,"S",IF(Table1[[#This Row],[revenue]]&lt;1000000,"M","L"))</f>
        <v>M</v>
      </c>
      <c r="T373" s="1">
        <f>IF(Table1[[#This Row],[charity_size]]="S",1, 0)</f>
        <v>0</v>
      </c>
      <c r="U373" s="2">
        <f>IF(Table1[[#This Row],[charity_size]]="S",(Table1[[#This Row],[revenue]]-_xlfn.MINIFS($R$2:$R$423,$S$2:$S$423,"S"))/(_xlfn.MAXIFS($R$2:$R$423,$S$2:$S$423,"S")-_xlfn.MINIFS($R$2:$R$423,$S$2:$S$423,"S")),0)</f>
        <v>0</v>
      </c>
      <c r="V373" s="1">
        <f>IF(Table1[[#This Row],[charity_size]]="M",1,0)</f>
        <v>1</v>
      </c>
      <c r="W373" s="2">
        <f>IF(Table1[[#This Row],[charity_size]]="M",(LOG10(Table1[[#This Row],[revenue]])-LOG10(_xlfn.MINIFS($R$2:$R$423,$S$2:$S$423,"M")))/(LOG10(_xlfn.MAXIFS($R$2:$R$423,$S$2:$S$423,"M"))-LOG10(_xlfn.MINIFS($R$2:$R$423,$S$2:$S$423,"M"))),0)</f>
        <v>0.83295838444080683</v>
      </c>
      <c r="X373" s="1">
        <f>IF(Table1[[#This Row],[charity_size]]="L",1,0)</f>
        <v>0</v>
      </c>
      <c r="Y37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73">
        <v>0</v>
      </c>
      <c r="AA373" s="1">
        <v>726366</v>
      </c>
      <c r="AB373">
        <v>0</v>
      </c>
      <c r="AC373" s="1">
        <v>726366</v>
      </c>
      <c r="AD373">
        <v>0</v>
      </c>
      <c r="AE373" s="1">
        <v>3653</v>
      </c>
      <c r="AF373" s="1">
        <v>730019</v>
      </c>
      <c r="AG373">
        <v>0</v>
      </c>
      <c r="AH373" s="1">
        <v>679272</v>
      </c>
      <c r="AI373">
        <v>0</v>
      </c>
      <c r="AJ373">
        <v>0</v>
      </c>
      <c r="AK373">
        <v>0</v>
      </c>
      <c r="AL373">
        <v>0</v>
      </c>
      <c r="AM373">
        <v>0</v>
      </c>
      <c r="AN373" s="1">
        <v>679272</v>
      </c>
      <c r="AO373">
        <v>0</v>
      </c>
      <c r="AP373" s="1">
        <v>679272</v>
      </c>
      <c r="AQ373">
        <v>0</v>
      </c>
      <c r="AR373" s="1">
        <v>677572</v>
      </c>
      <c r="AS373" s="1">
        <v>677572</v>
      </c>
      <c r="AT373" s="1">
        <v>1700</v>
      </c>
      <c r="AU373">
        <v>0</v>
      </c>
      <c r="AV373" s="1">
        <v>1700</v>
      </c>
      <c r="AW373">
        <v>9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1:54" x14ac:dyDescent="0.2">
      <c r="A374" t="s">
        <v>150</v>
      </c>
      <c r="B374" t="s">
        <v>149</v>
      </c>
      <c r="C374" t="s">
        <v>49</v>
      </c>
      <c r="D374" t="s">
        <v>143</v>
      </c>
      <c r="E374" t="s">
        <v>46</v>
      </c>
      <c r="F374" t="s">
        <v>47</v>
      </c>
      <c r="G374">
        <v>0</v>
      </c>
      <c r="H374" s="1">
        <v>11567607</v>
      </c>
      <c r="I374" s="1">
        <v>11567607</v>
      </c>
      <c r="J374">
        <v>0</v>
      </c>
      <c r="K374">
        <v>0</v>
      </c>
      <c r="L374">
        <v>0</v>
      </c>
      <c r="M374" s="1">
        <v>20856947</v>
      </c>
      <c r="N374">
        <v>0</v>
      </c>
      <c r="O374">
        <v>0</v>
      </c>
      <c r="P374" s="1">
        <v>38425911</v>
      </c>
      <c r="Q374" s="1">
        <v>70850465</v>
      </c>
      <c r="R374" s="1">
        <f>Table1[[#This Row],[receipts_total]]-Table1[[#This Row],[receipts_others_income]]</f>
        <v>32424554</v>
      </c>
      <c r="S374" s="1" t="str">
        <f>IF(Table1[[#This Row],[revenue]]&lt;250000,"S",IF(Table1[[#This Row],[revenue]]&lt;1000000,"M","L"))</f>
        <v>L</v>
      </c>
      <c r="T374" s="1">
        <f>IF(Table1[[#This Row],[charity_size]]="S",1, 0)</f>
        <v>0</v>
      </c>
      <c r="U374" s="2">
        <f>IF(Table1[[#This Row],[charity_size]]="S",(Table1[[#This Row],[revenue]]-_xlfn.MINIFS($R$2:$R$423,$S$2:$S$423,"S"))/(_xlfn.MAXIFS($R$2:$R$423,$S$2:$S$423,"S")-_xlfn.MINIFS($R$2:$R$423,$S$2:$S$423,"S")),0)</f>
        <v>0</v>
      </c>
      <c r="V374" s="1">
        <f>IF(Table1[[#This Row],[charity_size]]="M",1,0)</f>
        <v>0</v>
      </c>
      <c r="W37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4" s="1">
        <f>IF(Table1[[#This Row],[charity_size]]="L",1,0)</f>
        <v>1</v>
      </c>
      <c r="Y374" s="2">
        <f>IF(Table1[[#This Row],[charity_size]]="L",(LOG10(Table1[[#This Row],[revenue]])-LOG10(_xlfn.MINIFS($R$2:$R$423,$S$2:$S$423,"L")))/(LOG10(_xlfn.MAXIFS($R$2:$R$423,$S$2:$S$423,"L"))-LOG10(_xlfn.MINIFS($R$2:$R$423,$S$2:$S$423,"L"))),0)</f>
        <v>0.44295244594395788</v>
      </c>
      <c r="Z374" s="1">
        <v>11486871</v>
      </c>
      <c r="AA374">
        <v>0</v>
      </c>
      <c r="AB374" s="1">
        <v>492399</v>
      </c>
      <c r="AC374" s="1">
        <v>492399</v>
      </c>
      <c r="AD374">
        <v>0</v>
      </c>
      <c r="AE374" s="1">
        <v>53200700</v>
      </c>
      <c r="AF374" s="1">
        <v>53693099</v>
      </c>
      <c r="AG374" s="1">
        <v>4075595</v>
      </c>
      <c r="AH374" s="1">
        <v>35253534</v>
      </c>
      <c r="AI374">
        <v>0</v>
      </c>
      <c r="AJ374" s="1">
        <v>6631195</v>
      </c>
      <c r="AK374" s="1">
        <v>60511845</v>
      </c>
      <c r="AL374">
        <v>0</v>
      </c>
      <c r="AM374" s="1">
        <v>33087816</v>
      </c>
      <c r="AN374" s="1">
        <v>139559985</v>
      </c>
      <c r="AO374">
        <v>0</v>
      </c>
      <c r="AP374" s="1">
        <v>139559985</v>
      </c>
      <c r="AQ374" s="1">
        <v>30104764</v>
      </c>
      <c r="AR374" s="1">
        <v>68531518</v>
      </c>
      <c r="AS374" s="1">
        <v>38426754</v>
      </c>
      <c r="AT374" s="1">
        <v>22468686</v>
      </c>
      <c r="AU374" s="1">
        <v>48559781</v>
      </c>
      <c r="AV374" s="1">
        <v>71028467</v>
      </c>
      <c r="AW374">
        <v>6</v>
      </c>
      <c r="AX374">
        <v>0</v>
      </c>
      <c r="AY374">
        <v>0</v>
      </c>
      <c r="AZ374">
        <v>586</v>
      </c>
      <c r="BA374" s="1">
        <v>31045131</v>
      </c>
      <c r="BB374" s="1">
        <v>1584634</v>
      </c>
    </row>
    <row r="375" spans="1:54" x14ac:dyDescent="0.2">
      <c r="A375" t="s">
        <v>152</v>
      </c>
      <c r="B375" t="s">
        <v>151</v>
      </c>
      <c r="C375" t="s">
        <v>49</v>
      </c>
      <c r="D375" t="s">
        <v>143</v>
      </c>
      <c r="E375" t="s">
        <v>46</v>
      </c>
      <c r="F375" t="s">
        <v>47</v>
      </c>
      <c r="G375">
        <v>0</v>
      </c>
      <c r="H375" s="1">
        <v>11567607</v>
      </c>
      <c r="I375" s="1">
        <v>11567607</v>
      </c>
      <c r="J375">
        <v>0</v>
      </c>
      <c r="K375">
        <v>0</v>
      </c>
      <c r="L375">
        <v>0</v>
      </c>
      <c r="M375" s="1">
        <v>20856947</v>
      </c>
      <c r="N375">
        <v>0</v>
      </c>
      <c r="O375">
        <v>0</v>
      </c>
      <c r="P375" s="1">
        <v>38615259</v>
      </c>
      <c r="Q375" s="1">
        <v>71039813</v>
      </c>
      <c r="R375" s="1">
        <f>Table1[[#This Row],[receipts_total]]-Table1[[#This Row],[receipts_others_income]]</f>
        <v>32424554</v>
      </c>
      <c r="S375" s="1" t="str">
        <f>IF(Table1[[#This Row],[revenue]]&lt;250000,"S",IF(Table1[[#This Row],[revenue]]&lt;1000000,"M","L"))</f>
        <v>L</v>
      </c>
      <c r="T375" s="1">
        <f>IF(Table1[[#This Row],[charity_size]]="S",1, 0)</f>
        <v>0</v>
      </c>
      <c r="U375" s="2">
        <f>IF(Table1[[#This Row],[charity_size]]="S",(Table1[[#This Row],[revenue]]-_xlfn.MINIFS($R$2:$R$423,$S$2:$S$423,"S"))/(_xlfn.MAXIFS($R$2:$R$423,$S$2:$S$423,"S")-_xlfn.MINIFS($R$2:$R$423,$S$2:$S$423,"S")),0)</f>
        <v>0</v>
      </c>
      <c r="V375" s="1">
        <f>IF(Table1[[#This Row],[charity_size]]="M",1,0)</f>
        <v>0</v>
      </c>
      <c r="W37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5" s="1">
        <f>IF(Table1[[#This Row],[charity_size]]="L",1,0)</f>
        <v>1</v>
      </c>
      <c r="Y375" s="2">
        <f>IF(Table1[[#This Row],[charity_size]]="L",(LOG10(Table1[[#This Row],[revenue]])-LOG10(_xlfn.MINIFS($R$2:$R$423,$S$2:$S$423,"L")))/(LOG10(_xlfn.MAXIFS($R$2:$R$423,$S$2:$S$423,"L"))-LOG10(_xlfn.MINIFS($R$2:$R$423,$S$2:$S$423,"L"))),0)</f>
        <v>0.44295244594395788</v>
      </c>
      <c r="Z375" s="1">
        <v>11486871</v>
      </c>
      <c r="AA375">
        <v>0</v>
      </c>
      <c r="AB375" s="1">
        <v>492399</v>
      </c>
      <c r="AC375" s="1">
        <v>492399</v>
      </c>
      <c r="AD375">
        <v>0</v>
      </c>
      <c r="AE375" s="1">
        <v>53368013</v>
      </c>
      <c r="AF375" s="1">
        <v>53860412</v>
      </c>
      <c r="AG375" s="1">
        <v>4332754</v>
      </c>
      <c r="AH375" s="1">
        <v>38758099</v>
      </c>
      <c r="AI375">
        <v>0</v>
      </c>
      <c r="AJ375" s="1">
        <v>6631195</v>
      </c>
      <c r="AK375" s="1">
        <v>60634213</v>
      </c>
      <c r="AL375">
        <v>0</v>
      </c>
      <c r="AM375" s="1">
        <v>33252531</v>
      </c>
      <c r="AN375" s="1">
        <v>143608792</v>
      </c>
      <c r="AO375">
        <v>0</v>
      </c>
      <c r="AP375" s="1">
        <v>143608792</v>
      </c>
      <c r="AQ375" s="1">
        <v>30104764</v>
      </c>
      <c r="AR375" s="1">
        <v>72037171</v>
      </c>
      <c r="AS375" s="1">
        <v>41932407</v>
      </c>
      <c r="AT375" s="1">
        <v>23011840</v>
      </c>
      <c r="AU375" s="1">
        <v>48559781</v>
      </c>
      <c r="AV375" s="1">
        <v>71571621</v>
      </c>
      <c r="AW375">
        <v>6</v>
      </c>
      <c r="AX375">
        <v>0</v>
      </c>
      <c r="AY375">
        <v>0</v>
      </c>
      <c r="AZ375">
        <v>648</v>
      </c>
      <c r="BA375" s="1">
        <v>31050367</v>
      </c>
      <c r="BB375">
        <v>0</v>
      </c>
    </row>
    <row r="376" spans="1:54" x14ac:dyDescent="0.2">
      <c r="A376" t="s">
        <v>621</v>
      </c>
      <c r="B376" t="s">
        <v>620</v>
      </c>
      <c r="C376" t="s">
        <v>171</v>
      </c>
      <c r="D376" t="s">
        <v>618</v>
      </c>
      <c r="E376" t="s">
        <v>59</v>
      </c>
      <c r="F376" t="s">
        <v>47</v>
      </c>
      <c r="G376" s="1">
        <v>1526000</v>
      </c>
      <c r="H376" s="1">
        <v>25121000</v>
      </c>
      <c r="I376" s="1">
        <v>26647000</v>
      </c>
      <c r="J376">
        <v>0</v>
      </c>
      <c r="K376">
        <v>0</v>
      </c>
      <c r="L376">
        <v>0</v>
      </c>
      <c r="M376" s="1">
        <v>4722000</v>
      </c>
      <c r="N376" s="1">
        <v>1119000</v>
      </c>
      <c r="O376" s="1">
        <v>2172000</v>
      </c>
      <c r="P376" s="1">
        <v>44000</v>
      </c>
      <c r="Q376" s="1">
        <v>34704000</v>
      </c>
      <c r="R376" s="1">
        <f>Table1[[#This Row],[receipts_total]]-Table1[[#This Row],[receipts_others_income]]</f>
        <v>34660000</v>
      </c>
      <c r="S376" s="1" t="str">
        <f>IF(Table1[[#This Row],[revenue]]&lt;250000,"S",IF(Table1[[#This Row],[revenue]]&lt;1000000,"M","L"))</f>
        <v>L</v>
      </c>
      <c r="T376" s="1">
        <f>IF(Table1[[#This Row],[charity_size]]="S",1, 0)</f>
        <v>0</v>
      </c>
      <c r="U376" s="2">
        <f>IF(Table1[[#This Row],[charity_size]]="S",(Table1[[#This Row],[revenue]]-_xlfn.MINIFS($R$2:$R$423,$S$2:$S$423,"S"))/(_xlfn.MAXIFS($R$2:$R$423,$S$2:$S$423,"S")-_xlfn.MINIFS($R$2:$R$423,$S$2:$S$423,"S")),0)</f>
        <v>0</v>
      </c>
      <c r="V376" s="1">
        <f>IF(Table1[[#This Row],[charity_size]]="M",1,0)</f>
        <v>0</v>
      </c>
      <c r="W37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6" s="1">
        <f>IF(Table1[[#This Row],[charity_size]]="L",1,0)</f>
        <v>1</v>
      </c>
      <c r="Y376" s="2">
        <f>IF(Table1[[#This Row],[charity_size]]="L",(LOG10(Table1[[#This Row],[revenue]])-LOG10(_xlfn.MINIFS($R$2:$R$423,$S$2:$S$423,"L")))/(LOG10(_xlfn.MAXIFS($R$2:$R$423,$S$2:$S$423,"L"))-LOG10(_xlfn.MINIFS($R$2:$R$423,$S$2:$S$423,"L"))),0)</f>
        <v>0.45145905675852438</v>
      </c>
      <c r="Z376">
        <v>0</v>
      </c>
      <c r="AA376" s="1">
        <v>21479000</v>
      </c>
      <c r="AB376">
        <v>0</v>
      </c>
      <c r="AC376" s="1">
        <v>21479000</v>
      </c>
      <c r="AD376">
        <v>0</v>
      </c>
      <c r="AE376" s="1">
        <v>2933000</v>
      </c>
      <c r="AF376" s="1">
        <v>24412000</v>
      </c>
      <c r="AG376" s="1">
        <v>2194000</v>
      </c>
      <c r="AH376" s="1">
        <v>12603000</v>
      </c>
      <c r="AI376" s="1">
        <v>23000</v>
      </c>
      <c r="AJ376" s="1">
        <v>64314000</v>
      </c>
      <c r="AK376" s="1">
        <v>1060000</v>
      </c>
      <c r="AL376" s="1">
        <v>857000</v>
      </c>
      <c r="AM376">
        <v>0</v>
      </c>
      <c r="AN376" s="1">
        <v>81051000</v>
      </c>
      <c r="AO376" s="1">
        <v>62222000</v>
      </c>
      <c r="AP376" s="1">
        <v>81051000</v>
      </c>
      <c r="AQ376">
        <v>0</v>
      </c>
      <c r="AR376" s="1">
        <v>76258000</v>
      </c>
      <c r="AS376" s="1">
        <v>14036000</v>
      </c>
      <c r="AT376" s="1">
        <v>4793000</v>
      </c>
      <c r="AU376">
        <v>0</v>
      </c>
      <c r="AV376" s="1">
        <v>4793000</v>
      </c>
      <c r="AW376">
        <v>61</v>
      </c>
      <c r="AX376">
        <v>0</v>
      </c>
      <c r="AY376">
        <v>0.56999999999999995</v>
      </c>
      <c r="AZ376">
        <v>84</v>
      </c>
      <c r="BA376" s="1">
        <v>6095000</v>
      </c>
      <c r="BB376" s="1">
        <v>65000</v>
      </c>
    </row>
    <row r="377" spans="1:54" x14ac:dyDescent="0.2">
      <c r="A377" t="s">
        <v>721</v>
      </c>
      <c r="B377" t="s">
        <v>720</v>
      </c>
      <c r="C377" t="s">
        <v>649</v>
      </c>
      <c r="D377" t="s">
        <v>703</v>
      </c>
      <c r="E377" t="s">
        <v>59</v>
      </c>
      <c r="F377" t="s">
        <v>47</v>
      </c>
      <c r="G377" s="1">
        <v>113348</v>
      </c>
      <c r="H377" s="1">
        <v>48204</v>
      </c>
      <c r="I377" s="1">
        <v>161552</v>
      </c>
      <c r="J377">
        <v>0</v>
      </c>
      <c r="K377">
        <v>0</v>
      </c>
      <c r="L377">
        <v>0</v>
      </c>
      <c r="M377" s="1">
        <v>619201</v>
      </c>
      <c r="N377">
        <v>0</v>
      </c>
      <c r="O377" s="1">
        <v>15250</v>
      </c>
      <c r="P377" s="1">
        <v>30826</v>
      </c>
      <c r="Q377" s="1">
        <v>826829</v>
      </c>
      <c r="R377" s="1">
        <f>Table1[[#This Row],[receipts_total]]-Table1[[#This Row],[receipts_others_income]]</f>
        <v>796003</v>
      </c>
      <c r="S377" s="1" t="str">
        <f>IF(Table1[[#This Row],[revenue]]&lt;250000,"S",IF(Table1[[#This Row],[revenue]]&lt;1000000,"M","L"))</f>
        <v>M</v>
      </c>
      <c r="T377" s="1">
        <f>IF(Table1[[#This Row],[charity_size]]="S",1, 0)</f>
        <v>0</v>
      </c>
      <c r="U377" s="2">
        <f>IF(Table1[[#This Row],[charity_size]]="S",(Table1[[#This Row],[revenue]]-_xlfn.MINIFS($R$2:$R$423,$S$2:$S$423,"S"))/(_xlfn.MAXIFS($R$2:$R$423,$S$2:$S$423,"S")-_xlfn.MINIFS($R$2:$R$423,$S$2:$S$423,"S")),0)</f>
        <v>0</v>
      </c>
      <c r="V377" s="1">
        <f>IF(Table1[[#This Row],[charity_size]]="M",1,0)</f>
        <v>1</v>
      </c>
      <c r="W377" s="2">
        <f>IF(Table1[[#This Row],[charity_size]]="M",(LOG10(Table1[[#This Row],[revenue]])-LOG10(_xlfn.MINIFS($R$2:$R$423,$S$2:$S$423,"M")))/(LOG10(_xlfn.MAXIFS($R$2:$R$423,$S$2:$S$423,"M"))-LOG10(_xlfn.MINIFS($R$2:$R$423,$S$2:$S$423,"M"))),0)</f>
        <v>0.83351419239113078</v>
      </c>
      <c r="X377" s="1">
        <f>IF(Table1[[#This Row],[charity_size]]="L",1,0)</f>
        <v>0</v>
      </c>
      <c r="Y37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77">
        <v>0</v>
      </c>
      <c r="AA377" s="1">
        <v>722368</v>
      </c>
      <c r="AB377">
        <v>0</v>
      </c>
      <c r="AC377" s="1">
        <v>722368</v>
      </c>
      <c r="AD377">
        <v>0</v>
      </c>
      <c r="AE377">
        <v>0</v>
      </c>
      <c r="AF377" s="1">
        <v>722368</v>
      </c>
      <c r="AG377" s="1">
        <v>5419</v>
      </c>
      <c r="AH377" s="1">
        <v>1171537</v>
      </c>
      <c r="AI377">
        <v>0</v>
      </c>
      <c r="AJ377">
        <v>0</v>
      </c>
      <c r="AK377">
        <v>0</v>
      </c>
      <c r="AL377" s="1">
        <v>21534</v>
      </c>
      <c r="AM377" s="1">
        <v>49655</v>
      </c>
      <c r="AN377" s="1">
        <v>1248145</v>
      </c>
      <c r="AO377">
        <v>0</v>
      </c>
      <c r="AP377" s="1">
        <v>1248145</v>
      </c>
      <c r="AQ377" s="1">
        <v>1188582</v>
      </c>
      <c r="AR377" s="1">
        <v>1188582</v>
      </c>
      <c r="AS377">
        <v>0</v>
      </c>
      <c r="AT377" s="1">
        <v>59563</v>
      </c>
      <c r="AU377">
        <v>0</v>
      </c>
      <c r="AV377" s="1">
        <v>59563</v>
      </c>
      <c r="AW377">
        <v>43</v>
      </c>
      <c r="AX377">
        <v>0</v>
      </c>
      <c r="AY377">
        <v>0</v>
      </c>
      <c r="AZ377">
        <v>11</v>
      </c>
      <c r="BA377" s="1">
        <v>559655</v>
      </c>
      <c r="BB377">
        <v>0</v>
      </c>
    </row>
    <row r="378" spans="1:54" x14ac:dyDescent="0.2">
      <c r="A378" t="s">
        <v>669</v>
      </c>
      <c r="B378" t="s">
        <v>668</v>
      </c>
      <c r="C378" t="s">
        <v>649</v>
      </c>
      <c r="D378" t="s">
        <v>579</v>
      </c>
      <c r="E378" t="s">
        <v>59</v>
      </c>
      <c r="F378" t="s">
        <v>47</v>
      </c>
      <c r="G378" s="1">
        <v>78157</v>
      </c>
      <c r="H378" s="1">
        <v>374995</v>
      </c>
      <c r="I378" s="1">
        <v>453152</v>
      </c>
      <c r="J378">
        <v>0</v>
      </c>
      <c r="K378">
        <v>0</v>
      </c>
      <c r="L378">
        <v>0</v>
      </c>
      <c r="M378" s="1">
        <v>345537</v>
      </c>
      <c r="N378" s="1">
        <v>4634</v>
      </c>
      <c r="O378">
        <v>860</v>
      </c>
      <c r="P378" s="1">
        <v>24672</v>
      </c>
      <c r="Q378" s="1">
        <v>828855</v>
      </c>
      <c r="R378" s="1">
        <f>Table1[[#This Row],[receipts_total]]-Table1[[#This Row],[receipts_others_income]]</f>
        <v>804183</v>
      </c>
      <c r="S378" s="1" t="str">
        <f>IF(Table1[[#This Row],[revenue]]&lt;250000,"S",IF(Table1[[#This Row],[revenue]]&lt;1000000,"M","L"))</f>
        <v>M</v>
      </c>
      <c r="T378" s="1">
        <f>IF(Table1[[#This Row],[charity_size]]="S",1, 0)</f>
        <v>0</v>
      </c>
      <c r="U378" s="2">
        <f>IF(Table1[[#This Row],[charity_size]]="S",(Table1[[#This Row],[revenue]]-_xlfn.MINIFS($R$2:$R$423,$S$2:$S$423,"S"))/(_xlfn.MAXIFS($R$2:$R$423,$S$2:$S$423,"S")-_xlfn.MINIFS($R$2:$R$423,$S$2:$S$423,"S")),0)</f>
        <v>0</v>
      </c>
      <c r="V378" s="1">
        <f>IF(Table1[[#This Row],[charity_size]]="M",1,0)</f>
        <v>1</v>
      </c>
      <c r="W378" s="2">
        <f>IF(Table1[[#This Row],[charity_size]]="M",(LOG10(Table1[[#This Row],[revenue]])-LOG10(_xlfn.MINIFS($R$2:$R$423,$S$2:$S$423,"M")))/(LOG10(_xlfn.MAXIFS($R$2:$R$423,$S$2:$S$423,"M"))-LOG10(_xlfn.MINIFS($R$2:$R$423,$S$2:$S$423,"M"))),0)</f>
        <v>0.84102514995411037</v>
      </c>
      <c r="X378" s="1">
        <f>IF(Table1[[#This Row],[charity_size]]="L",1,0)</f>
        <v>0</v>
      </c>
      <c r="Y37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78">
        <v>0</v>
      </c>
      <c r="AA378" s="1">
        <v>464812</v>
      </c>
      <c r="AB378">
        <v>0</v>
      </c>
      <c r="AC378" s="1">
        <v>464812</v>
      </c>
      <c r="AD378">
        <v>0</v>
      </c>
      <c r="AE378" s="1">
        <v>52040</v>
      </c>
      <c r="AF378" s="1">
        <v>516852</v>
      </c>
      <c r="AG378" s="1">
        <v>12834</v>
      </c>
      <c r="AH378" s="1">
        <v>1288502</v>
      </c>
      <c r="AI378">
        <v>0</v>
      </c>
      <c r="AJ378">
        <v>0</v>
      </c>
      <c r="AK378">
        <v>0</v>
      </c>
      <c r="AL378">
        <v>0</v>
      </c>
      <c r="AM378" s="1">
        <v>51653</v>
      </c>
      <c r="AN378" s="1">
        <v>1352989</v>
      </c>
      <c r="AO378">
        <v>0</v>
      </c>
      <c r="AP378" s="1">
        <v>1352989</v>
      </c>
      <c r="AQ378">
        <v>0</v>
      </c>
      <c r="AR378" s="1">
        <v>1047567</v>
      </c>
      <c r="AS378" s="1">
        <v>1047567</v>
      </c>
      <c r="AT378" s="1">
        <v>305422</v>
      </c>
      <c r="AU378">
        <v>0</v>
      </c>
      <c r="AV378" s="1">
        <v>305422</v>
      </c>
      <c r="AW378">
        <v>42</v>
      </c>
      <c r="AX378" s="1">
        <v>35000</v>
      </c>
      <c r="AY378">
        <v>0</v>
      </c>
      <c r="AZ378">
        <v>5</v>
      </c>
      <c r="BA378" s="1">
        <v>215009</v>
      </c>
      <c r="BB378">
        <v>0</v>
      </c>
    </row>
    <row r="379" spans="1:54" x14ac:dyDescent="0.2">
      <c r="A379" t="s">
        <v>483</v>
      </c>
      <c r="B379" t="s">
        <v>482</v>
      </c>
      <c r="C379" t="s">
        <v>395</v>
      </c>
      <c r="D379" t="s">
        <v>480</v>
      </c>
      <c r="E379" t="s">
        <v>46</v>
      </c>
      <c r="F379" t="s">
        <v>47</v>
      </c>
      <c r="G379" s="1">
        <v>203448</v>
      </c>
      <c r="H379" s="1">
        <v>687122</v>
      </c>
      <c r="I379" s="1">
        <v>890570</v>
      </c>
      <c r="J379" s="1">
        <v>11544</v>
      </c>
      <c r="K379">
        <v>0</v>
      </c>
      <c r="L379" s="1">
        <v>11544</v>
      </c>
      <c r="M379" s="1">
        <v>24657629</v>
      </c>
      <c r="N379" s="1">
        <v>54590</v>
      </c>
      <c r="O379" s="1">
        <v>9995267</v>
      </c>
      <c r="P379" s="1">
        <v>3083344</v>
      </c>
      <c r="Q379" s="1">
        <v>38692944</v>
      </c>
      <c r="R379" s="1">
        <f>Table1[[#This Row],[receipts_total]]-Table1[[#This Row],[receipts_others_income]]</f>
        <v>35609600</v>
      </c>
      <c r="S379" s="1" t="str">
        <f>IF(Table1[[#This Row],[revenue]]&lt;250000,"S",IF(Table1[[#This Row],[revenue]]&lt;1000000,"M","L"))</f>
        <v>L</v>
      </c>
      <c r="T379" s="1">
        <f>IF(Table1[[#This Row],[charity_size]]="S",1, 0)</f>
        <v>0</v>
      </c>
      <c r="U379" s="2">
        <f>IF(Table1[[#This Row],[charity_size]]="S",(Table1[[#This Row],[revenue]]-_xlfn.MINIFS($R$2:$R$423,$S$2:$S$423,"S"))/(_xlfn.MAXIFS($R$2:$R$423,$S$2:$S$423,"S")-_xlfn.MINIFS($R$2:$R$423,$S$2:$S$423,"S")),0)</f>
        <v>0</v>
      </c>
      <c r="V379" s="1">
        <f>IF(Table1[[#This Row],[charity_size]]="M",1,0)</f>
        <v>0</v>
      </c>
      <c r="W37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79" s="1">
        <f>IF(Table1[[#This Row],[charity_size]]="L",1,0)</f>
        <v>1</v>
      </c>
      <c r="Y379" s="2">
        <f>IF(Table1[[#This Row],[charity_size]]="L",(LOG10(Table1[[#This Row],[revenue]])-LOG10(_xlfn.MINIFS($R$2:$R$423,$S$2:$S$423,"L")))/(LOG10(_xlfn.MAXIFS($R$2:$R$423,$S$2:$S$423,"L"))-LOG10(_xlfn.MINIFS($R$2:$R$423,$S$2:$S$423,"L"))),0)</f>
        <v>0.45490774356100844</v>
      </c>
      <c r="Z379">
        <v>0</v>
      </c>
      <c r="AA379" s="1">
        <v>34070883</v>
      </c>
      <c r="AB379" s="1">
        <v>109053</v>
      </c>
      <c r="AC379" s="1">
        <v>34179936</v>
      </c>
      <c r="AD379" s="1">
        <v>183639</v>
      </c>
      <c r="AE379" s="1">
        <v>865582</v>
      </c>
      <c r="AF379" s="1">
        <v>35229157</v>
      </c>
      <c r="AG379" s="1">
        <v>5426903</v>
      </c>
      <c r="AH379" s="1">
        <v>15775791</v>
      </c>
      <c r="AI379" s="1">
        <v>238950</v>
      </c>
      <c r="AJ379">
        <v>0</v>
      </c>
      <c r="AK379">
        <v>0</v>
      </c>
      <c r="AL379" s="1">
        <v>1533102</v>
      </c>
      <c r="AM379" s="1">
        <v>6520622</v>
      </c>
      <c r="AN379" s="1">
        <v>29495368</v>
      </c>
      <c r="AO379">
        <v>0</v>
      </c>
      <c r="AP379" s="1">
        <v>29495368</v>
      </c>
      <c r="AQ379" s="1">
        <v>1089698</v>
      </c>
      <c r="AR379" s="1">
        <v>19961610</v>
      </c>
      <c r="AS379" s="1">
        <v>18871912</v>
      </c>
      <c r="AT379" s="1">
        <v>6098744</v>
      </c>
      <c r="AU379" s="1">
        <v>3435014</v>
      </c>
      <c r="AV379" s="1">
        <v>9533758</v>
      </c>
      <c r="AW379">
        <v>22</v>
      </c>
      <c r="AX379">
        <v>0</v>
      </c>
      <c r="AY379">
        <v>20</v>
      </c>
      <c r="AZ379">
        <v>460</v>
      </c>
      <c r="BA379" s="1">
        <v>21479794</v>
      </c>
      <c r="BB379" s="1">
        <v>2364982</v>
      </c>
    </row>
    <row r="380" spans="1:54" x14ac:dyDescent="0.2">
      <c r="A380" t="s">
        <v>704</v>
      </c>
      <c r="B380" t="s">
        <v>702</v>
      </c>
      <c r="C380" t="s">
        <v>649</v>
      </c>
      <c r="D380" t="s">
        <v>703</v>
      </c>
      <c r="E380" t="s">
        <v>46</v>
      </c>
      <c r="F380" t="s">
        <v>47</v>
      </c>
      <c r="G380" s="1">
        <v>944259</v>
      </c>
      <c r="H380" s="1">
        <v>461269</v>
      </c>
      <c r="I380" s="1">
        <v>1405528</v>
      </c>
      <c r="J380" s="1">
        <v>274514</v>
      </c>
      <c r="K380">
        <v>0</v>
      </c>
      <c r="L380" s="1">
        <v>274514</v>
      </c>
      <c r="M380" s="1">
        <v>33699328</v>
      </c>
      <c r="N380" s="1">
        <v>261107</v>
      </c>
      <c r="O380" s="1">
        <v>500939</v>
      </c>
      <c r="P380" s="1">
        <v>234006</v>
      </c>
      <c r="Q380" s="1">
        <v>36375422</v>
      </c>
      <c r="R380" s="1">
        <f>Table1[[#This Row],[receipts_total]]-Table1[[#This Row],[receipts_others_income]]</f>
        <v>36141416</v>
      </c>
      <c r="S380" s="1" t="str">
        <f>IF(Table1[[#This Row],[revenue]]&lt;250000,"S",IF(Table1[[#This Row],[revenue]]&lt;1000000,"M","L"))</f>
        <v>L</v>
      </c>
      <c r="T380" s="1">
        <f>IF(Table1[[#This Row],[charity_size]]="S",1, 0)</f>
        <v>0</v>
      </c>
      <c r="U380" s="2">
        <f>IF(Table1[[#This Row],[charity_size]]="S",(Table1[[#This Row],[revenue]]-_xlfn.MINIFS($R$2:$R$423,$S$2:$S$423,"S"))/(_xlfn.MAXIFS($R$2:$R$423,$S$2:$S$423,"S")-_xlfn.MINIFS($R$2:$R$423,$S$2:$S$423,"S")),0)</f>
        <v>0</v>
      </c>
      <c r="V380" s="1">
        <f>IF(Table1[[#This Row],[charity_size]]="M",1,0)</f>
        <v>0</v>
      </c>
      <c r="W38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0" s="1">
        <f>IF(Table1[[#This Row],[charity_size]]="L",1,0)</f>
        <v>1</v>
      </c>
      <c r="Y380" s="2">
        <f>IF(Table1[[#This Row],[charity_size]]="L",(LOG10(Table1[[#This Row],[revenue]])-LOG10(_xlfn.MINIFS($R$2:$R$423,$S$2:$S$423,"L")))/(LOG10(_xlfn.MAXIFS($R$2:$R$423,$S$2:$S$423,"L"))-LOG10(_xlfn.MINIFS($R$2:$R$423,$S$2:$S$423,"L"))),0)</f>
        <v>0.45679919584112144</v>
      </c>
      <c r="Z380">
        <v>0</v>
      </c>
      <c r="AA380" s="1">
        <v>33291611</v>
      </c>
      <c r="AB380" s="1">
        <v>228933</v>
      </c>
      <c r="AC380" s="1">
        <v>33520544</v>
      </c>
      <c r="AD380" s="1">
        <v>502195</v>
      </c>
      <c r="AE380">
        <v>0</v>
      </c>
      <c r="AF380" s="1">
        <v>34022739</v>
      </c>
      <c r="AG380" s="1">
        <v>1195613</v>
      </c>
      <c r="AH380" s="1">
        <v>16042764</v>
      </c>
      <c r="AI380" s="1">
        <v>47602</v>
      </c>
      <c r="AJ380" s="1">
        <v>21829828</v>
      </c>
      <c r="AK380" s="1">
        <v>369578</v>
      </c>
      <c r="AL380" s="1">
        <v>571938</v>
      </c>
      <c r="AM380" s="1">
        <v>1025319</v>
      </c>
      <c r="AN380" s="1">
        <v>41082642</v>
      </c>
      <c r="AO380">
        <v>0</v>
      </c>
      <c r="AP380" s="1">
        <v>41082642</v>
      </c>
      <c r="AQ380" s="1">
        <v>30613157</v>
      </c>
      <c r="AR380" s="1">
        <v>34453490</v>
      </c>
      <c r="AS380" s="1">
        <v>3840333</v>
      </c>
      <c r="AT380" s="1">
        <v>3762121</v>
      </c>
      <c r="AU380" s="1">
        <v>2867031</v>
      </c>
      <c r="AV380" s="1">
        <v>6629152</v>
      </c>
      <c r="AW380">
        <v>43</v>
      </c>
      <c r="AX380">
        <v>0</v>
      </c>
      <c r="AY380">
        <v>16</v>
      </c>
      <c r="AZ380">
        <v>386</v>
      </c>
      <c r="BA380" s="1">
        <v>23078329</v>
      </c>
      <c r="BB380" s="1">
        <v>22502</v>
      </c>
    </row>
    <row r="381" spans="1:54" x14ac:dyDescent="0.2">
      <c r="A381" t="s">
        <v>627</v>
      </c>
      <c r="B381" t="s">
        <v>626</v>
      </c>
      <c r="C381" t="s">
        <v>171</v>
      </c>
      <c r="D381" t="s">
        <v>618</v>
      </c>
      <c r="E381" t="s">
        <v>59</v>
      </c>
      <c r="F381" t="s">
        <v>47</v>
      </c>
      <c r="G381" s="1">
        <v>607953</v>
      </c>
      <c r="H381" s="1">
        <v>7788288</v>
      </c>
      <c r="I381" s="1">
        <v>8396241</v>
      </c>
      <c r="J381">
        <v>0</v>
      </c>
      <c r="K381">
        <v>0</v>
      </c>
      <c r="L381">
        <v>0</v>
      </c>
      <c r="M381" s="1">
        <v>26647319</v>
      </c>
      <c r="N381" s="1">
        <v>451395</v>
      </c>
      <c r="O381" s="1">
        <v>2514474</v>
      </c>
      <c r="P381" s="1">
        <v>309703</v>
      </c>
      <c r="Q381" s="1">
        <v>38319132</v>
      </c>
      <c r="R381" s="1">
        <f>Table1[[#This Row],[receipts_total]]-Table1[[#This Row],[receipts_others_income]]</f>
        <v>38009429</v>
      </c>
      <c r="S381" s="1" t="str">
        <f>IF(Table1[[#This Row],[revenue]]&lt;250000,"S",IF(Table1[[#This Row],[revenue]]&lt;1000000,"M","L"))</f>
        <v>L</v>
      </c>
      <c r="T381" s="1">
        <f>IF(Table1[[#This Row],[charity_size]]="S",1, 0)</f>
        <v>0</v>
      </c>
      <c r="U381" s="2">
        <f>IF(Table1[[#This Row],[charity_size]]="S",(Table1[[#This Row],[revenue]]-_xlfn.MINIFS($R$2:$R$423,$S$2:$S$423,"S"))/(_xlfn.MAXIFS($R$2:$R$423,$S$2:$S$423,"S")-_xlfn.MINIFS($R$2:$R$423,$S$2:$S$423,"S")),0)</f>
        <v>0</v>
      </c>
      <c r="V381" s="1">
        <f>IF(Table1[[#This Row],[charity_size]]="M",1,0)</f>
        <v>0</v>
      </c>
      <c r="W38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1" s="1">
        <f>IF(Table1[[#This Row],[charity_size]]="L",1,0)</f>
        <v>1</v>
      </c>
      <c r="Y381" s="2">
        <f>IF(Table1[[#This Row],[charity_size]]="L",(LOG10(Table1[[#This Row],[revenue]])-LOG10(_xlfn.MINIFS($R$2:$R$423,$S$2:$S$423,"L")))/(LOG10(_xlfn.MAXIFS($R$2:$R$423,$S$2:$S$423,"L"))-LOG10(_xlfn.MINIFS($R$2:$R$423,$S$2:$S$423,"L"))),0)</f>
        <v>0.46322917818259096</v>
      </c>
      <c r="Z381">
        <v>0</v>
      </c>
      <c r="AA381" s="1">
        <v>33675365</v>
      </c>
      <c r="AB381">
        <v>0</v>
      </c>
      <c r="AC381" s="1">
        <v>33675365</v>
      </c>
      <c r="AD381">
        <v>0</v>
      </c>
      <c r="AE381" s="1">
        <v>1183097</v>
      </c>
      <c r="AF381" s="1">
        <v>34858462</v>
      </c>
      <c r="AG381" s="1">
        <v>9261010</v>
      </c>
      <c r="AH381" s="1">
        <v>59230940</v>
      </c>
      <c r="AI381">
        <v>0</v>
      </c>
      <c r="AJ381" s="1">
        <v>10517764</v>
      </c>
      <c r="AK381" s="1">
        <v>14807103</v>
      </c>
      <c r="AL381" s="1">
        <v>25118892</v>
      </c>
      <c r="AM381" s="1">
        <v>1392891</v>
      </c>
      <c r="AN381" s="1">
        <v>120328600</v>
      </c>
      <c r="AO381">
        <v>0</v>
      </c>
      <c r="AP381" s="1">
        <v>120328600</v>
      </c>
      <c r="AQ381" s="1">
        <v>93917225</v>
      </c>
      <c r="AR381" s="1">
        <v>98852143</v>
      </c>
      <c r="AS381" s="1">
        <v>4934918</v>
      </c>
      <c r="AT381" s="1">
        <v>18270168</v>
      </c>
      <c r="AU381" s="1">
        <v>3206289</v>
      </c>
      <c r="AV381" s="1">
        <v>21476457</v>
      </c>
      <c r="AW381">
        <v>61</v>
      </c>
      <c r="AX381" s="1">
        <v>3297167</v>
      </c>
      <c r="AY381">
        <v>0</v>
      </c>
      <c r="AZ381">
        <v>159</v>
      </c>
      <c r="BA381" s="1">
        <v>9989719</v>
      </c>
      <c r="BB381" s="1">
        <v>356601</v>
      </c>
    </row>
    <row r="382" spans="1:54" x14ac:dyDescent="0.2">
      <c r="A382" t="s">
        <v>664</v>
      </c>
      <c r="B382" t="s">
        <v>663</v>
      </c>
      <c r="C382" t="s">
        <v>649</v>
      </c>
      <c r="D382" t="s">
        <v>579</v>
      </c>
      <c r="E382" t="s">
        <v>46</v>
      </c>
      <c r="F382" t="s">
        <v>47</v>
      </c>
      <c r="G382" s="1">
        <v>1712331</v>
      </c>
      <c r="H382" s="1">
        <v>1315728</v>
      </c>
      <c r="I382" s="1">
        <v>3028059</v>
      </c>
      <c r="J382" s="1">
        <v>171656</v>
      </c>
      <c r="K382">
        <v>0</v>
      </c>
      <c r="L382">
        <v>171</v>
      </c>
      <c r="M382" s="1">
        <v>33861703</v>
      </c>
      <c r="N382" s="1">
        <v>276733</v>
      </c>
      <c r="O382" s="1">
        <v>4408381</v>
      </c>
      <c r="P382" s="1">
        <v>118841</v>
      </c>
      <c r="Q382" s="1">
        <v>41865373</v>
      </c>
      <c r="R382" s="1">
        <f>Table1[[#This Row],[receipts_total]]-Table1[[#This Row],[receipts_others_income]]</f>
        <v>41746532</v>
      </c>
      <c r="S382" s="1" t="str">
        <f>IF(Table1[[#This Row],[revenue]]&lt;250000,"S",IF(Table1[[#This Row],[revenue]]&lt;1000000,"M","L"))</f>
        <v>L</v>
      </c>
      <c r="T382" s="1">
        <f>IF(Table1[[#This Row],[charity_size]]="S",1, 0)</f>
        <v>0</v>
      </c>
      <c r="U382" s="2">
        <f>IF(Table1[[#This Row],[charity_size]]="S",(Table1[[#This Row],[revenue]]-_xlfn.MINIFS($R$2:$R$423,$S$2:$S$423,"S"))/(_xlfn.MAXIFS($R$2:$R$423,$S$2:$S$423,"S")-_xlfn.MINIFS($R$2:$R$423,$S$2:$S$423,"S")),0)</f>
        <v>0</v>
      </c>
      <c r="V382" s="1">
        <f>IF(Table1[[#This Row],[charity_size]]="M",1,0)</f>
        <v>0</v>
      </c>
      <c r="W38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2" s="1">
        <f>IF(Table1[[#This Row],[charity_size]]="L",1,0)</f>
        <v>1</v>
      </c>
      <c r="Y382" s="2">
        <f>IF(Table1[[#This Row],[charity_size]]="L",(LOG10(Table1[[#This Row],[revenue]])-LOG10(_xlfn.MINIFS($R$2:$R$423,$S$2:$S$423,"L")))/(LOG10(_xlfn.MAXIFS($R$2:$R$423,$S$2:$S$423,"L"))-LOG10(_xlfn.MINIFS($R$2:$R$423,$S$2:$S$423,"L"))),0)</f>
        <v>0.47519504455620754</v>
      </c>
      <c r="Z382" s="1">
        <v>507151</v>
      </c>
      <c r="AA382" s="1">
        <v>41523351</v>
      </c>
      <c r="AB382" s="1">
        <v>48567</v>
      </c>
      <c r="AC382" s="1">
        <v>41571918</v>
      </c>
      <c r="AD382" s="1">
        <v>98921</v>
      </c>
      <c r="AE382" s="1">
        <v>23929</v>
      </c>
      <c r="AF382" s="1">
        <v>41694768</v>
      </c>
      <c r="AG382" s="1">
        <v>5069894</v>
      </c>
      <c r="AH382" s="1">
        <v>23801830</v>
      </c>
      <c r="AI382">
        <v>0</v>
      </c>
      <c r="AJ382" s="1">
        <v>2012435</v>
      </c>
      <c r="AK382" s="1">
        <v>3567762</v>
      </c>
      <c r="AL382">
        <v>0</v>
      </c>
      <c r="AM382" s="1">
        <v>1029398</v>
      </c>
      <c r="AN382" s="1">
        <v>35481319</v>
      </c>
      <c r="AO382">
        <v>0</v>
      </c>
      <c r="AP382" s="1">
        <v>35481319</v>
      </c>
      <c r="AQ382" s="1">
        <v>5994019</v>
      </c>
      <c r="AR382" s="1">
        <v>30701898</v>
      </c>
      <c r="AS382" s="1">
        <v>24707879</v>
      </c>
      <c r="AT382" s="1">
        <v>4779421</v>
      </c>
      <c r="AU382">
        <v>0</v>
      </c>
      <c r="AV382" s="1">
        <v>4779421</v>
      </c>
      <c r="AW382">
        <v>42</v>
      </c>
      <c r="AX382">
        <v>0</v>
      </c>
      <c r="AY382">
        <v>18.2</v>
      </c>
      <c r="AZ382">
        <v>570</v>
      </c>
      <c r="BA382" s="1">
        <v>31237072</v>
      </c>
      <c r="BB382">
        <v>0</v>
      </c>
    </row>
    <row r="383" spans="1:54" x14ac:dyDescent="0.2">
      <c r="A383" t="s">
        <v>98</v>
      </c>
      <c r="B383" t="s">
        <v>97</v>
      </c>
      <c r="C383" t="s">
        <v>49</v>
      </c>
      <c r="D383" t="s">
        <v>95</v>
      </c>
      <c r="E383" t="s">
        <v>46</v>
      </c>
      <c r="F383" t="s">
        <v>56</v>
      </c>
      <c r="G383" s="1">
        <v>8910</v>
      </c>
      <c r="H383" t="s">
        <v>94</v>
      </c>
      <c r="I383" s="1">
        <v>8910</v>
      </c>
      <c r="J383">
        <v>0</v>
      </c>
      <c r="K383" t="s">
        <v>94</v>
      </c>
      <c r="L383">
        <v>0</v>
      </c>
      <c r="M383" s="1">
        <v>440955</v>
      </c>
      <c r="N383">
        <v>0</v>
      </c>
      <c r="O383" s="1">
        <v>369515</v>
      </c>
      <c r="P383" s="1">
        <v>13088</v>
      </c>
      <c r="Q383" s="1">
        <v>832468</v>
      </c>
      <c r="R383" s="1">
        <f>Table1[[#This Row],[receipts_total]]-Table1[[#This Row],[receipts_others_income]]</f>
        <v>819380</v>
      </c>
      <c r="S383" s="1" t="str">
        <f>IF(Table1[[#This Row],[revenue]]&lt;250000,"S",IF(Table1[[#This Row],[revenue]]&lt;1000000,"M","L"))</f>
        <v>M</v>
      </c>
      <c r="T383" s="1">
        <f>IF(Table1[[#This Row],[charity_size]]="S",1, 0)</f>
        <v>0</v>
      </c>
      <c r="U383" s="2">
        <f>IF(Table1[[#This Row],[charity_size]]="S",(Table1[[#This Row],[revenue]]-_xlfn.MINIFS($R$2:$R$423,$S$2:$S$423,"S"))/(_xlfn.MAXIFS($R$2:$R$423,$S$2:$S$423,"S")-_xlfn.MINIFS($R$2:$R$423,$S$2:$S$423,"S")),0)</f>
        <v>0</v>
      </c>
      <c r="V383" s="1">
        <f>IF(Table1[[#This Row],[charity_size]]="M",1,0)</f>
        <v>1</v>
      </c>
      <c r="W383" s="2">
        <f>IF(Table1[[#This Row],[charity_size]]="M",(LOG10(Table1[[#This Row],[revenue]])-LOG10(_xlfn.MINIFS($R$2:$R$423,$S$2:$S$423,"M")))/(LOG10(_xlfn.MAXIFS($R$2:$R$423,$S$2:$S$423,"M"))-LOG10(_xlfn.MINIFS($R$2:$R$423,$S$2:$S$423,"M"))),0)</f>
        <v>0.85477855046042461</v>
      </c>
      <c r="X383" s="1">
        <f>IF(Table1[[#This Row],[charity_size]]="L",1,0)</f>
        <v>0</v>
      </c>
      <c r="Y38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83">
        <v>0</v>
      </c>
      <c r="AA383" s="1">
        <v>757866</v>
      </c>
      <c r="AB383" s="1">
        <v>52099</v>
      </c>
      <c r="AC383" s="1">
        <v>809965</v>
      </c>
      <c r="AD383">
        <v>0</v>
      </c>
      <c r="AE383">
        <v>0</v>
      </c>
      <c r="AF383" s="1">
        <v>809965</v>
      </c>
      <c r="AG383" s="1">
        <v>80427</v>
      </c>
      <c r="AH383" s="1">
        <v>194898</v>
      </c>
      <c r="AI383" s="1">
        <v>22436</v>
      </c>
      <c r="AJ383">
        <v>0</v>
      </c>
      <c r="AK383">
        <v>0</v>
      </c>
      <c r="AL383" s="1">
        <v>78926</v>
      </c>
      <c r="AM383" s="1">
        <v>1902</v>
      </c>
      <c r="AN383" s="1">
        <v>378589</v>
      </c>
      <c r="AO383">
        <v>0</v>
      </c>
      <c r="AP383" s="1">
        <v>378589</v>
      </c>
      <c r="AQ383">
        <v>0</v>
      </c>
      <c r="AR383" s="1">
        <v>214324</v>
      </c>
      <c r="AS383" s="1">
        <v>214324</v>
      </c>
      <c r="AT383" s="1">
        <v>164265</v>
      </c>
      <c r="AU383">
        <v>0</v>
      </c>
      <c r="AV383" s="1">
        <v>164265</v>
      </c>
      <c r="AW383">
        <v>4</v>
      </c>
      <c r="AX383">
        <v>0</v>
      </c>
      <c r="AY383">
        <v>0</v>
      </c>
      <c r="AZ383">
        <v>4</v>
      </c>
      <c r="BA383" s="1">
        <v>292306</v>
      </c>
      <c r="BB383" s="1">
        <v>211958</v>
      </c>
    </row>
    <row r="384" spans="1:54" x14ac:dyDescent="0.2">
      <c r="A384" t="s">
        <v>487</v>
      </c>
      <c r="B384" t="s">
        <v>486</v>
      </c>
      <c r="C384" t="s">
        <v>395</v>
      </c>
      <c r="D384" t="s">
        <v>480</v>
      </c>
      <c r="E384" t="s">
        <v>46</v>
      </c>
      <c r="F384" t="s">
        <v>47</v>
      </c>
      <c r="G384" s="1">
        <v>1075691</v>
      </c>
      <c r="H384" s="1">
        <v>2385619</v>
      </c>
      <c r="I384" s="1">
        <v>3461310</v>
      </c>
      <c r="J384" s="1">
        <v>17460</v>
      </c>
      <c r="K384">
        <v>0</v>
      </c>
      <c r="L384" s="1">
        <v>17460</v>
      </c>
      <c r="M384" s="1">
        <v>26044380</v>
      </c>
      <c r="N384" s="1">
        <v>363893</v>
      </c>
      <c r="O384" s="1">
        <v>12231232</v>
      </c>
      <c r="P384" s="1">
        <v>1194997</v>
      </c>
      <c r="Q384" s="1">
        <v>43313272</v>
      </c>
      <c r="R384" s="1">
        <f>Table1[[#This Row],[receipts_total]]-Table1[[#This Row],[receipts_others_income]]</f>
        <v>42118275</v>
      </c>
      <c r="S384" s="1" t="str">
        <f>IF(Table1[[#This Row],[revenue]]&lt;250000,"S",IF(Table1[[#This Row],[revenue]]&lt;1000000,"M","L"))</f>
        <v>L</v>
      </c>
      <c r="T384" s="1">
        <f>IF(Table1[[#This Row],[charity_size]]="S",1, 0)</f>
        <v>0</v>
      </c>
      <c r="U384" s="2">
        <f>IF(Table1[[#This Row],[charity_size]]="S",(Table1[[#This Row],[revenue]]-_xlfn.MINIFS($R$2:$R$423,$S$2:$S$423,"S"))/(_xlfn.MAXIFS($R$2:$R$423,$S$2:$S$423,"S")-_xlfn.MINIFS($R$2:$R$423,$S$2:$S$423,"S")),0)</f>
        <v>0</v>
      </c>
      <c r="V384" s="1">
        <f>IF(Table1[[#This Row],[charity_size]]="M",1,0)</f>
        <v>0</v>
      </c>
      <c r="W38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4" s="1">
        <f>IF(Table1[[#This Row],[charity_size]]="L",1,0)</f>
        <v>1</v>
      </c>
      <c r="Y384" s="2">
        <f>IF(Table1[[#This Row],[charity_size]]="L",(LOG10(Table1[[#This Row],[revenue]])-LOG10(_xlfn.MINIFS($R$2:$R$423,$S$2:$S$423,"L")))/(LOG10(_xlfn.MAXIFS($R$2:$R$423,$S$2:$S$423,"L"))-LOG10(_xlfn.MINIFS($R$2:$R$423,$S$2:$S$423,"L"))),0)</f>
        <v>0.47632619399283527</v>
      </c>
      <c r="Z384" s="1">
        <v>4259884</v>
      </c>
      <c r="AA384" s="1">
        <v>42173750</v>
      </c>
      <c r="AB384" s="1">
        <v>28187</v>
      </c>
      <c r="AC384" s="1">
        <v>42201937</v>
      </c>
      <c r="AD384" s="1">
        <v>330975</v>
      </c>
      <c r="AE384">
        <v>0</v>
      </c>
      <c r="AF384" s="1">
        <v>42532912</v>
      </c>
      <c r="AG384" s="1">
        <v>12570921</v>
      </c>
      <c r="AH384" s="1">
        <v>14854962</v>
      </c>
      <c r="AI384" s="1">
        <v>139745</v>
      </c>
      <c r="AJ384" s="1">
        <v>4636872</v>
      </c>
      <c r="AK384" s="1">
        <v>29111778</v>
      </c>
      <c r="AL384" s="1">
        <v>229666</v>
      </c>
      <c r="AM384" s="1">
        <v>2619948</v>
      </c>
      <c r="AN384" s="1">
        <v>64163892</v>
      </c>
      <c r="AO384" s="1">
        <v>105000</v>
      </c>
      <c r="AP384" s="1">
        <v>64163892</v>
      </c>
      <c r="AQ384" s="1">
        <v>24903554</v>
      </c>
      <c r="AR384" s="1">
        <v>55773576</v>
      </c>
      <c r="AS384" s="1">
        <v>30765022</v>
      </c>
      <c r="AT384" s="1">
        <v>8390316</v>
      </c>
      <c r="AU384">
        <v>0</v>
      </c>
      <c r="AV384" s="1">
        <v>8390316</v>
      </c>
      <c r="AW384">
        <v>22</v>
      </c>
      <c r="AX384">
        <v>0</v>
      </c>
      <c r="AY384">
        <v>10.8</v>
      </c>
      <c r="AZ384">
        <v>473</v>
      </c>
      <c r="BA384" s="1">
        <v>29117672</v>
      </c>
      <c r="BB384" s="1">
        <v>277197</v>
      </c>
    </row>
    <row r="385" spans="1:54" x14ac:dyDescent="0.2">
      <c r="A385" t="s">
        <v>647</v>
      </c>
      <c r="B385" t="s">
        <v>646</v>
      </c>
      <c r="C385" t="s">
        <v>171</v>
      </c>
      <c r="D385" t="s">
        <v>636</v>
      </c>
      <c r="E385" t="s">
        <v>569</v>
      </c>
      <c r="F385" t="s">
        <v>47</v>
      </c>
      <c r="G385" s="1">
        <v>23000</v>
      </c>
      <c r="H385" s="1">
        <v>50577</v>
      </c>
      <c r="I385" s="1">
        <v>73577</v>
      </c>
      <c r="J385">
        <v>0</v>
      </c>
      <c r="K385">
        <v>0</v>
      </c>
      <c r="L385">
        <v>0</v>
      </c>
      <c r="M385" s="1">
        <v>150000</v>
      </c>
      <c r="N385">
        <v>0</v>
      </c>
      <c r="O385" s="1">
        <v>3990</v>
      </c>
      <c r="P385" s="1">
        <v>1941</v>
      </c>
      <c r="Q385" s="1">
        <v>229508</v>
      </c>
      <c r="R385" s="1">
        <f>Table1[[#This Row],[receipts_total]]-Table1[[#This Row],[receipts_others_income]]</f>
        <v>227567</v>
      </c>
      <c r="S385" s="1" t="str">
        <f>IF(Table1[[#This Row],[revenue]]&lt;250000,"S",IF(Table1[[#This Row],[revenue]]&lt;1000000,"M","L"))</f>
        <v>S</v>
      </c>
      <c r="T385" s="1">
        <f>IF(Table1[[#This Row],[charity_size]]="S",1, 0)</f>
        <v>1</v>
      </c>
      <c r="U385" s="2">
        <f>IF(Table1[[#This Row],[charity_size]]="S",(Table1[[#This Row],[revenue]]-_xlfn.MINIFS($R$2:$R$423,$S$2:$S$423,"S"))/(_xlfn.MAXIFS($R$2:$R$423,$S$2:$S$423,"S")-_xlfn.MINIFS($R$2:$R$423,$S$2:$S$423,"S")),0)</f>
        <v>0.91187655023461389</v>
      </c>
      <c r="V385" s="1">
        <f>IF(Table1[[#This Row],[charity_size]]="M",1,0)</f>
        <v>0</v>
      </c>
      <c r="W38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5" s="1">
        <f>IF(Table1[[#This Row],[charity_size]]="L",1,0)</f>
        <v>0</v>
      </c>
      <c r="Y38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85">
        <v>0</v>
      </c>
      <c r="AA385" s="1">
        <v>326865</v>
      </c>
      <c r="AB385">
        <v>0</v>
      </c>
      <c r="AC385" s="1">
        <v>326865</v>
      </c>
      <c r="AD385">
        <v>0</v>
      </c>
      <c r="AE385" s="1">
        <v>234565</v>
      </c>
      <c r="AF385" s="1">
        <v>561430</v>
      </c>
      <c r="AG385" s="1">
        <v>160040</v>
      </c>
      <c r="AH385" s="1">
        <v>298673</v>
      </c>
      <c r="AI385">
        <v>0</v>
      </c>
      <c r="AJ385">
        <v>0</v>
      </c>
      <c r="AK385">
        <v>0</v>
      </c>
      <c r="AL385">
        <v>0</v>
      </c>
      <c r="AM385">
        <v>0</v>
      </c>
      <c r="AN385" s="1">
        <v>458713</v>
      </c>
      <c r="AO385">
        <v>0</v>
      </c>
      <c r="AP385" s="1">
        <v>458713</v>
      </c>
      <c r="AQ385">
        <v>0</v>
      </c>
      <c r="AR385" s="1">
        <v>411685</v>
      </c>
      <c r="AS385" s="1">
        <v>411685</v>
      </c>
      <c r="AT385" s="1">
        <v>47028</v>
      </c>
      <c r="AU385">
        <v>0</v>
      </c>
      <c r="AV385" s="1">
        <v>47028</v>
      </c>
      <c r="AW385">
        <v>63</v>
      </c>
      <c r="AX385">
        <v>0</v>
      </c>
      <c r="AY385">
        <v>0</v>
      </c>
      <c r="AZ385">
        <v>2</v>
      </c>
      <c r="BA385" s="1">
        <v>165908</v>
      </c>
      <c r="BB385">
        <v>0</v>
      </c>
    </row>
    <row r="386" spans="1:54" x14ac:dyDescent="0.2">
      <c r="A386" t="s">
        <v>708</v>
      </c>
      <c r="B386" t="s">
        <v>707</v>
      </c>
      <c r="C386" t="s">
        <v>649</v>
      </c>
      <c r="D386" t="s">
        <v>703</v>
      </c>
      <c r="E386" t="s">
        <v>46</v>
      </c>
      <c r="F386" t="s">
        <v>47</v>
      </c>
      <c r="G386">
        <v>840</v>
      </c>
      <c r="H386" s="1">
        <v>8540</v>
      </c>
      <c r="I386" s="1">
        <v>9380</v>
      </c>
      <c r="J386">
        <v>0</v>
      </c>
      <c r="K386">
        <v>0</v>
      </c>
      <c r="L386">
        <v>0</v>
      </c>
      <c r="M386" s="1">
        <v>36594523</v>
      </c>
      <c r="N386">
        <v>0</v>
      </c>
      <c r="O386" s="1">
        <v>5856650</v>
      </c>
      <c r="P386" s="1">
        <v>2860992</v>
      </c>
      <c r="Q386" s="1">
        <v>45321545</v>
      </c>
      <c r="R386" s="1">
        <f>Table1[[#This Row],[receipts_total]]-Table1[[#This Row],[receipts_others_income]]</f>
        <v>42460553</v>
      </c>
      <c r="S386" s="1" t="str">
        <f>IF(Table1[[#This Row],[revenue]]&lt;250000,"S",IF(Table1[[#This Row],[revenue]]&lt;1000000,"M","L"))</f>
        <v>L</v>
      </c>
      <c r="T386" s="1">
        <f>IF(Table1[[#This Row],[charity_size]]="S",1, 0)</f>
        <v>0</v>
      </c>
      <c r="U386" s="2">
        <f>IF(Table1[[#This Row],[charity_size]]="S",(Table1[[#This Row],[revenue]]-_xlfn.MINIFS($R$2:$R$423,$S$2:$S$423,"S"))/(_xlfn.MAXIFS($R$2:$R$423,$S$2:$S$423,"S")-_xlfn.MINIFS($R$2:$R$423,$S$2:$S$423,"S")),0)</f>
        <v>0</v>
      </c>
      <c r="V386" s="1">
        <f>IF(Table1[[#This Row],[charity_size]]="M",1,0)</f>
        <v>0</v>
      </c>
      <c r="W38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6" s="1">
        <f>IF(Table1[[#This Row],[charity_size]]="L",1,0)</f>
        <v>1</v>
      </c>
      <c r="Y386" s="2">
        <f>IF(Table1[[#This Row],[charity_size]]="L",(LOG10(Table1[[#This Row],[revenue]])-LOG10(_xlfn.MINIFS($R$2:$R$423,$S$2:$S$423,"L")))/(LOG10(_xlfn.MAXIFS($R$2:$R$423,$S$2:$S$423,"L"))-LOG10(_xlfn.MINIFS($R$2:$R$423,$S$2:$S$423,"L"))),0)</f>
        <v>0.47735889306109669</v>
      </c>
      <c r="Z386">
        <v>0</v>
      </c>
      <c r="AA386" s="1">
        <v>30458856</v>
      </c>
      <c r="AB386">
        <v>0</v>
      </c>
      <c r="AC386" s="1">
        <v>30458856</v>
      </c>
      <c r="AD386">
        <v>0</v>
      </c>
      <c r="AE386" s="1">
        <v>9539381</v>
      </c>
      <c r="AF386" s="1">
        <v>39998237</v>
      </c>
      <c r="AG386" s="1">
        <v>2878281</v>
      </c>
      <c r="AH386" s="1">
        <v>46365403</v>
      </c>
      <c r="AI386" s="1">
        <v>256635</v>
      </c>
      <c r="AJ386">
        <v>0</v>
      </c>
      <c r="AK386" s="1">
        <v>2058798</v>
      </c>
      <c r="AL386">
        <v>0</v>
      </c>
      <c r="AM386" s="1">
        <v>4078214</v>
      </c>
      <c r="AN386" s="1">
        <v>55637331</v>
      </c>
      <c r="AO386" s="1">
        <v>1018900</v>
      </c>
      <c r="AP386" s="1">
        <v>55637331</v>
      </c>
      <c r="AQ386" s="1">
        <v>29324570</v>
      </c>
      <c r="AR386" s="1">
        <v>50955146</v>
      </c>
      <c r="AS386" s="1">
        <v>20611676</v>
      </c>
      <c r="AT386" s="1">
        <v>4682185</v>
      </c>
      <c r="AU386">
        <v>0</v>
      </c>
      <c r="AV386" s="1">
        <v>4682185</v>
      </c>
      <c r="AW386">
        <v>43</v>
      </c>
      <c r="AX386">
        <v>0</v>
      </c>
      <c r="AY386">
        <v>0</v>
      </c>
      <c r="AZ386">
        <v>432</v>
      </c>
      <c r="BA386" s="1">
        <v>30458856</v>
      </c>
      <c r="BB386" s="1">
        <v>1157690</v>
      </c>
    </row>
    <row r="387" spans="1:54" x14ac:dyDescent="0.2">
      <c r="A387" t="s">
        <v>186</v>
      </c>
      <c r="B387" t="s">
        <v>185</v>
      </c>
      <c r="C387" t="s">
        <v>176</v>
      </c>
      <c r="D387" t="s">
        <v>177</v>
      </c>
      <c r="E387" t="s">
        <v>46</v>
      </c>
      <c r="F387" t="s">
        <v>47</v>
      </c>
      <c r="G387" s="1">
        <v>5000</v>
      </c>
      <c r="H387" s="1">
        <v>831303</v>
      </c>
      <c r="I387" s="1">
        <v>836303</v>
      </c>
      <c r="J387">
        <v>0</v>
      </c>
      <c r="K387">
        <v>0</v>
      </c>
      <c r="L387">
        <v>0</v>
      </c>
      <c r="M387">
        <v>0</v>
      </c>
      <c r="N387" s="1">
        <v>1430</v>
      </c>
      <c r="O387">
        <v>0</v>
      </c>
      <c r="P387" s="1">
        <v>14706</v>
      </c>
      <c r="Q387" s="1">
        <v>852439</v>
      </c>
      <c r="R387" s="1">
        <f>Table1[[#This Row],[receipts_total]]-Table1[[#This Row],[receipts_others_income]]</f>
        <v>837733</v>
      </c>
      <c r="S387" s="1" t="str">
        <f>IF(Table1[[#This Row],[revenue]]&lt;250000,"S",IF(Table1[[#This Row],[revenue]]&lt;1000000,"M","L"))</f>
        <v>M</v>
      </c>
      <c r="T387" s="1">
        <f>IF(Table1[[#This Row],[charity_size]]="S",1, 0)</f>
        <v>0</v>
      </c>
      <c r="U387" s="2">
        <f>IF(Table1[[#This Row],[charity_size]]="S",(Table1[[#This Row],[revenue]]-_xlfn.MINIFS($R$2:$R$423,$S$2:$S$423,"S"))/(_xlfn.MAXIFS($R$2:$R$423,$S$2:$S$423,"S")-_xlfn.MINIFS($R$2:$R$423,$S$2:$S$423,"S")),0)</f>
        <v>0</v>
      </c>
      <c r="V387" s="1">
        <f>IF(Table1[[#This Row],[charity_size]]="M",1,0)</f>
        <v>1</v>
      </c>
      <c r="W387" s="2">
        <f>IF(Table1[[#This Row],[charity_size]]="M",(LOG10(Table1[[#This Row],[revenue]])-LOG10(_xlfn.MINIFS($R$2:$R$423,$S$2:$S$423,"M")))/(LOG10(_xlfn.MAXIFS($R$2:$R$423,$S$2:$S$423,"M"))-LOG10(_xlfn.MINIFS($R$2:$R$423,$S$2:$S$423,"M"))),0)</f>
        <v>0.87105206612726394</v>
      </c>
      <c r="X387" s="1">
        <f>IF(Table1[[#This Row],[charity_size]]="L",1,0)</f>
        <v>0</v>
      </c>
      <c r="Y38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87">
        <v>0</v>
      </c>
      <c r="AA387" s="1">
        <v>373818</v>
      </c>
      <c r="AB387">
        <v>0</v>
      </c>
      <c r="AC387" s="1">
        <v>373818</v>
      </c>
      <c r="AD387">
        <v>0</v>
      </c>
      <c r="AE387" s="1">
        <v>2515</v>
      </c>
      <c r="AF387" s="1">
        <v>376333</v>
      </c>
      <c r="AG387">
        <v>0</v>
      </c>
      <c r="AH387" s="1">
        <v>510832</v>
      </c>
      <c r="AI387">
        <v>0</v>
      </c>
      <c r="AJ387">
        <v>0</v>
      </c>
      <c r="AK387">
        <v>0</v>
      </c>
      <c r="AL387">
        <v>0</v>
      </c>
      <c r="AM387">
        <v>0</v>
      </c>
      <c r="AN387" s="1">
        <v>510832</v>
      </c>
      <c r="AO387">
        <v>0</v>
      </c>
      <c r="AP387" s="1">
        <v>510832</v>
      </c>
      <c r="AQ387">
        <v>0</v>
      </c>
      <c r="AR387" s="1">
        <v>509832</v>
      </c>
      <c r="AS387" s="1">
        <v>509832</v>
      </c>
      <c r="AT387" s="1">
        <v>1000</v>
      </c>
      <c r="AU387">
        <v>0</v>
      </c>
      <c r="AV387" s="1">
        <v>1000</v>
      </c>
      <c r="AW387">
        <v>9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1:54" x14ac:dyDescent="0.2">
      <c r="A388" t="s">
        <v>731</v>
      </c>
      <c r="B388" t="s">
        <v>730</v>
      </c>
      <c r="C388" t="s">
        <v>649</v>
      </c>
      <c r="D388" t="s">
        <v>703</v>
      </c>
      <c r="E388" t="s">
        <v>46</v>
      </c>
      <c r="F388" t="s">
        <v>47</v>
      </c>
      <c r="G388">
        <v>0</v>
      </c>
      <c r="H388" s="1">
        <v>977211</v>
      </c>
      <c r="I388" s="1">
        <v>977211</v>
      </c>
      <c r="J388">
        <v>0</v>
      </c>
      <c r="K388">
        <v>0</v>
      </c>
      <c r="L388">
        <v>0</v>
      </c>
      <c r="M388" s="1">
        <v>43874586</v>
      </c>
      <c r="N388" s="1">
        <v>239673</v>
      </c>
      <c r="O388" s="1">
        <v>3534163</v>
      </c>
      <c r="P388" s="1">
        <v>7049124</v>
      </c>
      <c r="Q388" s="1">
        <v>55674757</v>
      </c>
      <c r="R388" s="1">
        <f>Table1[[#This Row],[receipts_total]]-Table1[[#This Row],[receipts_others_income]]</f>
        <v>48625633</v>
      </c>
      <c r="S388" s="1" t="str">
        <f>IF(Table1[[#This Row],[revenue]]&lt;250000,"S",IF(Table1[[#This Row],[revenue]]&lt;1000000,"M","L"))</f>
        <v>L</v>
      </c>
      <c r="T388" s="1">
        <f>IF(Table1[[#This Row],[charity_size]]="S",1, 0)</f>
        <v>0</v>
      </c>
      <c r="U388" s="2">
        <f>IF(Table1[[#This Row],[charity_size]]="S",(Table1[[#This Row],[revenue]]-_xlfn.MINIFS($R$2:$R$423,$S$2:$S$423,"S"))/(_xlfn.MAXIFS($R$2:$R$423,$S$2:$S$423,"S")-_xlfn.MINIFS($R$2:$R$423,$S$2:$S$423,"S")),0)</f>
        <v>0</v>
      </c>
      <c r="V388" s="1">
        <f>IF(Table1[[#This Row],[charity_size]]="M",1,0)</f>
        <v>0</v>
      </c>
      <c r="W388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8" s="1">
        <f>IF(Table1[[#This Row],[charity_size]]="L",1,0)</f>
        <v>1</v>
      </c>
      <c r="Y388" s="2">
        <f>IF(Table1[[#This Row],[charity_size]]="L",(LOG10(Table1[[#This Row],[revenue]])-LOG10(_xlfn.MINIFS($R$2:$R$423,$S$2:$S$423,"L")))/(LOG10(_xlfn.MAXIFS($R$2:$R$423,$S$2:$S$423,"L"))-LOG10(_xlfn.MINIFS($R$2:$R$423,$S$2:$S$423,"L"))),0)</f>
        <v>0.49465724772093417</v>
      </c>
      <c r="Z388">
        <v>0</v>
      </c>
      <c r="AA388" s="1">
        <v>40352395</v>
      </c>
      <c r="AB388">
        <v>0</v>
      </c>
      <c r="AC388" s="1">
        <v>40352395</v>
      </c>
      <c r="AD388">
        <v>0</v>
      </c>
      <c r="AE388" s="1">
        <v>435677</v>
      </c>
      <c r="AF388" s="1">
        <v>40788072</v>
      </c>
      <c r="AG388" s="1">
        <v>1324227</v>
      </c>
      <c r="AH388" s="1">
        <v>38510587</v>
      </c>
      <c r="AI388" s="1">
        <v>8409</v>
      </c>
      <c r="AJ388">
        <v>0</v>
      </c>
      <c r="AK388" s="1">
        <v>21644003</v>
      </c>
      <c r="AL388" s="1">
        <v>26500</v>
      </c>
      <c r="AM388">
        <v>0</v>
      </c>
      <c r="AN388" s="1">
        <v>61513726</v>
      </c>
      <c r="AO388">
        <v>0</v>
      </c>
      <c r="AP388" s="1">
        <v>61513726</v>
      </c>
      <c r="AQ388" s="1">
        <v>52242601</v>
      </c>
      <c r="AR388" s="1">
        <v>54946916</v>
      </c>
      <c r="AS388" s="1">
        <v>2704315</v>
      </c>
      <c r="AT388" s="1">
        <v>6566810</v>
      </c>
      <c r="AU388">
        <v>0</v>
      </c>
      <c r="AV388" s="1">
        <v>6566810</v>
      </c>
      <c r="AW388">
        <v>43</v>
      </c>
      <c r="AX388">
        <v>0</v>
      </c>
      <c r="AY388">
        <v>100</v>
      </c>
      <c r="AZ388">
        <v>563</v>
      </c>
      <c r="BA388" s="1">
        <v>28783822</v>
      </c>
      <c r="BB388">
        <v>0</v>
      </c>
    </row>
    <row r="389" spans="1:54" x14ac:dyDescent="0.2">
      <c r="A389" t="s">
        <v>297</v>
      </c>
      <c r="B389" t="s">
        <v>296</v>
      </c>
      <c r="C389" t="s">
        <v>176</v>
      </c>
      <c r="D389" t="s">
        <v>278</v>
      </c>
      <c r="E389" t="s">
        <v>46</v>
      </c>
      <c r="F389" t="s">
        <v>47</v>
      </c>
      <c r="G389" s="1">
        <v>3261</v>
      </c>
      <c r="H389" s="1">
        <v>225000</v>
      </c>
      <c r="I389" s="1">
        <v>228261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s="1">
        <v>228261</v>
      </c>
      <c r="R389" s="1">
        <f>Table1[[#This Row],[receipts_total]]-Table1[[#This Row],[receipts_others_income]]</f>
        <v>228261</v>
      </c>
      <c r="S389" s="1" t="str">
        <f>IF(Table1[[#This Row],[revenue]]&lt;250000,"S",IF(Table1[[#This Row],[revenue]]&lt;1000000,"M","L"))</f>
        <v>S</v>
      </c>
      <c r="T389" s="1">
        <f>IF(Table1[[#This Row],[charity_size]]="S",1, 0)</f>
        <v>1</v>
      </c>
      <c r="U389" s="2">
        <f>IF(Table1[[#This Row],[charity_size]]="S",(Table1[[#This Row],[revenue]]-_xlfn.MINIFS($R$2:$R$423,$S$2:$S$423,"S"))/(_xlfn.MAXIFS($R$2:$R$423,$S$2:$S$423,"S")-_xlfn.MINIFS($R$2:$R$423,$S$2:$S$423,"S")),0)</f>
        <v>0.91465745575194646</v>
      </c>
      <c r="V389" s="1">
        <f>IF(Table1[[#This Row],[charity_size]]="M",1,0)</f>
        <v>0</v>
      </c>
      <c r="W38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89" s="1">
        <f>IF(Table1[[#This Row],[charity_size]]="L",1,0)</f>
        <v>0</v>
      </c>
      <c r="Y38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89">
        <v>0</v>
      </c>
      <c r="AA389" s="1">
        <v>29480</v>
      </c>
      <c r="AB389">
        <v>0</v>
      </c>
      <c r="AC389" s="1">
        <v>29480</v>
      </c>
      <c r="AD389">
        <v>0</v>
      </c>
      <c r="AE389">
        <v>0</v>
      </c>
      <c r="AF389" s="1">
        <v>29480</v>
      </c>
      <c r="AG389">
        <v>0</v>
      </c>
      <c r="AH389" s="1">
        <v>301259</v>
      </c>
      <c r="AI389">
        <v>0</v>
      </c>
      <c r="AJ389">
        <v>0</v>
      </c>
      <c r="AK389">
        <v>0</v>
      </c>
      <c r="AL389">
        <v>0</v>
      </c>
      <c r="AM389">
        <v>0</v>
      </c>
      <c r="AN389" s="1">
        <v>301259</v>
      </c>
      <c r="AO389">
        <v>0</v>
      </c>
      <c r="AP389" s="1">
        <v>301259</v>
      </c>
      <c r="AQ389">
        <v>0</v>
      </c>
      <c r="AR389" s="1">
        <v>301259</v>
      </c>
      <c r="AS389" s="1">
        <v>301259</v>
      </c>
      <c r="AT389">
        <v>0</v>
      </c>
      <c r="AU389">
        <v>0</v>
      </c>
      <c r="AV389">
        <v>0</v>
      </c>
      <c r="AW389">
        <v>12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1:54" x14ac:dyDescent="0.2">
      <c r="A390" t="s">
        <v>725</v>
      </c>
      <c r="B390" t="s">
        <v>724</v>
      </c>
      <c r="C390" t="s">
        <v>649</v>
      </c>
      <c r="D390" t="s">
        <v>703</v>
      </c>
      <c r="E390" t="s">
        <v>46</v>
      </c>
      <c r="F390" t="s">
        <v>47</v>
      </c>
      <c r="G390" s="1">
        <v>823409</v>
      </c>
      <c r="H390" s="1">
        <v>810277</v>
      </c>
      <c r="I390" s="1">
        <v>1633686</v>
      </c>
      <c r="J390">
        <v>0</v>
      </c>
      <c r="K390">
        <v>0</v>
      </c>
      <c r="L390">
        <v>0</v>
      </c>
      <c r="M390" s="1">
        <v>45838663</v>
      </c>
      <c r="N390" s="1">
        <v>845005</v>
      </c>
      <c r="O390" s="1">
        <v>1058941</v>
      </c>
      <c r="P390" s="1">
        <v>2681919</v>
      </c>
      <c r="Q390" s="1">
        <v>52058214</v>
      </c>
      <c r="R390" s="1">
        <f>Table1[[#This Row],[receipts_total]]-Table1[[#This Row],[receipts_others_income]]</f>
        <v>49376295</v>
      </c>
      <c r="S390" s="1" t="str">
        <f>IF(Table1[[#This Row],[revenue]]&lt;250000,"S",IF(Table1[[#This Row],[revenue]]&lt;1000000,"M","L"))</f>
        <v>L</v>
      </c>
      <c r="T390" s="1">
        <f>IF(Table1[[#This Row],[charity_size]]="S",1, 0)</f>
        <v>0</v>
      </c>
      <c r="U390" s="2">
        <f>IF(Table1[[#This Row],[charity_size]]="S",(Table1[[#This Row],[revenue]]-_xlfn.MINIFS($R$2:$R$423,$S$2:$S$423,"S"))/(_xlfn.MAXIFS($R$2:$R$423,$S$2:$S$423,"S")-_xlfn.MINIFS($R$2:$R$423,$S$2:$S$423,"S")),0)</f>
        <v>0</v>
      </c>
      <c r="V390" s="1">
        <f>IF(Table1[[#This Row],[charity_size]]="M",1,0)</f>
        <v>0</v>
      </c>
      <c r="W39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0" s="1">
        <f>IF(Table1[[#This Row],[charity_size]]="L",1,0)</f>
        <v>1</v>
      </c>
      <c r="Y390" s="2">
        <f>IF(Table1[[#This Row],[charity_size]]="L",(LOG10(Table1[[#This Row],[revenue]])-LOG10(_xlfn.MINIFS($R$2:$R$423,$S$2:$S$423,"L")))/(LOG10(_xlfn.MAXIFS($R$2:$R$423,$S$2:$S$423,"L"))-LOG10(_xlfn.MINIFS($R$2:$R$423,$S$2:$S$423,"L"))),0)</f>
        <v>0.4966119129932095</v>
      </c>
      <c r="Z390">
        <v>0</v>
      </c>
      <c r="AA390" s="1">
        <v>37690796</v>
      </c>
      <c r="AB390" s="1">
        <v>73731</v>
      </c>
      <c r="AC390" s="1">
        <v>37764527</v>
      </c>
      <c r="AD390">
        <v>0</v>
      </c>
      <c r="AE390" s="1">
        <v>10192095</v>
      </c>
      <c r="AF390" s="1">
        <v>47956622</v>
      </c>
      <c r="AG390" s="1">
        <v>151865</v>
      </c>
      <c r="AH390" s="1">
        <v>50565674</v>
      </c>
      <c r="AI390">
        <v>0</v>
      </c>
      <c r="AJ390" s="1">
        <v>10577366</v>
      </c>
      <c r="AK390" s="1">
        <v>32011586</v>
      </c>
      <c r="AL390" s="1">
        <v>4152488</v>
      </c>
      <c r="AM390" s="1">
        <v>2543370</v>
      </c>
      <c r="AN390" s="1">
        <v>100002349</v>
      </c>
      <c r="AO390" s="1">
        <v>33880595</v>
      </c>
      <c r="AP390" s="1">
        <v>100002349</v>
      </c>
      <c r="AQ390" s="1">
        <v>45310738</v>
      </c>
      <c r="AR390" s="1">
        <v>95440416</v>
      </c>
      <c r="AS390" s="1">
        <v>16249083</v>
      </c>
      <c r="AT390" s="1">
        <v>4561073</v>
      </c>
      <c r="AU390">
        <v>860</v>
      </c>
      <c r="AV390" s="1">
        <v>4561933</v>
      </c>
      <c r="AW390">
        <v>43</v>
      </c>
      <c r="AX390">
        <v>0</v>
      </c>
      <c r="AY390">
        <v>0</v>
      </c>
      <c r="AZ390">
        <v>667</v>
      </c>
      <c r="BA390" s="1">
        <v>34306129</v>
      </c>
      <c r="BB390">
        <v>0</v>
      </c>
    </row>
    <row r="391" spans="1:54" x14ac:dyDescent="0.2">
      <c r="A391" t="s">
        <v>148</v>
      </c>
      <c r="B391" t="s">
        <v>147</v>
      </c>
      <c r="C391" t="s">
        <v>49</v>
      </c>
      <c r="D391" t="s">
        <v>143</v>
      </c>
      <c r="E391" t="s">
        <v>62</v>
      </c>
      <c r="F391" t="s">
        <v>47</v>
      </c>
      <c r="G391" s="1">
        <v>340000</v>
      </c>
      <c r="H391" s="1">
        <v>477000</v>
      </c>
      <c r="I391" s="1">
        <v>817000</v>
      </c>
      <c r="J391">
        <v>0</v>
      </c>
      <c r="K391">
        <v>0</v>
      </c>
      <c r="L391">
        <v>0</v>
      </c>
      <c r="M391" s="1">
        <v>20335000</v>
      </c>
      <c r="N391" s="1">
        <v>132000</v>
      </c>
      <c r="O391" s="1">
        <v>29270000</v>
      </c>
      <c r="P391" s="1">
        <v>3226000</v>
      </c>
      <c r="Q391" s="1">
        <v>53780000</v>
      </c>
      <c r="R391" s="1">
        <f>Table1[[#This Row],[receipts_total]]-Table1[[#This Row],[receipts_others_income]]</f>
        <v>50554000</v>
      </c>
      <c r="S391" s="1" t="str">
        <f>IF(Table1[[#This Row],[revenue]]&lt;250000,"S",IF(Table1[[#This Row],[revenue]]&lt;1000000,"M","L"))</f>
        <v>L</v>
      </c>
      <c r="T391" s="1">
        <f>IF(Table1[[#This Row],[charity_size]]="S",1, 0)</f>
        <v>0</v>
      </c>
      <c r="U391" s="2">
        <f>IF(Table1[[#This Row],[charity_size]]="S",(Table1[[#This Row],[revenue]]-_xlfn.MINIFS($R$2:$R$423,$S$2:$S$423,"S"))/(_xlfn.MAXIFS($R$2:$R$423,$S$2:$S$423,"S")-_xlfn.MINIFS($R$2:$R$423,$S$2:$S$423,"S")),0)</f>
        <v>0</v>
      </c>
      <c r="V391" s="1">
        <f>IF(Table1[[#This Row],[charity_size]]="M",1,0)</f>
        <v>0</v>
      </c>
      <c r="W39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1" s="1">
        <f>IF(Table1[[#This Row],[charity_size]]="L",1,0)</f>
        <v>1</v>
      </c>
      <c r="Y391" s="2">
        <f>IF(Table1[[#This Row],[charity_size]]="L",(LOG10(Table1[[#This Row],[revenue]])-LOG10(_xlfn.MINIFS($R$2:$R$423,$S$2:$S$423,"L")))/(LOG10(_xlfn.MAXIFS($R$2:$R$423,$S$2:$S$423,"L"))-LOG10(_xlfn.MINIFS($R$2:$R$423,$S$2:$S$423,"L"))),0)</f>
        <v>0.49961946779088195</v>
      </c>
      <c r="Z391">
        <v>0</v>
      </c>
      <c r="AA391" s="1">
        <v>36600000</v>
      </c>
      <c r="AB391" s="1">
        <v>841000</v>
      </c>
      <c r="AC391" s="1">
        <v>37441000</v>
      </c>
      <c r="AD391" s="1">
        <v>13000</v>
      </c>
      <c r="AE391" s="1">
        <v>16070000</v>
      </c>
      <c r="AF391" s="1">
        <v>53524000</v>
      </c>
      <c r="AG391" s="1">
        <v>1672000</v>
      </c>
      <c r="AH391" s="1">
        <v>28198000</v>
      </c>
      <c r="AI391" s="1">
        <v>61000</v>
      </c>
      <c r="AJ391" s="1">
        <v>4561000</v>
      </c>
      <c r="AK391" s="1">
        <v>81147000</v>
      </c>
      <c r="AL391">
        <v>0</v>
      </c>
      <c r="AM391" s="1">
        <v>1050000</v>
      </c>
      <c r="AN391" s="1">
        <v>116689000</v>
      </c>
      <c r="AO391">
        <v>0</v>
      </c>
      <c r="AP391" s="1">
        <v>116689000</v>
      </c>
      <c r="AQ391" s="1">
        <v>2328000</v>
      </c>
      <c r="AR391" s="1">
        <v>29054000</v>
      </c>
      <c r="AS391" s="1">
        <v>26726000</v>
      </c>
      <c r="AT391" s="1">
        <v>14287000</v>
      </c>
      <c r="AU391" s="1">
        <v>73348000</v>
      </c>
      <c r="AV391" s="1">
        <v>87635000</v>
      </c>
      <c r="AW391">
        <v>6</v>
      </c>
      <c r="AX391">
        <v>0</v>
      </c>
      <c r="AY391">
        <v>0</v>
      </c>
      <c r="AZ391">
        <v>346</v>
      </c>
      <c r="BA391" s="1">
        <v>30149000</v>
      </c>
      <c r="BB391">
        <v>0</v>
      </c>
    </row>
    <row r="392" spans="1:54" x14ac:dyDescent="0.2">
      <c r="A392" t="s">
        <v>154</v>
      </c>
      <c r="B392" t="s">
        <v>153</v>
      </c>
      <c r="C392" t="s">
        <v>49</v>
      </c>
      <c r="D392" t="s">
        <v>143</v>
      </c>
      <c r="E392" t="s">
        <v>46</v>
      </c>
      <c r="F392" t="s">
        <v>47</v>
      </c>
      <c r="G392">
        <v>0</v>
      </c>
      <c r="H392" s="1">
        <v>53160</v>
      </c>
      <c r="I392" s="1">
        <v>53160</v>
      </c>
      <c r="J392">
        <v>0</v>
      </c>
      <c r="K392">
        <v>0</v>
      </c>
      <c r="L392">
        <v>0</v>
      </c>
      <c r="M392" s="1">
        <v>54150403</v>
      </c>
      <c r="N392">
        <v>0</v>
      </c>
      <c r="O392">
        <v>0</v>
      </c>
      <c r="P392" s="1">
        <v>12047192</v>
      </c>
      <c r="Q392" s="1">
        <v>66250755</v>
      </c>
      <c r="R392" s="1">
        <f>Table1[[#This Row],[receipts_total]]-Table1[[#This Row],[receipts_others_income]]</f>
        <v>54203563</v>
      </c>
      <c r="S392" s="1" t="str">
        <f>IF(Table1[[#This Row],[revenue]]&lt;250000,"S",IF(Table1[[#This Row],[revenue]]&lt;1000000,"M","L"))</f>
        <v>L</v>
      </c>
      <c r="T392" s="1">
        <f>IF(Table1[[#This Row],[charity_size]]="S",1, 0)</f>
        <v>0</v>
      </c>
      <c r="U392" s="2">
        <f>IF(Table1[[#This Row],[charity_size]]="S",(Table1[[#This Row],[revenue]]-_xlfn.MINIFS($R$2:$R$423,$S$2:$S$423,"S"))/(_xlfn.MAXIFS($R$2:$R$423,$S$2:$S$423,"S")-_xlfn.MINIFS($R$2:$R$423,$S$2:$S$423,"S")),0)</f>
        <v>0</v>
      </c>
      <c r="V392" s="1">
        <f>IF(Table1[[#This Row],[charity_size]]="M",1,0)</f>
        <v>0</v>
      </c>
      <c r="W39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2" s="1">
        <f>IF(Table1[[#This Row],[charity_size]]="L",1,0)</f>
        <v>1</v>
      </c>
      <c r="Y392" s="2">
        <f>IF(Table1[[#This Row],[charity_size]]="L",(LOG10(Table1[[#This Row],[revenue]])-LOG10(_xlfn.MINIFS($R$2:$R$423,$S$2:$S$423,"L")))/(LOG10(_xlfn.MAXIFS($R$2:$R$423,$S$2:$S$423,"L"))-LOG10(_xlfn.MINIFS($R$2:$R$423,$S$2:$S$423,"L"))),0)</f>
        <v>0.50851322691928047</v>
      </c>
      <c r="Z392">
        <v>0</v>
      </c>
      <c r="AA392">
        <v>0</v>
      </c>
      <c r="AB392">
        <v>0</v>
      </c>
      <c r="AC392">
        <v>0</v>
      </c>
      <c r="AD392" s="1">
        <v>6991</v>
      </c>
      <c r="AE392" s="1">
        <v>56381274</v>
      </c>
      <c r="AF392" s="1">
        <v>56388265</v>
      </c>
      <c r="AG392" s="1">
        <v>5442994</v>
      </c>
      <c r="AH392" s="1">
        <v>73134495</v>
      </c>
      <c r="AI392">
        <v>0</v>
      </c>
      <c r="AJ392">
        <v>0</v>
      </c>
      <c r="AK392">
        <v>0</v>
      </c>
      <c r="AL392" s="1">
        <v>27807</v>
      </c>
      <c r="AM392" s="1">
        <v>12692878</v>
      </c>
      <c r="AN392" s="1">
        <v>91298174</v>
      </c>
      <c r="AO392">
        <v>0</v>
      </c>
      <c r="AP392" s="1">
        <v>91298174</v>
      </c>
      <c r="AQ392" s="1">
        <v>14810132</v>
      </c>
      <c r="AR392" s="1">
        <v>52048997</v>
      </c>
      <c r="AS392" s="1">
        <v>37238865</v>
      </c>
      <c r="AT392" s="1">
        <v>14154672</v>
      </c>
      <c r="AU392" s="1">
        <v>25094505</v>
      </c>
      <c r="AV392" s="1">
        <v>39249177</v>
      </c>
      <c r="AW392">
        <v>6</v>
      </c>
      <c r="AX392">
        <v>0</v>
      </c>
      <c r="AY392">
        <v>25</v>
      </c>
      <c r="AZ392">
        <v>248</v>
      </c>
      <c r="BA392" s="1">
        <v>27936202</v>
      </c>
      <c r="BB392" s="1">
        <v>501985</v>
      </c>
    </row>
    <row r="393" spans="1:54" x14ac:dyDescent="0.2">
      <c r="A393" t="s">
        <v>743</v>
      </c>
      <c r="B393" t="s">
        <v>742</v>
      </c>
      <c r="C393" t="s">
        <v>649</v>
      </c>
      <c r="D393" t="s">
        <v>703</v>
      </c>
      <c r="E393" t="s">
        <v>46</v>
      </c>
      <c r="F393" t="s">
        <v>47</v>
      </c>
      <c r="G393" s="1">
        <v>127087</v>
      </c>
      <c r="H393" s="1">
        <v>1054020</v>
      </c>
      <c r="I393" s="1">
        <v>1181107</v>
      </c>
      <c r="J393">
        <v>0</v>
      </c>
      <c r="K393">
        <v>0</v>
      </c>
      <c r="L393">
        <v>0</v>
      </c>
      <c r="M393" s="1">
        <v>48715588</v>
      </c>
      <c r="N393" s="1">
        <v>924043</v>
      </c>
      <c r="O393" s="1">
        <v>5385235</v>
      </c>
      <c r="P393" s="1">
        <v>3846626</v>
      </c>
      <c r="Q393" s="1">
        <v>60052599</v>
      </c>
      <c r="R393" s="1">
        <f>Table1[[#This Row],[receipts_total]]-Table1[[#This Row],[receipts_others_income]]</f>
        <v>56205973</v>
      </c>
      <c r="S393" s="1" t="str">
        <f>IF(Table1[[#This Row],[revenue]]&lt;250000,"S",IF(Table1[[#This Row],[revenue]]&lt;1000000,"M","L"))</f>
        <v>L</v>
      </c>
      <c r="T393" s="1">
        <f>IF(Table1[[#This Row],[charity_size]]="S",1, 0)</f>
        <v>0</v>
      </c>
      <c r="U393" s="2">
        <f>IF(Table1[[#This Row],[charity_size]]="S",(Table1[[#This Row],[revenue]]-_xlfn.MINIFS($R$2:$R$423,$S$2:$S$423,"S"))/(_xlfn.MAXIFS($R$2:$R$423,$S$2:$S$423,"S")-_xlfn.MINIFS($R$2:$R$423,$S$2:$S$423,"S")),0)</f>
        <v>0</v>
      </c>
      <c r="V393" s="1">
        <f>IF(Table1[[#This Row],[charity_size]]="M",1,0)</f>
        <v>0</v>
      </c>
      <c r="W393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3" s="1">
        <f>IF(Table1[[#This Row],[charity_size]]="L",1,0)</f>
        <v>1</v>
      </c>
      <c r="Y393" s="2">
        <f>IF(Table1[[#This Row],[charity_size]]="L",(LOG10(Table1[[#This Row],[revenue]])-LOG10(_xlfn.MINIFS($R$2:$R$423,$S$2:$S$423,"L")))/(LOG10(_xlfn.MAXIFS($R$2:$R$423,$S$2:$S$423,"L"))-LOG10(_xlfn.MINIFS($R$2:$R$423,$S$2:$S$423,"L"))),0)</f>
        <v>0.51314181076641818</v>
      </c>
      <c r="Z393">
        <v>200</v>
      </c>
      <c r="AA393" s="1">
        <v>41145214</v>
      </c>
      <c r="AB393">
        <v>0</v>
      </c>
      <c r="AC393" s="1">
        <v>41145214</v>
      </c>
      <c r="AD393" s="1">
        <v>200964</v>
      </c>
      <c r="AE393" s="1">
        <v>5357029</v>
      </c>
      <c r="AF393" s="1">
        <v>46703207</v>
      </c>
      <c r="AG393" s="1">
        <v>4322451</v>
      </c>
      <c r="AH393" s="1">
        <v>60547065</v>
      </c>
      <c r="AI393">
        <v>0</v>
      </c>
      <c r="AJ393" s="1">
        <v>17813615</v>
      </c>
      <c r="AK393" s="1">
        <v>5304038</v>
      </c>
      <c r="AL393">
        <v>0</v>
      </c>
      <c r="AM393" s="1">
        <v>3169412</v>
      </c>
      <c r="AN393" s="1">
        <v>91156581</v>
      </c>
      <c r="AO393">
        <v>0</v>
      </c>
      <c r="AP393" s="1">
        <v>91156581</v>
      </c>
      <c r="AQ393" s="1">
        <v>54213420</v>
      </c>
      <c r="AR393" s="1">
        <v>75170097</v>
      </c>
      <c r="AS393" s="1">
        <v>20956677</v>
      </c>
      <c r="AT393" s="1">
        <v>12080547</v>
      </c>
      <c r="AU393" s="1">
        <v>3905937</v>
      </c>
      <c r="AV393" s="1">
        <v>15986484</v>
      </c>
      <c r="AW393">
        <v>43</v>
      </c>
      <c r="AX393">
        <v>0</v>
      </c>
      <c r="AY393">
        <v>17.010000000000002</v>
      </c>
      <c r="AZ393">
        <v>957</v>
      </c>
      <c r="BA393" s="1">
        <v>35354023</v>
      </c>
      <c r="BB393" s="1">
        <v>2592675</v>
      </c>
    </row>
    <row r="394" spans="1:54" x14ac:dyDescent="0.2">
      <c r="A394" t="s">
        <v>481</v>
      </c>
      <c r="B394" t="s">
        <v>479</v>
      </c>
      <c r="C394" t="s">
        <v>395</v>
      </c>
      <c r="D394" t="s">
        <v>480</v>
      </c>
      <c r="E394" t="s">
        <v>46</v>
      </c>
      <c r="F394" t="s">
        <v>47</v>
      </c>
      <c r="G394" s="1">
        <v>228461</v>
      </c>
      <c r="H394" s="1">
        <v>814264</v>
      </c>
      <c r="I394" s="1">
        <v>1042725</v>
      </c>
      <c r="J394">
        <v>0</v>
      </c>
      <c r="K394">
        <v>0</v>
      </c>
      <c r="L394">
        <v>0</v>
      </c>
      <c r="M394" s="1">
        <v>34973129</v>
      </c>
      <c r="N394" s="1">
        <v>307709</v>
      </c>
      <c r="O394" s="1">
        <v>21640810</v>
      </c>
      <c r="P394">
        <v>0</v>
      </c>
      <c r="Q394" s="1">
        <v>57964373</v>
      </c>
      <c r="R394" s="1">
        <f>Table1[[#This Row],[receipts_total]]-Table1[[#This Row],[receipts_others_income]]</f>
        <v>57964373</v>
      </c>
      <c r="S394" s="1" t="str">
        <f>IF(Table1[[#This Row],[revenue]]&lt;250000,"S",IF(Table1[[#This Row],[revenue]]&lt;1000000,"M","L"))</f>
        <v>L</v>
      </c>
      <c r="T394" s="1">
        <f>IF(Table1[[#This Row],[charity_size]]="S",1, 0)</f>
        <v>0</v>
      </c>
      <c r="U394" s="2">
        <f>IF(Table1[[#This Row],[charity_size]]="S",(Table1[[#This Row],[revenue]]-_xlfn.MINIFS($R$2:$R$423,$S$2:$S$423,"S"))/(_xlfn.MAXIFS($R$2:$R$423,$S$2:$S$423,"S")-_xlfn.MINIFS($R$2:$R$423,$S$2:$S$423,"S")),0)</f>
        <v>0</v>
      </c>
      <c r="V394" s="1">
        <f>IF(Table1[[#This Row],[charity_size]]="M",1,0)</f>
        <v>0</v>
      </c>
      <c r="W39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4" s="1">
        <f>IF(Table1[[#This Row],[charity_size]]="L",1,0)</f>
        <v>1</v>
      </c>
      <c r="Y394" s="2">
        <f>IF(Table1[[#This Row],[charity_size]]="L",(LOG10(Table1[[#This Row],[revenue]])-LOG10(_xlfn.MINIFS($R$2:$R$423,$S$2:$S$423,"L")))/(LOG10(_xlfn.MAXIFS($R$2:$R$423,$S$2:$S$423,"L"))-LOG10(_xlfn.MINIFS($R$2:$R$423,$S$2:$S$423,"L"))),0)</f>
        <v>0.51707235594303347</v>
      </c>
      <c r="Z394">
        <v>0</v>
      </c>
      <c r="AA394" s="1">
        <v>43371098</v>
      </c>
      <c r="AB394" s="1">
        <v>30841</v>
      </c>
      <c r="AC394" s="1">
        <v>43401939</v>
      </c>
      <c r="AD394" s="1">
        <v>99867</v>
      </c>
      <c r="AE394">
        <v>0</v>
      </c>
      <c r="AF394" s="1">
        <v>43501806</v>
      </c>
      <c r="AG394" s="1">
        <v>16250441</v>
      </c>
      <c r="AH394" s="1">
        <v>36661493</v>
      </c>
      <c r="AI394" s="1">
        <v>284438</v>
      </c>
      <c r="AJ394" s="1">
        <v>8911238</v>
      </c>
      <c r="AK394">
        <v>0</v>
      </c>
      <c r="AL394" s="1">
        <v>118039</v>
      </c>
      <c r="AM394" s="1">
        <v>897218</v>
      </c>
      <c r="AN394" s="1">
        <v>63122867</v>
      </c>
      <c r="AO394">
        <v>0</v>
      </c>
      <c r="AP394" s="1">
        <v>63122867</v>
      </c>
      <c r="AQ394" s="1">
        <v>4807644</v>
      </c>
      <c r="AR394" s="1">
        <v>53126285</v>
      </c>
      <c r="AS394" s="1">
        <v>48318641</v>
      </c>
      <c r="AT394" s="1">
        <v>9996582</v>
      </c>
      <c r="AU394">
        <v>0</v>
      </c>
      <c r="AV394" s="1">
        <v>9996582</v>
      </c>
      <c r="AW394">
        <v>22</v>
      </c>
      <c r="AX394">
        <v>0</v>
      </c>
      <c r="AY394">
        <v>9.6</v>
      </c>
      <c r="AZ394">
        <v>600</v>
      </c>
      <c r="BA394" s="1">
        <v>26550772</v>
      </c>
      <c r="BB394" s="1">
        <v>550576</v>
      </c>
    </row>
    <row r="395" spans="1:54" x14ac:dyDescent="0.2">
      <c r="A395" t="s">
        <v>921</v>
      </c>
      <c r="B395" t="s">
        <v>920</v>
      </c>
      <c r="C395" t="s">
        <v>875</v>
      </c>
      <c r="D395" t="s">
        <v>876</v>
      </c>
      <c r="E395" t="s">
        <v>46</v>
      </c>
      <c r="F395" t="s">
        <v>47</v>
      </c>
      <c r="G395" s="1">
        <v>110353</v>
      </c>
      <c r="H395" s="1">
        <v>40000</v>
      </c>
      <c r="I395" s="1">
        <v>150353</v>
      </c>
      <c r="J395">
        <v>0</v>
      </c>
      <c r="K395">
        <v>0</v>
      </c>
      <c r="L395">
        <v>0</v>
      </c>
      <c r="M395" s="1">
        <v>299327</v>
      </c>
      <c r="N395">
        <v>0</v>
      </c>
      <c r="O395" s="1">
        <v>414939</v>
      </c>
      <c r="P395" s="1">
        <v>114835</v>
      </c>
      <c r="Q395" s="1">
        <v>979454</v>
      </c>
      <c r="R395" s="1">
        <f>Table1[[#This Row],[receipts_total]]-Table1[[#This Row],[receipts_others_income]]</f>
        <v>864619</v>
      </c>
      <c r="S395" s="1" t="str">
        <f>IF(Table1[[#This Row],[revenue]]&lt;250000,"S",IF(Table1[[#This Row],[revenue]]&lt;1000000,"M","L"))</f>
        <v>M</v>
      </c>
      <c r="T395" s="1">
        <f>IF(Table1[[#This Row],[charity_size]]="S",1, 0)</f>
        <v>0</v>
      </c>
      <c r="U395" s="2">
        <f>IF(Table1[[#This Row],[charity_size]]="S",(Table1[[#This Row],[revenue]]-_xlfn.MINIFS($R$2:$R$423,$S$2:$S$423,"S"))/(_xlfn.MAXIFS($R$2:$R$423,$S$2:$S$423,"S")-_xlfn.MINIFS($R$2:$R$423,$S$2:$S$423,"S")),0)</f>
        <v>0</v>
      </c>
      <c r="V395" s="1">
        <f>IF(Table1[[#This Row],[charity_size]]="M",1,0)</f>
        <v>1</v>
      </c>
      <c r="W395" s="2">
        <f>IF(Table1[[#This Row],[charity_size]]="M",(LOG10(Table1[[#This Row],[revenue]])-LOG10(_xlfn.MINIFS($R$2:$R$423,$S$2:$S$423,"M")))/(LOG10(_xlfn.MAXIFS($R$2:$R$423,$S$2:$S$423,"M"))-LOG10(_xlfn.MINIFS($R$2:$R$423,$S$2:$S$423,"M"))),0)</f>
        <v>0.89425920654582092</v>
      </c>
      <c r="X395" s="1">
        <f>IF(Table1[[#This Row],[charity_size]]="L",1,0)</f>
        <v>0</v>
      </c>
      <c r="Y39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95" s="1">
        <v>979454</v>
      </c>
      <c r="AA395" s="1">
        <v>709860</v>
      </c>
      <c r="AB395" s="1">
        <v>167683</v>
      </c>
      <c r="AC395" s="1">
        <v>877543</v>
      </c>
      <c r="AD395">
        <v>0</v>
      </c>
      <c r="AE395" s="1">
        <v>141345</v>
      </c>
      <c r="AF395" s="1">
        <v>1018888</v>
      </c>
      <c r="AG395" s="1">
        <v>200237</v>
      </c>
      <c r="AH395" s="1">
        <v>230732</v>
      </c>
      <c r="AI395">
        <v>0</v>
      </c>
      <c r="AJ395">
        <v>0</v>
      </c>
      <c r="AK395">
        <v>0</v>
      </c>
      <c r="AL395" s="1">
        <v>6773</v>
      </c>
      <c r="AM395" s="1">
        <v>13541</v>
      </c>
      <c r="AN395" s="1">
        <v>451283</v>
      </c>
      <c r="AO395">
        <v>0</v>
      </c>
      <c r="AP395" s="1">
        <v>451283</v>
      </c>
      <c r="AQ395" s="1">
        <v>18820</v>
      </c>
      <c r="AR395" s="1">
        <v>272471</v>
      </c>
      <c r="AS395" s="1">
        <v>253651</v>
      </c>
      <c r="AT395" s="1">
        <v>178812</v>
      </c>
      <c r="AU395">
        <v>0</v>
      </c>
      <c r="AV395" s="1">
        <v>178812</v>
      </c>
      <c r="AW395">
        <v>49</v>
      </c>
      <c r="AX395">
        <v>0</v>
      </c>
      <c r="AY395">
        <v>0</v>
      </c>
      <c r="AZ395">
        <v>3</v>
      </c>
      <c r="BA395" s="1">
        <v>125129</v>
      </c>
      <c r="BB395">
        <v>0</v>
      </c>
    </row>
    <row r="396" spans="1:54" x14ac:dyDescent="0.2">
      <c r="A396" t="s">
        <v>601</v>
      </c>
      <c r="B396" t="s">
        <v>600</v>
      </c>
      <c r="C396" t="s">
        <v>171</v>
      </c>
      <c r="D396" t="s">
        <v>598</v>
      </c>
      <c r="E396" t="s">
        <v>46</v>
      </c>
      <c r="F396" t="s">
        <v>47</v>
      </c>
      <c r="G396" s="1">
        <v>732416</v>
      </c>
      <c r="H396" s="1">
        <v>5330448</v>
      </c>
      <c r="I396" s="1">
        <v>6062864</v>
      </c>
      <c r="J396" s="1">
        <v>706726</v>
      </c>
      <c r="K396">
        <v>0</v>
      </c>
      <c r="L396" s="1">
        <v>706726</v>
      </c>
      <c r="M396" s="1">
        <v>51209165</v>
      </c>
      <c r="N396" s="1">
        <v>977039</v>
      </c>
      <c r="O396">
        <v>0</v>
      </c>
      <c r="P396" s="1">
        <v>72960721</v>
      </c>
      <c r="Q396" s="1">
        <v>131916515</v>
      </c>
      <c r="R396" s="1">
        <f>Table1[[#This Row],[receipts_total]]-Table1[[#This Row],[receipts_others_income]]</f>
        <v>58955794</v>
      </c>
      <c r="S396" s="1" t="str">
        <f>IF(Table1[[#This Row],[revenue]]&lt;250000,"S",IF(Table1[[#This Row],[revenue]]&lt;1000000,"M","L"))</f>
        <v>L</v>
      </c>
      <c r="T396" s="1">
        <f>IF(Table1[[#This Row],[charity_size]]="S",1, 0)</f>
        <v>0</v>
      </c>
      <c r="U396" s="2">
        <f>IF(Table1[[#This Row],[charity_size]]="S",(Table1[[#This Row],[revenue]]-_xlfn.MINIFS($R$2:$R$423,$S$2:$S$423,"S"))/(_xlfn.MAXIFS($R$2:$R$423,$S$2:$S$423,"S")-_xlfn.MINIFS($R$2:$R$423,$S$2:$S$423,"S")),0)</f>
        <v>0</v>
      </c>
      <c r="V396" s="1">
        <f>IF(Table1[[#This Row],[charity_size]]="M",1,0)</f>
        <v>0</v>
      </c>
      <c r="W39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6" s="1">
        <f>IF(Table1[[#This Row],[charity_size]]="L",1,0)</f>
        <v>1</v>
      </c>
      <c r="Y396" s="2">
        <f>IF(Table1[[#This Row],[charity_size]]="L",(LOG10(Table1[[#This Row],[revenue]])-LOG10(_xlfn.MINIFS($R$2:$R$423,$S$2:$S$423,"L")))/(LOG10(_xlfn.MAXIFS($R$2:$R$423,$S$2:$S$423,"L"))-LOG10(_xlfn.MINIFS($R$2:$R$423,$S$2:$S$423,"L"))),0)</f>
        <v>0.5192362360156485</v>
      </c>
      <c r="Z396">
        <v>0</v>
      </c>
      <c r="AA396" s="1">
        <v>49691257</v>
      </c>
      <c r="AB396" s="1">
        <v>153766</v>
      </c>
      <c r="AC396" s="1">
        <v>49845023</v>
      </c>
      <c r="AD396" s="1">
        <v>102194</v>
      </c>
      <c r="AE396" s="1">
        <v>59230356</v>
      </c>
      <c r="AF396" s="1">
        <v>109177573</v>
      </c>
      <c r="AG396" s="1">
        <v>1840184</v>
      </c>
      <c r="AH396" s="1">
        <v>97324769</v>
      </c>
      <c r="AI396">
        <v>0</v>
      </c>
      <c r="AJ396">
        <v>0</v>
      </c>
      <c r="AK396">
        <v>0</v>
      </c>
      <c r="AL396" s="1">
        <v>3387829</v>
      </c>
      <c r="AM396" s="1">
        <v>23164180</v>
      </c>
      <c r="AN396" s="1">
        <v>125716962</v>
      </c>
      <c r="AO396">
        <v>0</v>
      </c>
      <c r="AP396" s="1">
        <v>125716962</v>
      </c>
      <c r="AQ396">
        <v>0</v>
      </c>
      <c r="AR396" s="1">
        <v>84663675</v>
      </c>
      <c r="AS396" s="1">
        <v>84663675</v>
      </c>
      <c r="AT396" s="1">
        <v>22051506</v>
      </c>
      <c r="AU396" s="1">
        <v>19001781</v>
      </c>
      <c r="AV396" s="1">
        <v>41053287</v>
      </c>
      <c r="AW396">
        <v>59</v>
      </c>
      <c r="AX396">
        <v>0</v>
      </c>
      <c r="AY396">
        <v>3.24</v>
      </c>
      <c r="AZ396">
        <v>356</v>
      </c>
      <c r="BA396" s="1">
        <v>31347373</v>
      </c>
      <c r="BB396">
        <v>0</v>
      </c>
    </row>
    <row r="397" spans="1:54" x14ac:dyDescent="0.2">
      <c r="A397" t="s">
        <v>485</v>
      </c>
      <c r="B397" t="s">
        <v>484</v>
      </c>
      <c r="C397" t="s">
        <v>395</v>
      </c>
      <c r="D397" t="s">
        <v>480</v>
      </c>
      <c r="E397" t="s">
        <v>46</v>
      </c>
      <c r="F397" t="s">
        <v>47</v>
      </c>
      <c r="G397" s="1">
        <v>1325000</v>
      </c>
      <c r="H397" s="1">
        <v>3034000</v>
      </c>
      <c r="I397" s="1">
        <v>4359000</v>
      </c>
      <c r="J397" s="1">
        <v>117000</v>
      </c>
      <c r="K397">
        <v>0</v>
      </c>
      <c r="L397" s="1">
        <v>117000</v>
      </c>
      <c r="M397" s="1">
        <v>40921000</v>
      </c>
      <c r="N397" s="1">
        <v>3563000</v>
      </c>
      <c r="O397" s="1">
        <v>12980000</v>
      </c>
      <c r="P397" s="1">
        <v>3129000</v>
      </c>
      <c r="Q397" s="1">
        <v>65069000</v>
      </c>
      <c r="R397" s="1">
        <f>Table1[[#This Row],[receipts_total]]-Table1[[#This Row],[receipts_others_income]]</f>
        <v>61940000</v>
      </c>
      <c r="S397" s="1" t="str">
        <f>IF(Table1[[#This Row],[revenue]]&lt;250000,"S",IF(Table1[[#This Row],[revenue]]&lt;1000000,"M","L"))</f>
        <v>L</v>
      </c>
      <c r="T397" s="1">
        <f>IF(Table1[[#This Row],[charity_size]]="S",1, 0)</f>
        <v>0</v>
      </c>
      <c r="U397" s="2">
        <f>IF(Table1[[#This Row],[charity_size]]="S",(Table1[[#This Row],[revenue]]-_xlfn.MINIFS($R$2:$R$423,$S$2:$S$423,"S"))/(_xlfn.MAXIFS($R$2:$R$423,$S$2:$S$423,"S")-_xlfn.MINIFS($R$2:$R$423,$S$2:$S$423,"S")),0)</f>
        <v>0</v>
      </c>
      <c r="V397" s="1">
        <f>IF(Table1[[#This Row],[charity_size]]="M",1,0)</f>
        <v>0</v>
      </c>
      <c r="W39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7" s="1">
        <f>IF(Table1[[#This Row],[charity_size]]="L",1,0)</f>
        <v>1</v>
      </c>
      <c r="Y397" s="2">
        <f>IF(Table1[[#This Row],[charity_size]]="L",(LOG10(Table1[[#This Row],[revenue]])-LOG10(_xlfn.MINIFS($R$2:$R$423,$S$2:$S$423,"L")))/(LOG10(_xlfn.MAXIFS($R$2:$R$423,$S$2:$S$423,"L"))-LOG10(_xlfn.MINIFS($R$2:$R$423,$S$2:$S$423,"L"))),0)</f>
        <v>0.5255365171360703</v>
      </c>
      <c r="Z397">
        <v>0</v>
      </c>
      <c r="AA397" s="1">
        <v>46678000</v>
      </c>
      <c r="AB397" s="1">
        <v>77000</v>
      </c>
      <c r="AC397" s="1">
        <v>46755000</v>
      </c>
      <c r="AD397" s="1">
        <v>325000</v>
      </c>
      <c r="AE397" s="1">
        <v>5577000</v>
      </c>
      <c r="AF397" s="1">
        <v>52657000</v>
      </c>
      <c r="AG397" s="1">
        <v>8316000</v>
      </c>
      <c r="AH397" s="1">
        <v>51616000</v>
      </c>
      <c r="AI397" s="1">
        <v>34000</v>
      </c>
      <c r="AJ397" s="1">
        <v>61578000</v>
      </c>
      <c r="AK397" s="1">
        <v>4322000</v>
      </c>
      <c r="AL397" s="1">
        <v>1043000</v>
      </c>
      <c r="AM397" s="1">
        <v>614000</v>
      </c>
      <c r="AN397" s="1">
        <v>127523000</v>
      </c>
      <c r="AO397">
        <v>0</v>
      </c>
      <c r="AP397" s="1">
        <v>127523000</v>
      </c>
      <c r="AQ397" s="1">
        <v>8914000</v>
      </c>
      <c r="AR397" s="1">
        <v>114232000</v>
      </c>
      <c r="AS397" s="1">
        <v>105318000</v>
      </c>
      <c r="AT397" s="1">
        <v>13291000</v>
      </c>
      <c r="AU397">
        <v>0</v>
      </c>
      <c r="AV397" s="1">
        <v>13291000</v>
      </c>
      <c r="AW397">
        <v>22</v>
      </c>
      <c r="AX397">
        <v>0</v>
      </c>
      <c r="AY397">
        <v>16</v>
      </c>
      <c r="AZ397">
        <v>758</v>
      </c>
      <c r="BA397" s="1">
        <v>32843000</v>
      </c>
      <c r="BB397" s="1">
        <v>5053000</v>
      </c>
    </row>
    <row r="398" spans="1:54" x14ac:dyDescent="0.2">
      <c r="A398" t="s">
        <v>96</v>
      </c>
      <c r="B398" t="s">
        <v>93</v>
      </c>
      <c r="C398" t="s">
        <v>49</v>
      </c>
      <c r="D398" t="s">
        <v>95</v>
      </c>
      <c r="E398" t="s">
        <v>46</v>
      </c>
      <c r="F398" t="s">
        <v>47</v>
      </c>
      <c r="G398" s="1">
        <v>7335</v>
      </c>
      <c r="H398" t="s">
        <v>94</v>
      </c>
      <c r="I398" s="1">
        <v>7335</v>
      </c>
      <c r="J398" s="1">
        <v>7335</v>
      </c>
      <c r="K398" t="s">
        <v>94</v>
      </c>
      <c r="L398" s="1">
        <v>7335</v>
      </c>
      <c r="M398" s="1">
        <v>868361</v>
      </c>
      <c r="N398">
        <v>0</v>
      </c>
      <c r="O398">
        <v>0</v>
      </c>
      <c r="P398" s="1">
        <v>88646</v>
      </c>
      <c r="Q398" s="1">
        <v>971677</v>
      </c>
      <c r="R398" s="1">
        <f>Table1[[#This Row],[receipts_total]]-Table1[[#This Row],[receipts_others_income]]</f>
        <v>883031</v>
      </c>
      <c r="S398" s="1" t="str">
        <f>IF(Table1[[#This Row],[revenue]]&lt;250000,"S",IF(Table1[[#This Row],[revenue]]&lt;1000000,"M","L"))</f>
        <v>M</v>
      </c>
      <c r="T398" s="1">
        <f>IF(Table1[[#This Row],[charity_size]]="S",1, 0)</f>
        <v>0</v>
      </c>
      <c r="U398" s="2">
        <f>IF(Table1[[#This Row],[charity_size]]="S",(Table1[[#This Row],[revenue]]-_xlfn.MINIFS($R$2:$R$423,$S$2:$S$423,"S"))/(_xlfn.MAXIFS($R$2:$R$423,$S$2:$S$423,"S")-_xlfn.MINIFS($R$2:$R$423,$S$2:$S$423,"S")),0)</f>
        <v>0</v>
      </c>
      <c r="V398" s="1">
        <f>IF(Table1[[#This Row],[charity_size]]="M",1,0)</f>
        <v>1</v>
      </c>
      <c r="W398" s="2">
        <f>IF(Table1[[#This Row],[charity_size]]="M",(LOG10(Table1[[#This Row],[revenue]])-LOG10(_xlfn.MINIFS($R$2:$R$423,$S$2:$S$423,"M")))/(LOG10(_xlfn.MAXIFS($R$2:$R$423,$S$2:$S$423,"M"))-LOG10(_xlfn.MINIFS($R$2:$R$423,$S$2:$S$423,"M"))),0)</f>
        <v>0.90973921742241692</v>
      </c>
      <c r="X398" s="1">
        <f>IF(Table1[[#This Row],[charity_size]]="L",1,0)</f>
        <v>0</v>
      </c>
      <c r="Y39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98" s="1">
        <v>957007</v>
      </c>
      <c r="AA398" s="1">
        <v>839172</v>
      </c>
      <c r="AB398" s="1">
        <v>65733</v>
      </c>
      <c r="AC398" s="1">
        <v>904905</v>
      </c>
      <c r="AD398">
        <v>0</v>
      </c>
      <c r="AE398">
        <v>0</v>
      </c>
      <c r="AF398" s="1">
        <v>904905</v>
      </c>
      <c r="AG398" s="1">
        <v>190423</v>
      </c>
      <c r="AH398" s="1">
        <v>581490</v>
      </c>
      <c r="AI398">
        <v>0</v>
      </c>
      <c r="AJ398">
        <v>0</v>
      </c>
      <c r="AK398">
        <v>0</v>
      </c>
      <c r="AL398" s="1">
        <v>11390</v>
      </c>
      <c r="AM398" s="1">
        <v>4903</v>
      </c>
      <c r="AN398" s="1">
        <v>788206</v>
      </c>
      <c r="AO398">
        <v>0</v>
      </c>
      <c r="AP398" s="1">
        <v>788206</v>
      </c>
      <c r="AQ398">
        <v>0</v>
      </c>
      <c r="AR398" s="1">
        <v>467940</v>
      </c>
      <c r="AS398" s="1">
        <v>467940</v>
      </c>
      <c r="AT398" s="1">
        <v>316580</v>
      </c>
      <c r="AU398" s="1">
        <v>3686</v>
      </c>
      <c r="AV398" s="1">
        <v>320266</v>
      </c>
      <c r="AW398">
        <v>4</v>
      </c>
      <c r="AX398">
        <v>0</v>
      </c>
      <c r="AY398">
        <v>0</v>
      </c>
      <c r="AZ398">
        <v>4</v>
      </c>
      <c r="BA398" s="1">
        <v>300434</v>
      </c>
      <c r="BB398" s="1">
        <v>169170</v>
      </c>
    </row>
    <row r="399" spans="1:54" x14ac:dyDescent="0.2">
      <c r="A399" t="s">
        <v>381</v>
      </c>
      <c r="B399" t="s">
        <v>380</v>
      </c>
      <c r="C399" t="s">
        <v>330</v>
      </c>
      <c r="D399" t="s">
        <v>376</v>
      </c>
      <c r="E399" t="s">
        <v>59</v>
      </c>
      <c r="F399" t="s">
        <v>47</v>
      </c>
      <c r="G399" s="1">
        <v>109142</v>
      </c>
      <c r="H399" s="1">
        <v>113350</v>
      </c>
      <c r="I399" s="1">
        <v>222492</v>
      </c>
      <c r="J399">
        <v>0</v>
      </c>
      <c r="K399">
        <v>0</v>
      </c>
      <c r="L399">
        <v>0</v>
      </c>
      <c r="M399" s="1">
        <v>5408</v>
      </c>
      <c r="N399" s="1">
        <v>1090</v>
      </c>
      <c r="O399">
        <v>0</v>
      </c>
      <c r="P399" s="1">
        <v>162150</v>
      </c>
      <c r="Q399" s="1">
        <v>391140</v>
      </c>
      <c r="R399" s="1">
        <f>Table1[[#This Row],[receipts_total]]-Table1[[#This Row],[receipts_others_income]]</f>
        <v>228990</v>
      </c>
      <c r="S399" s="1" t="str">
        <f>IF(Table1[[#This Row],[revenue]]&lt;250000,"S",IF(Table1[[#This Row],[revenue]]&lt;1000000,"M","L"))</f>
        <v>S</v>
      </c>
      <c r="T399" s="1">
        <f>IF(Table1[[#This Row],[charity_size]]="S",1, 0)</f>
        <v>1</v>
      </c>
      <c r="U399" s="2">
        <f>IF(Table1[[#This Row],[charity_size]]="S",(Table1[[#This Row],[revenue]]-_xlfn.MINIFS($R$2:$R$423,$S$2:$S$423,"S"))/(_xlfn.MAXIFS($R$2:$R$423,$S$2:$S$423,"S")-_xlfn.MINIFS($R$2:$R$423,$S$2:$S$423,"S")),0)</f>
        <v>0.9175786086656863</v>
      </c>
      <c r="V399" s="1">
        <f>IF(Table1[[#This Row],[charity_size]]="M",1,0)</f>
        <v>0</v>
      </c>
      <c r="W39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399" s="1">
        <f>IF(Table1[[#This Row],[charity_size]]="L",1,0)</f>
        <v>0</v>
      </c>
      <c r="Y39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399">
        <v>0</v>
      </c>
      <c r="AA399" s="1">
        <v>267218</v>
      </c>
      <c r="AB399">
        <v>0</v>
      </c>
      <c r="AC399" s="1">
        <v>267218</v>
      </c>
      <c r="AD399" s="1">
        <v>63542</v>
      </c>
      <c r="AE399" s="1">
        <v>15660</v>
      </c>
      <c r="AF399" s="1">
        <v>346420</v>
      </c>
      <c r="AG399" s="1">
        <v>20226</v>
      </c>
      <c r="AH399" s="1">
        <v>678223</v>
      </c>
      <c r="AI399">
        <v>0</v>
      </c>
      <c r="AJ399">
        <v>0</v>
      </c>
      <c r="AK399">
        <v>1</v>
      </c>
      <c r="AL399">
        <v>0</v>
      </c>
      <c r="AM399">
        <v>0</v>
      </c>
      <c r="AN399" s="1">
        <v>698450</v>
      </c>
      <c r="AO399">
        <v>0</v>
      </c>
      <c r="AP399" s="1">
        <v>698450</v>
      </c>
      <c r="AQ399" s="1">
        <v>553764</v>
      </c>
      <c r="AR399" s="1">
        <v>643650</v>
      </c>
      <c r="AS399" s="1">
        <v>89886</v>
      </c>
      <c r="AT399" s="1">
        <v>54800</v>
      </c>
      <c r="AU399">
        <v>0</v>
      </c>
      <c r="AV399" s="1">
        <v>54800</v>
      </c>
      <c r="AW399">
        <v>16</v>
      </c>
      <c r="AX399">
        <v>0</v>
      </c>
      <c r="AY399">
        <v>16</v>
      </c>
      <c r="AZ399">
        <v>2</v>
      </c>
      <c r="BA399" s="1">
        <v>52092</v>
      </c>
      <c r="BB399">
        <v>0</v>
      </c>
    </row>
    <row r="400" spans="1:54" x14ac:dyDescent="0.2">
      <c r="A400" t="s">
        <v>590</v>
      </c>
      <c r="B400" t="s">
        <v>589</v>
      </c>
      <c r="C400" t="s">
        <v>171</v>
      </c>
      <c r="D400" t="s">
        <v>579</v>
      </c>
      <c r="E400" t="s">
        <v>46</v>
      </c>
      <c r="F400" t="s">
        <v>47</v>
      </c>
      <c r="G400" s="1">
        <v>27008</v>
      </c>
      <c r="H400" s="1">
        <v>390176</v>
      </c>
      <c r="I400" s="1">
        <v>417184</v>
      </c>
      <c r="J400">
        <v>0</v>
      </c>
      <c r="K400">
        <v>0</v>
      </c>
      <c r="L400">
        <v>0</v>
      </c>
      <c r="M400" s="1">
        <v>455984</v>
      </c>
      <c r="N400" s="1">
        <v>12637</v>
      </c>
      <c r="O400">
        <v>0</v>
      </c>
      <c r="P400" s="1">
        <v>4852</v>
      </c>
      <c r="Q400" s="1">
        <v>890657</v>
      </c>
      <c r="R400" s="1">
        <f>Table1[[#This Row],[receipts_total]]-Table1[[#This Row],[receipts_others_income]]</f>
        <v>885805</v>
      </c>
      <c r="S400" s="1" t="str">
        <f>IF(Table1[[#This Row],[revenue]]&lt;250000,"S",IF(Table1[[#This Row],[revenue]]&lt;1000000,"M","L"))</f>
        <v>M</v>
      </c>
      <c r="T400" s="1">
        <f>IF(Table1[[#This Row],[charity_size]]="S",1, 0)</f>
        <v>0</v>
      </c>
      <c r="U400" s="2">
        <f>IF(Table1[[#This Row],[charity_size]]="S",(Table1[[#This Row],[revenue]]-_xlfn.MINIFS($R$2:$R$423,$S$2:$S$423,"S"))/(_xlfn.MAXIFS($R$2:$R$423,$S$2:$S$423,"S")-_xlfn.MINIFS($R$2:$R$423,$S$2:$S$423,"S")),0)</f>
        <v>0</v>
      </c>
      <c r="V400" s="1">
        <f>IF(Table1[[#This Row],[charity_size]]="M",1,0)</f>
        <v>1</v>
      </c>
      <c r="W400" s="2">
        <f>IF(Table1[[#This Row],[charity_size]]="M",(LOG10(Table1[[#This Row],[revenue]])-LOG10(_xlfn.MINIFS($R$2:$R$423,$S$2:$S$423,"M")))/(LOG10(_xlfn.MAXIFS($R$2:$R$423,$S$2:$S$423,"M"))-LOG10(_xlfn.MINIFS($R$2:$R$423,$S$2:$S$423,"M"))),0)</f>
        <v>0.91204345859401637</v>
      </c>
      <c r="X400" s="1">
        <f>IF(Table1[[#This Row],[charity_size]]="L",1,0)</f>
        <v>0</v>
      </c>
      <c r="Y40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0">
        <v>0</v>
      </c>
      <c r="AA400" s="1">
        <v>438037</v>
      </c>
      <c r="AB400">
        <v>0</v>
      </c>
      <c r="AC400" s="1">
        <v>438037</v>
      </c>
      <c r="AD400" s="1">
        <v>7893</v>
      </c>
      <c r="AE400">
        <v>0</v>
      </c>
      <c r="AF400" s="1">
        <v>445930</v>
      </c>
      <c r="AG400" s="1">
        <v>4804</v>
      </c>
      <c r="AH400" s="1">
        <v>4276976</v>
      </c>
      <c r="AI400">
        <v>0</v>
      </c>
      <c r="AJ400">
        <v>0</v>
      </c>
      <c r="AK400">
        <v>0</v>
      </c>
      <c r="AL400">
        <v>290</v>
      </c>
      <c r="AM400">
        <v>0</v>
      </c>
      <c r="AN400" s="1">
        <v>4282070</v>
      </c>
      <c r="AO400">
        <v>0</v>
      </c>
      <c r="AP400" s="1">
        <v>4282070</v>
      </c>
      <c r="AQ400">
        <v>0</v>
      </c>
      <c r="AR400" s="1">
        <v>4230453</v>
      </c>
      <c r="AS400" s="1">
        <v>4230453</v>
      </c>
      <c r="AT400" s="1">
        <v>51617</v>
      </c>
      <c r="AU400">
        <v>0</v>
      </c>
      <c r="AV400" s="1">
        <v>51617</v>
      </c>
      <c r="AW400">
        <v>58</v>
      </c>
      <c r="AX400">
        <v>0</v>
      </c>
      <c r="AY400">
        <v>52</v>
      </c>
      <c r="AZ400">
        <v>4</v>
      </c>
      <c r="BA400" s="1">
        <v>189031</v>
      </c>
      <c r="BB400">
        <v>0</v>
      </c>
    </row>
    <row r="401" spans="1:54" x14ac:dyDescent="0.2">
      <c r="A401" t="s">
        <v>76</v>
      </c>
      <c r="B401" t="s">
        <v>75</v>
      </c>
      <c r="C401" t="s">
        <v>49</v>
      </c>
      <c r="D401" t="s">
        <v>71</v>
      </c>
      <c r="E401" t="s">
        <v>46</v>
      </c>
      <c r="F401" t="s">
        <v>47</v>
      </c>
      <c r="G401" s="1">
        <v>1256916</v>
      </c>
      <c r="H401" s="1">
        <v>2631083</v>
      </c>
      <c r="I401" s="1">
        <v>3887999</v>
      </c>
      <c r="J401" s="1">
        <v>44896</v>
      </c>
      <c r="K401">
        <v>0</v>
      </c>
      <c r="L401" s="1">
        <v>44896</v>
      </c>
      <c r="M401" s="1">
        <v>60701096</v>
      </c>
      <c r="N401" s="1">
        <v>2561765</v>
      </c>
      <c r="O401" s="1">
        <v>5663373</v>
      </c>
      <c r="P401" s="1">
        <v>23330171</v>
      </c>
      <c r="Q401" s="1">
        <v>96189300</v>
      </c>
      <c r="R401" s="1">
        <f>Table1[[#This Row],[receipts_total]]-Table1[[#This Row],[receipts_others_income]]</f>
        <v>72859129</v>
      </c>
      <c r="S401" s="1" t="str">
        <f>IF(Table1[[#This Row],[revenue]]&lt;250000,"S",IF(Table1[[#This Row],[revenue]]&lt;1000000,"M","L"))</f>
        <v>L</v>
      </c>
      <c r="T401" s="1">
        <f>IF(Table1[[#This Row],[charity_size]]="S",1, 0)</f>
        <v>0</v>
      </c>
      <c r="U401" s="2">
        <f>IF(Table1[[#This Row],[charity_size]]="S",(Table1[[#This Row],[revenue]]-_xlfn.MINIFS($R$2:$R$423,$S$2:$S$423,"S"))/(_xlfn.MAXIFS($R$2:$R$423,$S$2:$S$423,"S")-_xlfn.MINIFS($R$2:$R$423,$S$2:$S$423,"S")),0)</f>
        <v>0</v>
      </c>
      <c r="V401" s="1">
        <f>IF(Table1[[#This Row],[charity_size]]="M",1,0)</f>
        <v>0</v>
      </c>
      <c r="W40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1" s="1">
        <f>IF(Table1[[#This Row],[charity_size]]="L",1,0)</f>
        <v>1</v>
      </c>
      <c r="Y401" s="2">
        <f>IF(Table1[[#This Row],[charity_size]]="L",(LOG10(Table1[[#This Row],[revenue]])-LOG10(_xlfn.MINIFS($R$2:$R$423,$S$2:$S$423,"L")))/(LOG10(_xlfn.MAXIFS($R$2:$R$423,$S$2:$S$423,"L"))-LOG10(_xlfn.MINIFS($R$2:$R$423,$S$2:$S$423,"L"))),0)</f>
        <v>0.54625259742885712</v>
      </c>
      <c r="Z401">
        <v>0</v>
      </c>
      <c r="AA401" s="1">
        <v>19627286</v>
      </c>
      <c r="AB401" s="1">
        <v>214615</v>
      </c>
      <c r="AC401" s="1">
        <v>19841901</v>
      </c>
      <c r="AD401" s="1">
        <v>116061</v>
      </c>
      <c r="AE401" s="1">
        <v>68274703</v>
      </c>
      <c r="AF401" s="1">
        <v>88232665</v>
      </c>
      <c r="AG401" s="1">
        <v>16621406</v>
      </c>
      <c r="AH401" s="1">
        <v>43446695</v>
      </c>
      <c r="AI401" s="1">
        <v>3185</v>
      </c>
      <c r="AJ401" s="1">
        <v>12965000</v>
      </c>
      <c r="AK401">
        <v>0</v>
      </c>
      <c r="AL401" s="1">
        <v>9195072</v>
      </c>
      <c r="AM401" s="1">
        <v>3958071</v>
      </c>
      <c r="AN401" s="1">
        <v>86189429</v>
      </c>
      <c r="AO401">
        <v>0</v>
      </c>
      <c r="AP401" s="1">
        <v>86189429</v>
      </c>
      <c r="AQ401">
        <v>0</v>
      </c>
      <c r="AR401" s="1">
        <v>68646390</v>
      </c>
      <c r="AS401" s="1">
        <v>68646390</v>
      </c>
      <c r="AT401" s="1">
        <v>17543039</v>
      </c>
      <c r="AU401">
        <v>0</v>
      </c>
      <c r="AV401" s="1">
        <v>17543039</v>
      </c>
      <c r="AW401">
        <v>2</v>
      </c>
      <c r="AX401">
        <v>0</v>
      </c>
      <c r="AY401">
        <v>3</v>
      </c>
      <c r="AZ401">
        <v>271</v>
      </c>
      <c r="BA401" s="1">
        <v>28949294</v>
      </c>
      <c r="BB401" s="1">
        <v>79303</v>
      </c>
    </row>
    <row r="402" spans="1:54" x14ac:dyDescent="0.2">
      <c r="A402" t="s">
        <v>159</v>
      </c>
      <c r="B402" t="s">
        <v>157</v>
      </c>
      <c r="C402" t="s">
        <v>49</v>
      </c>
      <c r="D402" t="s">
        <v>158</v>
      </c>
      <c r="E402" t="s">
        <v>46</v>
      </c>
      <c r="F402" t="s">
        <v>47</v>
      </c>
      <c r="G402" s="1">
        <v>312434</v>
      </c>
      <c r="H402" s="1">
        <v>16809764</v>
      </c>
      <c r="I402" s="1">
        <v>17122198</v>
      </c>
      <c r="J402" s="1">
        <v>23452743</v>
      </c>
      <c r="K402">
        <v>0</v>
      </c>
      <c r="L402" s="1">
        <v>23452743</v>
      </c>
      <c r="M402" s="1">
        <v>47052762</v>
      </c>
      <c r="N402">
        <v>0</v>
      </c>
      <c r="O402">
        <v>0</v>
      </c>
      <c r="P402" s="1">
        <v>6841318</v>
      </c>
      <c r="Q402" s="1">
        <v>94469021</v>
      </c>
      <c r="R402" s="1">
        <f>Table1[[#This Row],[receipts_total]]-Table1[[#This Row],[receipts_others_income]]</f>
        <v>87627703</v>
      </c>
      <c r="S402" s="1" t="str">
        <f>IF(Table1[[#This Row],[revenue]]&lt;250000,"S",IF(Table1[[#This Row],[revenue]]&lt;1000000,"M","L"))</f>
        <v>L</v>
      </c>
      <c r="T402" s="1">
        <f>IF(Table1[[#This Row],[charity_size]]="S",1, 0)</f>
        <v>0</v>
      </c>
      <c r="U402" s="2">
        <f>IF(Table1[[#This Row],[charity_size]]="S",(Table1[[#This Row],[revenue]]-_xlfn.MINIFS($R$2:$R$423,$S$2:$S$423,"S"))/(_xlfn.MAXIFS($R$2:$R$423,$S$2:$S$423,"S")-_xlfn.MINIFS($R$2:$R$423,$S$2:$S$423,"S")),0)</f>
        <v>0</v>
      </c>
      <c r="V402" s="1">
        <f>IF(Table1[[#This Row],[charity_size]]="M",1,0)</f>
        <v>0</v>
      </c>
      <c r="W40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2" s="1">
        <f>IF(Table1[[#This Row],[charity_size]]="L",1,0)</f>
        <v>1</v>
      </c>
      <c r="Y402" s="2">
        <f>IF(Table1[[#This Row],[charity_size]]="L",(LOG10(Table1[[#This Row],[revenue]])-LOG10(_xlfn.MINIFS($R$2:$R$423,$S$2:$S$423,"L")))/(LOG10(_xlfn.MAXIFS($R$2:$R$423,$S$2:$S$423,"L"))-LOG10(_xlfn.MINIFS($R$2:$R$423,$S$2:$S$423,"L"))),0)</f>
        <v>0.56980220588672348</v>
      </c>
      <c r="Z402" s="1">
        <v>7685250</v>
      </c>
      <c r="AA402" s="1">
        <v>838846</v>
      </c>
      <c r="AB402" s="1">
        <v>936548</v>
      </c>
      <c r="AC402" s="1">
        <v>1775394</v>
      </c>
      <c r="AD402" s="1">
        <v>244297</v>
      </c>
      <c r="AE402" s="1">
        <v>68060010</v>
      </c>
      <c r="AF402" s="1">
        <v>70079701</v>
      </c>
      <c r="AG402" s="1">
        <v>1384626</v>
      </c>
      <c r="AH402" s="1">
        <v>91596809</v>
      </c>
      <c r="AI402">
        <v>0</v>
      </c>
      <c r="AJ402" s="1">
        <v>40900538</v>
      </c>
      <c r="AK402">
        <v>0</v>
      </c>
      <c r="AL402" s="1">
        <v>2215167</v>
      </c>
      <c r="AM402" s="1">
        <v>17523083</v>
      </c>
      <c r="AN402" s="1">
        <v>153620223</v>
      </c>
      <c r="AO402">
        <v>0</v>
      </c>
      <c r="AP402" s="1">
        <v>153620223</v>
      </c>
      <c r="AQ402" s="1">
        <v>22931793</v>
      </c>
      <c r="AR402" s="1">
        <v>128336209</v>
      </c>
      <c r="AS402" s="1">
        <v>105404416</v>
      </c>
      <c r="AT402" s="1">
        <v>24365694</v>
      </c>
      <c r="AU402" s="1">
        <v>918320</v>
      </c>
      <c r="AV402" s="1">
        <v>25284014</v>
      </c>
      <c r="AW402">
        <v>7</v>
      </c>
      <c r="AX402">
        <v>0</v>
      </c>
      <c r="AY402">
        <v>21</v>
      </c>
      <c r="AZ402">
        <v>213</v>
      </c>
      <c r="BA402" s="1">
        <v>17654559</v>
      </c>
      <c r="BB402">
        <v>0</v>
      </c>
    </row>
    <row r="403" spans="1:54" x14ac:dyDescent="0.2">
      <c r="A403" t="s">
        <v>182</v>
      </c>
      <c r="B403" t="s">
        <v>181</v>
      </c>
      <c r="C403" t="s">
        <v>176</v>
      </c>
      <c r="D403" t="s">
        <v>177</v>
      </c>
      <c r="E403" t="s">
        <v>46</v>
      </c>
      <c r="F403" t="s">
        <v>47</v>
      </c>
      <c r="G403" s="1">
        <v>175126</v>
      </c>
      <c r="H403" s="1">
        <v>656794</v>
      </c>
      <c r="I403" s="1">
        <v>831920</v>
      </c>
      <c r="J403">
        <v>0</v>
      </c>
      <c r="K403">
        <v>0</v>
      </c>
      <c r="L403">
        <v>0</v>
      </c>
      <c r="M403">
        <v>0</v>
      </c>
      <c r="N403" s="1">
        <v>55396</v>
      </c>
      <c r="O403">
        <v>0</v>
      </c>
      <c r="P403">
        <v>0</v>
      </c>
      <c r="Q403" s="1">
        <v>887316</v>
      </c>
      <c r="R403" s="1">
        <f>Table1[[#This Row],[receipts_total]]-Table1[[#This Row],[receipts_others_income]]</f>
        <v>887316</v>
      </c>
      <c r="S403" s="1" t="str">
        <f>IF(Table1[[#This Row],[revenue]]&lt;250000,"S",IF(Table1[[#This Row],[revenue]]&lt;1000000,"M","L"))</f>
        <v>M</v>
      </c>
      <c r="T403" s="1">
        <f>IF(Table1[[#This Row],[charity_size]]="S",1, 0)</f>
        <v>0</v>
      </c>
      <c r="U403" s="2">
        <f>IF(Table1[[#This Row],[charity_size]]="S",(Table1[[#This Row],[revenue]]-_xlfn.MINIFS($R$2:$R$423,$S$2:$S$423,"S"))/(_xlfn.MAXIFS($R$2:$R$423,$S$2:$S$423,"S")-_xlfn.MINIFS($R$2:$R$423,$S$2:$S$423,"S")),0)</f>
        <v>0</v>
      </c>
      <c r="V403" s="1">
        <f>IF(Table1[[#This Row],[charity_size]]="M",1,0)</f>
        <v>1</v>
      </c>
      <c r="W403" s="2">
        <f>IF(Table1[[#This Row],[charity_size]]="M",(LOG10(Table1[[#This Row],[revenue]])-LOG10(_xlfn.MINIFS($R$2:$R$423,$S$2:$S$423,"M")))/(LOG10(_xlfn.MAXIFS($R$2:$R$423,$S$2:$S$423,"M"))-LOG10(_xlfn.MINIFS($R$2:$R$423,$S$2:$S$423,"M"))),0)</f>
        <v>0.91329554668277246</v>
      </c>
      <c r="X403" s="1">
        <f>IF(Table1[[#This Row],[charity_size]]="L",1,0)</f>
        <v>0</v>
      </c>
      <c r="Y40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3">
        <v>0</v>
      </c>
      <c r="AA403" s="1">
        <v>1075025</v>
      </c>
      <c r="AB403">
        <v>0</v>
      </c>
      <c r="AC403" s="1">
        <v>1075025</v>
      </c>
      <c r="AD403">
        <v>0</v>
      </c>
      <c r="AE403" s="1">
        <v>8442</v>
      </c>
      <c r="AF403" s="1">
        <v>1083467</v>
      </c>
      <c r="AG403">
        <v>0</v>
      </c>
      <c r="AH403" s="1">
        <v>2258246</v>
      </c>
      <c r="AI403">
        <v>0</v>
      </c>
      <c r="AJ403" s="1">
        <v>890612</v>
      </c>
      <c r="AK403">
        <v>0</v>
      </c>
      <c r="AL403">
        <v>0</v>
      </c>
      <c r="AM403">
        <v>0</v>
      </c>
      <c r="AN403" s="1">
        <v>3148858</v>
      </c>
      <c r="AO403">
        <v>0</v>
      </c>
      <c r="AP403" s="1">
        <v>3148858</v>
      </c>
      <c r="AQ403">
        <v>0</v>
      </c>
      <c r="AR403" s="1">
        <v>3102043</v>
      </c>
      <c r="AS403" s="1">
        <v>3102043</v>
      </c>
      <c r="AT403" s="1">
        <v>46815</v>
      </c>
      <c r="AU403">
        <v>0</v>
      </c>
      <c r="AV403" s="1">
        <v>46815</v>
      </c>
      <c r="AW403">
        <v>9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1:54" x14ac:dyDescent="0.2">
      <c r="A404" t="s">
        <v>440</v>
      </c>
      <c r="B404" t="s">
        <v>439</v>
      </c>
      <c r="C404" t="s">
        <v>395</v>
      </c>
      <c r="D404" t="s">
        <v>437</v>
      </c>
      <c r="E404" t="s">
        <v>62</v>
      </c>
      <c r="F404" t="s">
        <v>47</v>
      </c>
      <c r="G404" s="1">
        <v>3409000</v>
      </c>
      <c r="H404" s="1">
        <v>18522000</v>
      </c>
      <c r="I404" s="1">
        <v>21931000</v>
      </c>
      <c r="J404" s="1">
        <v>16000</v>
      </c>
      <c r="K404">
        <v>0</v>
      </c>
      <c r="L404" s="1">
        <v>16000</v>
      </c>
      <c r="M404" s="1">
        <v>42482000</v>
      </c>
      <c r="N404" s="1">
        <v>7810000</v>
      </c>
      <c r="O404" s="1">
        <v>47145000</v>
      </c>
      <c r="P404" s="1">
        <v>1056000</v>
      </c>
      <c r="Q404" s="1">
        <v>120440000</v>
      </c>
      <c r="R404" s="1">
        <f>Table1[[#This Row],[receipts_total]]-Table1[[#This Row],[receipts_others_income]]</f>
        <v>119384000</v>
      </c>
      <c r="S404" s="1" t="str">
        <f>IF(Table1[[#This Row],[revenue]]&lt;250000,"S",IF(Table1[[#This Row],[revenue]]&lt;1000000,"M","L"))</f>
        <v>L</v>
      </c>
      <c r="T404" s="1">
        <f>IF(Table1[[#This Row],[charity_size]]="S",1, 0)</f>
        <v>0</v>
      </c>
      <c r="U404" s="2">
        <f>IF(Table1[[#This Row],[charity_size]]="S",(Table1[[#This Row],[revenue]]-_xlfn.MINIFS($R$2:$R$423,$S$2:$S$423,"S"))/(_xlfn.MAXIFS($R$2:$R$423,$S$2:$S$423,"S")-_xlfn.MINIFS($R$2:$R$423,$S$2:$S$423,"S")),0)</f>
        <v>0</v>
      </c>
      <c r="V404" s="1">
        <f>IF(Table1[[#This Row],[charity_size]]="M",1,0)</f>
        <v>0</v>
      </c>
      <c r="W40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4" s="1">
        <f>IF(Table1[[#This Row],[charity_size]]="L",1,0)</f>
        <v>1</v>
      </c>
      <c r="Y404" s="2">
        <f>IF(Table1[[#This Row],[charity_size]]="L",(LOG10(Table1[[#This Row],[revenue]])-LOG10(_xlfn.MINIFS($R$2:$R$423,$S$2:$S$423,"L")))/(LOG10(_xlfn.MAXIFS($R$2:$R$423,$S$2:$S$423,"L"))-LOG10(_xlfn.MINIFS($R$2:$R$423,$S$2:$S$423,"L"))),0)</f>
        <v>0.60925983537712414</v>
      </c>
      <c r="Z404" s="1">
        <v>2257000</v>
      </c>
      <c r="AA404" s="1">
        <v>92979000</v>
      </c>
      <c r="AB404" s="1">
        <v>52000</v>
      </c>
      <c r="AC404" s="1">
        <v>93031000</v>
      </c>
      <c r="AD404" s="1">
        <v>2915000</v>
      </c>
      <c r="AE404" s="1">
        <v>10367000</v>
      </c>
      <c r="AF404" s="1">
        <v>106313000</v>
      </c>
      <c r="AG404" s="1">
        <v>23606000</v>
      </c>
      <c r="AH404" s="1">
        <v>72398000</v>
      </c>
      <c r="AI404" s="1">
        <v>806000</v>
      </c>
      <c r="AJ404" s="1">
        <v>255404000</v>
      </c>
      <c r="AK404" s="1">
        <v>17214000</v>
      </c>
      <c r="AL404" s="1">
        <v>176000</v>
      </c>
      <c r="AM404" s="1">
        <v>13415000</v>
      </c>
      <c r="AN404" s="1">
        <v>383019000</v>
      </c>
      <c r="AO404" s="1">
        <v>2500000</v>
      </c>
      <c r="AP404" s="1">
        <v>383019000</v>
      </c>
      <c r="AQ404" s="1">
        <v>20915000</v>
      </c>
      <c r="AR404" s="1">
        <v>323175000</v>
      </c>
      <c r="AS404" s="1">
        <v>299760000</v>
      </c>
      <c r="AT404" s="1">
        <v>29806000</v>
      </c>
      <c r="AU404" s="1">
        <v>30038000</v>
      </c>
      <c r="AV404" s="1">
        <v>59844000</v>
      </c>
      <c r="AW404">
        <v>32</v>
      </c>
      <c r="AX404">
        <v>0</v>
      </c>
      <c r="AY404">
        <v>13.28</v>
      </c>
      <c r="AZ404">
        <v>978</v>
      </c>
      <c r="BA404" s="1">
        <v>60399000</v>
      </c>
      <c r="BB404">
        <v>0</v>
      </c>
    </row>
    <row r="405" spans="1:54" x14ac:dyDescent="0.2">
      <c r="A405" t="s">
        <v>360</v>
      </c>
      <c r="B405" t="s">
        <v>359</v>
      </c>
      <c r="C405" t="s">
        <v>330</v>
      </c>
      <c r="D405" t="s">
        <v>331</v>
      </c>
      <c r="E405" t="s">
        <v>59</v>
      </c>
      <c r="F405" t="s">
        <v>47</v>
      </c>
      <c r="G405">
        <v>0</v>
      </c>
      <c r="H405" t="s">
        <v>94</v>
      </c>
      <c r="I405">
        <v>0</v>
      </c>
      <c r="J405">
        <v>0</v>
      </c>
      <c r="K405" t="s">
        <v>94</v>
      </c>
      <c r="L405">
        <v>0</v>
      </c>
      <c r="M405" s="1">
        <v>32081000</v>
      </c>
      <c r="N405" s="1">
        <v>4314000</v>
      </c>
      <c r="O405" s="1">
        <v>99471000</v>
      </c>
      <c r="P405" s="1">
        <v>3868000</v>
      </c>
      <c r="Q405" s="1">
        <v>139734000</v>
      </c>
      <c r="R405" s="1">
        <f>Table1[[#This Row],[receipts_total]]-Table1[[#This Row],[receipts_others_income]]</f>
        <v>135866000</v>
      </c>
      <c r="S405" s="1" t="str">
        <f>IF(Table1[[#This Row],[revenue]]&lt;250000,"S",IF(Table1[[#This Row],[revenue]]&lt;1000000,"M","L"))</f>
        <v>L</v>
      </c>
      <c r="T405" s="1">
        <f>IF(Table1[[#This Row],[charity_size]]="S",1, 0)</f>
        <v>0</v>
      </c>
      <c r="U405" s="2">
        <f>IF(Table1[[#This Row],[charity_size]]="S",(Table1[[#This Row],[revenue]]-_xlfn.MINIFS($R$2:$R$423,$S$2:$S$423,"S"))/(_xlfn.MAXIFS($R$2:$R$423,$S$2:$S$423,"S")-_xlfn.MINIFS($R$2:$R$423,$S$2:$S$423,"S")),0)</f>
        <v>0</v>
      </c>
      <c r="V405" s="1">
        <f>IF(Table1[[#This Row],[charity_size]]="M",1,0)</f>
        <v>0</v>
      </c>
      <c r="W40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5" s="1">
        <f>IF(Table1[[#This Row],[charity_size]]="L",1,0)</f>
        <v>1</v>
      </c>
      <c r="Y405" s="2">
        <f>IF(Table1[[#This Row],[charity_size]]="L",(LOG10(Table1[[#This Row],[revenue]])-LOG10(_xlfn.MINIFS($R$2:$R$423,$S$2:$S$423,"L")))/(LOG10(_xlfn.MAXIFS($R$2:$R$423,$S$2:$S$423,"L"))-LOG10(_xlfn.MINIFS($R$2:$R$423,$S$2:$S$423,"L"))),0)</f>
        <v>0.62576055735878311</v>
      </c>
      <c r="Z405" s="1">
        <v>168000</v>
      </c>
      <c r="AA405" s="1">
        <v>120854000</v>
      </c>
      <c r="AB405">
        <v>0</v>
      </c>
      <c r="AC405" s="1">
        <v>120854000</v>
      </c>
      <c r="AD405">
        <v>0</v>
      </c>
      <c r="AE405">
        <v>0</v>
      </c>
      <c r="AF405" s="1">
        <v>120854000</v>
      </c>
      <c r="AG405" s="1">
        <v>47341000</v>
      </c>
      <c r="AH405" s="1">
        <v>223552000</v>
      </c>
      <c r="AI405">
        <v>0</v>
      </c>
      <c r="AJ405" s="1">
        <v>32701000</v>
      </c>
      <c r="AK405">
        <v>0</v>
      </c>
      <c r="AL405" s="1">
        <v>2151000</v>
      </c>
      <c r="AM405" s="1">
        <v>3160000</v>
      </c>
      <c r="AN405" s="1">
        <v>308905000</v>
      </c>
      <c r="AO405" s="1">
        <v>2552000</v>
      </c>
      <c r="AP405" s="1">
        <v>308905000</v>
      </c>
      <c r="AQ405" s="1">
        <v>305000</v>
      </c>
      <c r="AR405" s="1">
        <v>267839000</v>
      </c>
      <c r="AS405" s="1">
        <v>264982000</v>
      </c>
      <c r="AT405" s="1">
        <v>41066000</v>
      </c>
      <c r="AU405">
        <v>0</v>
      </c>
      <c r="AV405" s="1">
        <v>41066000</v>
      </c>
      <c r="AW405">
        <v>14</v>
      </c>
      <c r="AX405" s="1">
        <v>10500</v>
      </c>
      <c r="AY405">
        <v>0</v>
      </c>
      <c r="AZ405">
        <v>434</v>
      </c>
      <c r="BA405" s="1">
        <v>48655000</v>
      </c>
      <c r="BB405" s="1">
        <v>34958000</v>
      </c>
    </row>
    <row r="406" spans="1:54" x14ac:dyDescent="0.2">
      <c r="A406" t="s">
        <v>58</v>
      </c>
      <c r="B406" t="s">
        <v>57</v>
      </c>
      <c r="C406" t="s">
        <v>49</v>
      </c>
      <c r="D406" t="s">
        <v>50</v>
      </c>
      <c r="E406" t="s">
        <v>46</v>
      </c>
      <c r="F406" t="s">
        <v>56</v>
      </c>
      <c r="G406">
        <v>0</v>
      </c>
      <c r="H406" s="1">
        <v>929586</v>
      </c>
      <c r="I406" s="1">
        <v>929586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1">
        <v>929586</v>
      </c>
      <c r="R406" s="1">
        <f>Table1[[#This Row],[receipts_total]]-Table1[[#This Row],[receipts_others_income]]</f>
        <v>929586</v>
      </c>
      <c r="S406" s="1" t="str">
        <f>IF(Table1[[#This Row],[revenue]]&lt;250000,"S",IF(Table1[[#This Row],[revenue]]&lt;1000000,"M","L"))</f>
        <v>M</v>
      </c>
      <c r="T406" s="1">
        <f>IF(Table1[[#This Row],[charity_size]]="S",1, 0)</f>
        <v>0</v>
      </c>
      <c r="U406" s="2">
        <f>IF(Table1[[#This Row],[charity_size]]="S",(Table1[[#This Row],[revenue]]-_xlfn.MINIFS($R$2:$R$423,$S$2:$S$423,"S"))/(_xlfn.MAXIFS($R$2:$R$423,$S$2:$S$423,"S")-_xlfn.MINIFS($R$2:$R$423,$S$2:$S$423,"S")),0)</f>
        <v>0</v>
      </c>
      <c r="V406" s="1">
        <f>IF(Table1[[#This Row],[charity_size]]="M",1,0)</f>
        <v>1</v>
      </c>
      <c r="W406" s="2">
        <f>IF(Table1[[#This Row],[charity_size]]="M",(LOG10(Table1[[#This Row],[revenue]])-LOG10(_xlfn.MINIFS($R$2:$R$423,$S$2:$S$423,"M")))/(LOG10(_xlfn.MAXIFS($R$2:$R$423,$S$2:$S$423,"M"))-LOG10(_xlfn.MINIFS($R$2:$R$423,$S$2:$S$423,"M"))),0)</f>
        <v>0.94748465749668376</v>
      </c>
      <c r="X406" s="1">
        <f>IF(Table1[[#This Row],[charity_size]]="L",1,0)</f>
        <v>0</v>
      </c>
      <c r="Y40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6">
        <v>0</v>
      </c>
      <c r="AA406" s="1">
        <v>3649427</v>
      </c>
      <c r="AB406">
        <v>0</v>
      </c>
      <c r="AC406" s="1">
        <v>3649427</v>
      </c>
      <c r="AD406">
        <v>0</v>
      </c>
      <c r="AE406">
        <v>0</v>
      </c>
      <c r="AF406" s="1">
        <v>3649427</v>
      </c>
      <c r="AG406">
        <v>0</v>
      </c>
      <c r="AH406" s="1">
        <v>4024524</v>
      </c>
      <c r="AI406">
        <v>0</v>
      </c>
      <c r="AJ406">
        <v>0</v>
      </c>
      <c r="AK406">
        <v>0</v>
      </c>
      <c r="AL406">
        <v>0</v>
      </c>
      <c r="AM406">
        <v>0</v>
      </c>
      <c r="AN406" s="1">
        <v>4024524</v>
      </c>
      <c r="AO406">
        <v>0</v>
      </c>
      <c r="AP406" s="1">
        <v>4024524</v>
      </c>
      <c r="AQ406">
        <v>0</v>
      </c>
      <c r="AR406" s="1">
        <v>4024524</v>
      </c>
      <c r="AS406" s="1">
        <v>4024524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1:54" x14ac:dyDescent="0.2">
      <c r="A407" t="s">
        <v>188</v>
      </c>
      <c r="B407" t="s">
        <v>187</v>
      </c>
      <c r="C407" t="s">
        <v>176</v>
      </c>
      <c r="D407" t="s">
        <v>177</v>
      </c>
      <c r="E407" t="s">
        <v>46</v>
      </c>
      <c r="F407" t="s">
        <v>47</v>
      </c>
      <c r="G407" s="1">
        <v>6500</v>
      </c>
      <c r="H407" s="1">
        <v>916300</v>
      </c>
      <c r="I407" s="1">
        <v>922800</v>
      </c>
      <c r="J407">
        <v>0</v>
      </c>
      <c r="K407">
        <v>0</v>
      </c>
      <c r="L407">
        <v>0</v>
      </c>
      <c r="M407" s="1">
        <v>18488</v>
      </c>
      <c r="N407">
        <v>0</v>
      </c>
      <c r="O407">
        <v>0</v>
      </c>
      <c r="P407">
        <v>0</v>
      </c>
      <c r="Q407" s="1">
        <v>941288</v>
      </c>
      <c r="R407" s="1">
        <f>Table1[[#This Row],[receipts_total]]-Table1[[#This Row],[receipts_others_income]]</f>
        <v>941288</v>
      </c>
      <c r="S407" s="1" t="str">
        <f>IF(Table1[[#This Row],[revenue]]&lt;250000,"S",IF(Table1[[#This Row],[revenue]]&lt;1000000,"M","L"))</f>
        <v>M</v>
      </c>
      <c r="T407" s="1">
        <f>IF(Table1[[#This Row],[charity_size]]="S",1, 0)</f>
        <v>0</v>
      </c>
      <c r="U407" s="2">
        <f>IF(Table1[[#This Row],[charity_size]]="S",(Table1[[#This Row],[revenue]]-_xlfn.MINIFS($R$2:$R$423,$S$2:$S$423,"S"))/(_xlfn.MAXIFS($R$2:$R$423,$S$2:$S$423,"S")-_xlfn.MINIFS($R$2:$R$423,$S$2:$S$423,"S")),0)</f>
        <v>0</v>
      </c>
      <c r="V407" s="1">
        <f>IF(Table1[[#This Row],[charity_size]]="M",1,0)</f>
        <v>1</v>
      </c>
      <c r="W407" s="2">
        <f>IF(Table1[[#This Row],[charity_size]]="M",(LOG10(Table1[[#This Row],[revenue]])-LOG10(_xlfn.MINIFS($R$2:$R$423,$S$2:$S$423,"M")))/(LOG10(_xlfn.MAXIFS($R$2:$R$423,$S$2:$S$423,"M"))-LOG10(_xlfn.MINIFS($R$2:$R$423,$S$2:$S$423,"M"))),0)</f>
        <v>0.95667496210230418</v>
      </c>
      <c r="X407" s="1">
        <f>IF(Table1[[#This Row],[charity_size]]="L",1,0)</f>
        <v>0</v>
      </c>
      <c r="Y40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7" s="1">
        <v>941288</v>
      </c>
      <c r="AA407" s="1">
        <v>146938</v>
      </c>
      <c r="AB407">
        <v>0</v>
      </c>
      <c r="AC407" s="1">
        <v>146938</v>
      </c>
      <c r="AD407">
        <v>0</v>
      </c>
      <c r="AE407" s="1">
        <v>5962</v>
      </c>
      <c r="AF407" s="1">
        <v>152900</v>
      </c>
      <c r="AG407">
        <v>0</v>
      </c>
      <c r="AH407" s="1">
        <v>877271</v>
      </c>
      <c r="AI407">
        <v>0</v>
      </c>
      <c r="AJ407">
        <v>0</v>
      </c>
      <c r="AK407">
        <v>0</v>
      </c>
      <c r="AL407">
        <v>0</v>
      </c>
      <c r="AM407">
        <v>0</v>
      </c>
      <c r="AN407" s="1">
        <v>877271</v>
      </c>
      <c r="AO407">
        <v>0</v>
      </c>
      <c r="AP407" s="1">
        <v>877271</v>
      </c>
      <c r="AQ407">
        <v>0</v>
      </c>
      <c r="AR407" s="1">
        <v>837107</v>
      </c>
      <c r="AS407" s="1">
        <v>837107</v>
      </c>
      <c r="AT407" s="1">
        <v>40164</v>
      </c>
      <c r="AU407">
        <v>0</v>
      </c>
      <c r="AV407" s="1">
        <v>40164</v>
      </c>
      <c r="AW407">
        <v>9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1:54" x14ac:dyDescent="0.2">
      <c r="A408" t="s">
        <v>923</v>
      </c>
      <c r="B408" t="s">
        <v>922</v>
      </c>
      <c r="C408" t="s">
        <v>875</v>
      </c>
      <c r="D408" t="s">
        <v>876</v>
      </c>
      <c r="E408" t="s">
        <v>59</v>
      </c>
      <c r="F408" t="s">
        <v>47</v>
      </c>
      <c r="G408">
        <v>0</v>
      </c>
      <c r="H408" s="1">
        <v>17150</v>
      </c>
      <c r="I408" s="1">
        <v>17150</v>
      </c>
      <c r="J408">
        <v>0</v>
      </c>
      <c r="K408">
        <v>0</v>
      </c>
      <c r="L408">
        <v>0</v>
      </c>
      <c r="M408" s="1">
        <v>40011</v>
      </c>
      <c r="N408" s="1">
        <v>10616</v>
      </c>
      <c r="O408" s="1">
        <v>877772</v>
      </c>
      <c r="P408" s="1">
        <v>91305</v>
      </c>
      <c r="Q408" s="1">
        <v>1036854</v>
      </c>
      <c r="R408" s="1">
        <f>Table1[[#This Row],[receipts_total]]-Table1[[#This Row],[receipts_others_income]]</f>
        <v>945549</v>
      </c>
      <c r="S408" s="1" t="str">
        <f>IF(Table1[[#This Row],[revenue]]&lt;250000,"S",IF(Table1[[#This Row],[revenue]]&lt;1000000,"M","L"))</f>
        <v>M</v>
      </c>
      <c r="T408" s="1">
        <f>IF(Table1[[#This Row],[charity_size]]="S",1, 0)</f>
        <v>0</v>
      </c>
      <c r="U408" s="2">
        <f>IF(Table1[[#This Row],[charity_size]]="S",(Table1[[#This Row],[revenue]]-_xlfn.MINIFS($R$2:$R$423,$S$2:$S$423,"S"))/(_xlfn.MAXIFS($R$2:$R$423,$S$2:$S$423,"S")-_xlfn.MINIFS($R$2:$R$423,$S$2:$S$423,"S")),0)</f>
        <v>0</v>
      </c>
      <c r="V408" s="1">
        <f>IF(Table1[[#This Row],[charity_size]]="M",1,0)</f>
        <v>1</v>
      </c>
      <c r="W408" s="2">
        <f>IF(Table1[[#This Row],[charity_size]]="M",(LOG10(Table1[[#This Row],[revenue]])-LOG10(_xlfn.MINIFS($R$2:$R$423,$S$2:$S$423,"M")))/(LOG10(_xlfn.MAXIFS($R$2:$R$423,$S$2:$S$423,"M"))-LOG10(_xlfn.MINIFS($R$2:$R$423,$S$2:$S$423,"M"))),0)</f>
        <v>0.95999303999156937</v>
      </c>
      <c r="X408" s="1">
        <f>IF(Table1[[#This Row],[charity_size]]="L",1,0)</f>
        <v>0</v>
      </c>
      <c r="Y40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08">
        <v>0</v>
      </c>
      <c r="AA408" s="1">
        <v>224321</v>
      </c>
      <c r="AB408" s="1">
        <v>3423</v>
      </c>
      <c r="AC408" s="1">
        <v>227744</v>
      </c>
      <c r="AD408">
        <v>0</v>
      </c>
      <c r="AE408" s="1">
        <v>545468</v>
      </c>
      <c r="AF408" s="1">
        <v>773212</v>
      </c>
      <c r="AG408" s="1">
        <v>23172</v>
      </c>
      <c r="AH408" s="1">
        <v>1413911</v>
      </c>
      <c r="AI408" s="1">
        <v>50324</v>
      </c>
      <c r="AJ408">
        <v>0</v>
      </c>
      <c r="AK408">
        <v>0</v>
      </c>
      <c r="AL408">
        <v>0</v>
      </c>
      <c r="AM408" s="1">
        <v>24274</v>
      </c>
      <c r="AN408" s="1">
        <v>1511681</v>
      </c>
      <c r="AO408">
        <v>0</v>
      </c>
      <c r="AP408" s="1">
        <v>1511681</v>
      </c>
      <c r="AQ408">
        <v>0</v>
      </c>
      <c r="AR408" s="1">
        <v>1419010</v>
      </c>
      <c r="AS408" s="1">
        <v>1419010</v>
      </c>
      <c r="AT408" s="1">
        <v>92671</v>
      </c>
      <c r="AU408">
        <v>0</v>
      </c>
      <c r="AV408" s="1">
        <v>92671</v>
      </c>
      <c r="AW408">
        <v>49</v>
      </c>
      <c r="AX408">
        <v>0</v>
      </c>
      <c r="AY408">
        <v>0</v>
      </c>
      <c r="AZ408">
        <v>10</v>
      </c>
      <c r="BA408" s="1">
        <v>375858</v>
      </c>
      <c r="BB408">
        <v>0</v>
      </c>
    </row>
    <row r="409" spans="1:54" x14ac:dyDescent="0.2">
      <c r="A409" t="s">
        <v>356</v>
      </c>
      <c r="B409" t="s">
        <v>355</v>
      </c>
      <c r="C409" t="s">
        <v>330</v>
      </c>
      <c r="D409" t="s">
        <v>331</v>
      </c>
      <c r="E409" t="s">
        <v>46</v>
      </c>
      <c r="F409" t="s">
        <v>47</v>
      </c>
      <c r="G409">
        <v>0</v>
      </c>
      <c r="H409" s="1">
        <v>5589245</v>
      </c>
      <c r="I409" s="1">
        <v>5589245</v>
      </c>
      <c r="J409">
        <v>0</v>
      </c>
      <c r="K409">
        <v>0</v>
      </c>
      <c r="L409">
        <v>0</v>
      </c>
      <c r="M409" s="1">
        <v>176434443</v>
      </c>
      <c r="N409" s="1">
        <v>1763663</v>
      </c>
      <c r="O409" s="1">
        <v>55180058</v>
      </c>
      <c r="P409" s="1">
        <v>936093</v>
      </c>
      <c r="Q409" s="1">
        <v>239903502</v>
      </c>
      <c r="R409" s="1">
        <f>Table1[[#This Row],[receipts_total]]-Table1[[#This Row],[receipts_others_income]]</f>
        <v>238967409</v>
      </c>
      <c r="S409" s="1" t="str">
        <f>IF(Table1[[#This Row],[revenue]]&lt;250000,"S",IF(Table1[[#This Row],[revenue]]&lt;1000000,"M","L"))</f>
        <v>L</v>
      </c>
      <c r="T409" s="1">
        <f>IF(Table1[[#This Row],[charity_size]]="S",1, 0)</f>
        <v>0</v>
      </c>
      <c r="U409" s="2">
        <f>IF(Table1[[#This Row],[charity_size]]="S",(Table1[[#This Row],[revenue]]-_xlfn.MINIFS($R$2:$R$423,$S$2:$S$423,"S"))/(_xlfn.MAXIFS($R$2:$R$423,$S$2:$S$423,"S")-_xlfn.MINIFS($R$2:$R$423,$S$2:$S$423,"S")),0)</f>
        <v>0</v>
      </c>
      <c r="V409" s="1">
        <f>IF(Table1[[#This Row],[charity_size]]="M",1,0)</f>
        <v>0</v>
      </c>
      <c r="W40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09" s="1">
        <f>IF(Table1[[#This Row],[charity_size]]="L",1,0)</f>
        <v>1</v>
      </c>
      <c r="Y409" s="2">
        <f>IF(Table1[[#This Row],[charity_size]]="L",(LOG10(Table1[[#This Row],[revenue]])-LOG10(_xlfn.MINIFS($R$2:$R$423,$S$2:$S$423,"L")))/(LOG10(_xlfn.MAXIFS($R$2:$R$423,$S$2:$S$423,"L"))-LOG10(_xlfn.MINIFS($R$2:$R$423,$S$2:$S$423,"L"))),0)</f>
        <v>0.6978065181483738</v>
      </c>
      <c r="Z409" s="1">
        <v>4388353</v>
      </c>
      <c r="AA409" s="1">
        <v>1505450</v>
      </c>
      <c r="AB409" s="1">
        <v>1768764</v>
      </c>
      <c r="AC409" s="1">
        <v>3274214</v>
      </c>
      <c r="AD409">
        <v>0</v>
      </c>
      <c r="AE409" s="1">
        <v>200923060</v>
      </c>
      <c r="AF409" s="1">
        <v>204197274</v>
      </c>
      <c r="AG409" s="1">
        <v>135980130</v>
      </c>
      <c r="AH409" s="1">
        <v>147993484</v>
      </c>
      <c r="AI409">
        <v>0</v>
      </c>
      <c r="AJ409" s="1">
        <v>389923422</v>
      </c>
      <c r="AK409" s="1">
        <v>180021238</v>
      </c>
      <c r="AL409" s="1">
        <v>6478647</v>
      </c>
      <c r="AM409" s="1">
        <v>31187441</v>
      </c>
      <c r="AN409" s="1">
        <v>891584362</v>
      </c>
      <c r="AO409" s="1">
        <v>418043639</v>
      </c>
      <c r="AP409" s="1">
        <v>891584362</v>
      </c>
      <c r="AQ409" s="1">
        <v>1206227</v>
      </c>
      <c r="AR409" s="1">
        <v>502042081</v>
      </c>
      <c r="AS409" s="1">
        <v>82792215</v>
      </c>
      <c r="AT409" s="1">
        <v>88431674</v>
      </c>
      <c r="AU409" s="1">
        <v>301110607</v>
      </c>
      <c r="AV409" s="1">
        <v>389542281</v>
      </c>
      <c r="AW409">
        <v>14</v>
      </c>
      <c r="AX409">
        <v>0</v>
      </c>
      <c r="AY409">
        <v>0</v>
      </c>
      <c r="AZ409">
        <v>605</v>
      </c>
      <c r="BA409" s="1">
        <v>64924241</v>
      </c>
      <c r="BB409" s="1">
        <v>23873965</v>
      </c>
    </row>
    <row r="410" spans="1:54" x14ac:dyDescent="0.2">
      <c r="A410" t="s">
        <v>362</v>
      </c>
      <c r="B410" t="s">
        <v>361</v>
      </c>
      <c r="C410" t="s">
        <v>330</v>
      </c>
      <c r="D410" t="s">
        <v>331</v>
      </c>
      <c r="E410" t="s">
        <v>46</v>
      </c>
      <c r="F410" t="s">
        <v>47</v>
      </c>
      <c r="G410" s="1">
        <v>3352850</v>
      </c>
      <c r="H410" s="1">
        <v>19509434</v>
      </c>
      <c r="I410" s="1">
        <v>22862284</v>
      </c>
      <c r="J410" s="1">
        <v>60000</v>
      </c>
      <c r="K410">
        <v>0</v>
      </c>
      <c r="L410" s="1">
        <v>60000</v>
      </c>
      <c r="M410" s="1">
        <v>175595000</v>
      </c>
      <c r="N410" s="1">
        <v>87888000</v>
      </c>
      <c r="O410" s="1">
        <v>30083000</v>
      </c>
      <c r="P410" s="1">
        <v>9759000</v>
      </c>
      <c r="Q410" s="1">
        <v>326247284</v>
      </c>
      <c r="R410" s="1">
        <f>Table1[[#This Row],[receipts_total]]-Table1[[#This Row],[receipts_others_income]]</f>
        <v>316488284</v>
      </c>
      <c r="S410" s="1" t="str">
        <f>IF(Table1[[#This Row],[revenue]]&lt;250000,"S",IF(Table1[[#This Row],[revenue]]&lt;1000000,"M","L"))</f>
        <v>L</v>
      </c>
      <c r="T410" s="1">
        <f>IF(Table1[[#This Row],[charity_size]]="S",1, 0)</f>
        <v>0</v>
      </c>
      <c r="U410" s="2">
        <f>IF(Table1[[#This Row],[charity_size]]="S",(Table1[[#This Row],[revenue]]-_xlfn.MINIFS($R$2:$R$423,$S$2:$S$423,"S"))/(_xlfn.MAXIFS($R$2:$R$423,$S$2:$S$423,"S")-_xlfn.MINIFS($R$2:$R$423,$S$2:$S$423,"S")),0)</f>
        <v>0</v>
      </c>
      <c r="V410" s="1">
        <f>IF(Table1[[#This Row],[charity_size]]="M",1,0)</f>
        <v>0</v>
      </c>
      <c r="W41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0" s="1">
        <f>IF(Table1[[#This Row],[charity_size]]="L",1,0)</f>
        <v>1</v>
      </c>
      <c r="Y410" s="2">
        <f>IF(Table1[[#This Row],[charity_size]]="L",(LOG10(Table1[[#This Row],[revenue]])-LOG10(_xlfn.MINIFS($R$2:$R$423,$S$2:$S$423,"L")))/(LOG10(_xlfn.MAXIFS($R$2:$R$423,$S$2:$S$423,"L"))-LOG10(_xlfn.MINIFS($R$2:$R$423,$S$2:$S$423,"L"))),0)</f>
        <v>0.73365469833153463</v>
      </c>
      <c r="Z410" s="1">
        <v>19087000</v>
      </c>
      <c r="AA410" s="1">
        <v>184043000</v>
      </c>
      <c r="AB410" s="1">
        <v>23226000</v>
      </c>
      <c r="AC410" s="1">
        <v>207269000</v>
      </c>
      <c r="AD410" s="1">
        <v>817000</v>
      </c>
      <c r="AE410" s="1">
        <v>478000</v>
      </c>
      <c r="AF410" s="1">
        <v>208564000</v>
      </c>
      <c r="AG410" s="1">
        <v>117718000</v>
      </c>
      <c r="AH410" s="1">
        <v>173346000</v>
      </c>
      <c r="AI410">
        <v>0</v>
      </c>
      <c r="AJ410" s="1">
        <v>816265000</v>
      </c>
      <c r="AK410" s="1">
        <v>705817000</v>
      </c>
      <c r="AL410" s="1">
        <v>394793000</v>
      </c>
      <c r="AM410" s="1">
        <v>39885000</v>
      </c>
      <c r="AN410" s="1">
        <v>2247824000</v>
      </c>
      <c r="AO410" s="1">
        <v>949960000</v>
      </c>
      <c r="AP410" s="1">
        <v>2247824000</v>
      </c>
      <c r="AQ410" s="1">
        <v>10895000</v>
      </c>
      <c r="AR410" s="1">
        <v>1036050000</v>
      </c>
      <c r="AS410" s="1">
        <v>75195000</v>
      </c>
      <c r="AT410" s="1">
        <v>88141000</v>
      </c>
      <c r="AU410" s="1">
        <v>1123633000</v>
      </c>
      <c r="AV410" s="1">
        <v>1211774000</v>
      </c>
      <c r="AW410">
        <v>14</v>
      </c>
      <c r="AX410" s="1">
        <v>21665</v>
      </c>
      <c r="AY410">
        <v>20</v>
      </c>
      <c r="AZ410">
        <v>928</v>
      </c>
      <c r="BA410" s="1">
        <v>84941000</v>
      </c>
      <c r="BB410" s="1">
        <v>1986000</v>
      </c>
    </row>
    <row r="411" spans="1:54" x14ac:dyDescent="0.2">
      <c r="A411" t="s">
        <v>358</v>
      </c>
      <c r="B411" t="s">
        <v>357</v>
      </c>
      <c r="C411" t="s">
        <v>330</v>
      </c>
      <c r="D411" t="s">
        <v>331</v>
      </c>
      <c r="E411" t="s">
        <v>46</v>
      </c>
      <c r="F411" t="s">
        <v>47</v>
      </c>
      <c r="G411" s="1">
        <v>1338000</v>
      </c>
      <c r="H411" s="1">
        <v>19971000</v>
      </c>
      <c r="I411" s="1">
        <v>21309000</v>
      </c>
      <c r="J411">
        <v>0</v>
      </c>
      <c r="K411" s="1">
        <v>93000</v>
      </c>
      <c r="L411" s="1">
        <v>93000</v>
      </c>
      <c r="M411" s="1">
        <v>182313000</v>
      </c>
      <c r="N411" s="1">
        <v>119536000</v>
      </c>
      <c r="O411" s="1">
        <v>154129000</v>
      </c>
      <c r="P411" s="1">
        <v>11892000</v>
      </c>
      <c r="Q411" s="1">
        <v>489272000</v>
      </c>
      <c r="R411" s="1">
        <f>Table1[[#This Row],[receipts_total]]-Table1[[#This Row],[receipts_others_income]]</f>
        <v>477380000</v>
      </c>
      <c r="S411" s="1" t="str">
        <f>IF(Table1[[#This Row],[revenue]]&lt;250000,"S",IF(Table1[[#This Row],[revenue]]&lt;1000000,"M","L"))</f>
        <v>L</v>
      </c>
      <c r="T411" s="1">
        <f>IF(Table1[[#This Row],[charity_size]]="S",1, 0)</f>
        <v>0</v>
      </c>
      <c r="U411" s="2">
        <f>IF(Table1[[#This Row],[charity_size]]="S",(Table1[[#This Row],[revenue]]-_xlfn.MINIFS($R$2:$R$423,$S$2:$S$423,"S"))/(_xlfn.MAXIFS($R$2:$R$423,$S$2:$S$423,"S")-_xlfn.MINIFS($R$2:$R$423,$S$2:$S$423,"S")),0)</f>
        <v>0</v>
      </c>
      <c r="V411" s="1">
        <f>IF(Table1[[#This Row],[charity_size]]="M",1,0)</f>
        <v>0</v>
      </c>
      <c r="W411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1" s="1">
        <f>IF(Table1[[#This Row],[charity_size]]="L",1,0)</f>
        <v>1</v>
      </c>
      <c r="Y411" s="2">
        <f>IF(Table1[[#This Row],[charity_size]]="L",(LOG10(Table1[[#This Row],[revenue]])-LOG10(_xlfn.MINIFS($R$2:$R$423,$S$2:$S$423,"L")))/(LOG10(_xlfn.MAXIFS($R$2:$R$423,$S$2:$S$423,"L"))-LOG10(_xlfn.MINIFS($R$2:$R$423,$S$2:$S$423,"L"))),0)</f>
        <v>0.78609848235500523</v>
      </c>
      <c r="Z411" s="1">
        <v>12917000</v>
      </c>
      <c r="AA411">
        <v>0</v>
      </c>
      <c r="AB411" s="1">
        <v>4769914</v>
      </c>
      <c r="AC411" s="1">
        <v>4769914</v>
      </c>
      <c r="AD411">
        <v>0</v>
      </c>
      <c r="AE411" s="1">
        <v>342525086</v>
      </c>
      <c r="AF411" s="1">
        <v>347295000</v>
      </c>
      <c r="AG411" s="1">
        <v>232300000</v>
      </c>
      <c r="AH411" s="1">
        <v>230350000</v>
      </c>
      <c r="AI411">
        <v>0</v>
      </c>
      <c r="AJ411" s="1">
        <v>1198833000</v>
      </c>
      <c r="AK411" s="1">
        <v>431019000</v>
      </c>
      <c r="AL411" s="1">
        <v>1681000</v>
      </c>
      <c r="AM411" s="1">
        <v>23502000</v>
      </c>
      <c r="AN411" s="1">
        <v>2117685000</v>
      </c>
      <c r="AO411" s="1">
        <v>928928000</v>
      </c>
      <c r="AP411" s="1">
        <v>2117685000</v>
      </c>
      <c r="AQ411" s="1">
        <v>51624000</v>
      </c>
      <c r="AR411" s="1">
        <v>1402992000</v>
      </c>
      <c r="AS411" s="1">
        <v>422440000</v>
      </c>
      <c r="AT411" s="1">
        <v>107365000</v>
      </c>
      <c r="AU411" s="1">
        <v>607328000</v>
      </c>
      <c r="AV411" s="1">
        <v>714693000</v>
      </c>
      <c r="AW411">
        <v>14</v>
      </c>
      <c r="AX411">
        <v>0</v>
      </c>
      <c r="AY411">
        <v>0</v>
      </c>
      <c r="AZ411" s="1">
        <v>1306</v>
      </c>
      <c r="BA411" s="1">
        <v>219751000</v>
      </c>
      <c r="BB411">
        <v>0</v>
      </c>
    </row>
    <row r="412" spans="1:54" x14ac:dyDescent="0.2">
      <c r="A412" t="s">
        <v>344</v>
      </c>
      <c r="B412" t="s">
        <v>343</v>
      </c>
      <c r="C412" t="s">
        <v>330</v>
      </c>
      <c r="D412" t="s">
        <v>331</v>
      </c>
      <c r="E412" t="s">
        <v>46</v>
      </c>
      <c r="F412" t="s">
        <v>47</v>
      </c>
      <c r="G412" s="1">
        <v>26635000</v>
      </c>
      <c r="H412" s="1">
        <v>16004000</v>
      </c>
      <c r="I412" s="1">
        <v>42639000</v>
      </c>
      <c r="J412">
        <v>0</v>
      </c>
      <c r="K412">
        <v>0</v>
      </c>
      <c r="L412">
        <v>0</v>
      </c>
      <c r="M412" s="1">
        <v>781129000</v>
      </c>
      <c r="N412" s="1">
        <v>230669000</v>
      </c>
      <c r="O412">
        <v>0</v>
      </c>
      <c r="P412" s="1">
        <v>878726000</v>
      </c>
      <c r="Q412" s="1">
        <v>1933163000</v>
      </c>
      <c r="R412" s="1">
        <f>Table1[[#This Row],[receipts_total]]-Table1[[#This Row],[receipts_others_income]]</f>
        <v>1054437000</v>
      </c>
      <c r="S412" s="1" t="str">
        <f>IF(Table1[[#This Row],[revenue]]&lt;250000,"S",IF(Table1[[#This Row],[revenue]]&lt;1000000,"M","L"))</f>
        <v>L</v>
      </c>
      <c r="T412" s="1">
        <f>IF(Table1[[#This Row],[charity_size]]="S",1, 0)</f>
        <v>0</v>
      </c>
      <c r="U412" s="2">
        <f>IF(Table1[[#This Row],[charity_size]]="S",(Table1[[#This Row],[revenue]]-_xlfn.MINIFS($R$2:$R$423,$S$2:$S$423,"S"))/(_xlfn.MAXIFS($R$2:$R$423,$S$2:$S$423,"S")-_xlfn.MINIFS($R$2:$R$423,$S$2:$S$423,"S")),0)</f>
        <v>0</v>
      </c>
      <c r="V412" s="1">
        <f>IF(Table1[[#This Row],[charity_size]]="M",1,0)</f>
        <v>0</v>
      </c>
      <c r="W412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2" s="1">
        <f>IF(Table1[[#This Row],[charity_size]]="L",1,0)</f>
        <v>1</v>
      </c>
      <c r="Y412" s="2">
        <f>IF(Table1[[#This Row],[charity_size]]="L",(LOG10(Table1[[#This Row],[revenue]])-LOG10(_xlfn.MINIFS($R$2:$R$423,$S$2:$S$423,"L")))/(LOG10(_xlfn.MAXIFS($R$2:$R$423,$S$2:$S$423,"L"))-LOG10(_xlfn.MINIFS($R$2:$R$423,$S$2:$S$423,"L"))),0)</f>
        <v>0.88720884216666995</v>
      </c>
      <c r="Z412" s="1">
        <v>39141000</v>
      </c>
      <c r="AA412" s="1">
        <v>1517750000</v>
      </c>
      <c r="AB412" s="1">
        <v>1005000</v>
      </c>
      <c r="AC412" s="1">
        <v>1518755000</v>
      </c>
      <c r="AD412">
        <v>0</v>
      </c>
      <c r="AE412" s="1">
        <v>199228000</v>
      </c>
      <c r="AF412" s="1">
        <v>1717983000</v>
      </c>
      <c r="AG412" s="1">
        <v>220488000</v>
      </c>
      <c r="AH412" s="1">
        <v>1276311000</v>
      </c>
      <c r="AI412">
        <v>0</v>
      </c>
      <c r="AJ412" s="1">
        <v>2412745000</v>
      </c>
      <c r="AK412" s="1">
        <v>1552512000</v>
      </c>
      <c r="AL412" s="1">
        <v>11429000</v>
      </c>
      <c r="AM412" s="1">
        <v>535514000</v>
      </c>
      <c r="AN412" s="1">
        <v>6008999000</v>
      </c>
      <c r="AO412" s="1">
        <v>1872455000</v>
      </c>
      <c r="AP412" s="1">
        <v>6008999000</v>
      </c>
      <c r="AQ412" s="1">
        <v>600942000</v>
      </c>
      <c r="AR412" s="1">
        <v>3516963000</v>
      </c>
      <c r="AS412" s="1">
        <v>1043566000</v>
      </c>
      <c r="AT412" s="1">
        <v>905073000</v>
      </c>
      <c r="AU412" s="1">
        <v>1586963000</v>
      </c>
      <c r="AV412" s="1">
        <v>2492036000</v>
      </c>
      <c r="AW412">
        <v>14</v>
      </c>
      <c r="AX412">
        <v>0</v>
      </c>
      <c r="AY412">
        <v>0</v>
      </c>
      <c r="AZ412" s="1">
        <v>8273</v>
      </c>
      <c r="BA412" s="1">
        <v>846297000</v>
      </c>
      <c r="BB412" s="1">
        <v>49698000</v>
      </c>
    </row>
    <row r="413" spans="1:54" x14ac:dyDescent="0.2">
      <c r="A413" t="s">
        <v>905</v>
      </c>
      <c r="B413" t="s">
        <v>904</v>
      </c>
      <c r="C413" t="s">
        <v>875</v>
      </c>
      <c r="D413" t="s">
        <v>876</v>
      </c>
      <c r="E413" t="s">
        <v>46</v>
      </c>
      <c r="F413" t="s">
        <v>47</v>
      </c>
      <c r="G413">
        <v>0</v>
      </c>
      <c r="H413" s="1">
        <v>-15696</v>
      </c>
      <c r="I413" s="1">
        <v>-15696</v>
      </c>
      <c r="J413">
        <v>0</v>
      </c>
      <c r="K413">
        <v>0</v>
      </c>
      <c r="L413">
        <v>0</v>
      </c>
      <c r="M413" s="1">
        <v>40351</v>
      </c>
      <c r="N413">
        <v>0</v>
      </c>
      <c r="O413" s="1">
        <v>924556</v>
      </c>
      <c r="P413" s="1">
        <v>69672</v>
      </c>
      <c r="Q413" s="1">
        <v>1018883</v>
      </c>
      <c r="R413" s="1">
        <f>Table1[[#This Row],[receipts_total]]-Table1[[#This Row],[receipts_others_income]]</f>
        <v>949211</v>
      </c>
      <c r="S413" s="1" t="str">
        <f>IF(Table1[[#This Row],[revenue]]&lt;250000,"S",IF(Table1[[#This Row],[revenue]]&lt;1000000,"M","L"))</f>
        <v>M</v>
      </c>
      <c r="T413" s="1">
        <f>IF(Table1[[#This Row],[charity_size]]="S",1, 0)</f>
        <v>0</v>
      </c>
      <c r="U413" s="2">
        <f>IF(Table1[[#This Row],[charity_size]]="S",(Table1[[#This Row],[revenue]]-_xlfn.MINIFS($R$2:$R$423,$S$2:$S$423,"S"))/(_xlfn.MAXIFS($R$2:$R$423,$S$2:$S$423,"S")-_xlfn.MINIFS($R$2:$R$423,$S$2:$S$423,"S")),0)</f>
        <v>0</v>
      </c>
      <c r="V413" s="1">
        <f>IF(Table1[[#This Row],[charity_size]]="M",1,0)</f>
        <v>1</v>
      </c>
      <c r="W413" s="2">
        <f>IF(Table1[[#This Row],[charity_size]]="M",(LOG10(Table1[[#This Row],[revenue]])-LOG10(_xlfn.MINIFS($R$2:$R$423,$S$2:$S$423,"M")))/(LOG10(_xlfn.MAXIFS($R$2:$R$423,$S$2:$S$423,"M"))-LOG10(_xlfn.MINIFS($R$2:$R$423,$S$2:$S$423,"M"))),0)</f>
        <v>0.96283274587284695</v>
      </c>
      <c r="X413" s="1">
        <f>IF(Table1[[#This Row],[charity_size]]="L",1,0)</f>
        <v>0</v>
      </c>
      <c r="Y41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3">
        <v>0</v>
      </c>
      <c r="AA413" s="1">
        <v>612066</v>
      </c>
      <c r="AB413" s="1">
        <v>123843</v>
      </c>
      <c r="AC413" s="1">
        <v>735909</v>
      </c>
      <c r="AD413">
        <v>0</v>
      </c>
      <c r="AE413" s="1">
        <v>236494</v>
      </c>
      <c r="AF413" s="1">
        <v>972403</v>
      </c>
      <c r="AG413" s="1">
        <v>41698</v>
      </c>
      <c r="AH413" s="1">
        <v>442124</v>
      </c>
      <c r="AI413">
        <v>0</v>
      </c>
      <c r="AJ413">
        <v>0</v>
      </c>
      <c r="AK413">
        <v>0</v>
      </c>
      <c r="AL413">
        <v>0</v>
      </c>
      <c r="AM413" s="1">
        <v>19196</v>
      </c>
      <c r="AN413" s="1">
        <v>503018</v>
      </c>
      <c r="AO413">
        <v>0</v>
      </c>
      <c r="AP413" s="1">
        <v>503018</v>
      </c>
      <c r="AQ413">
        <v>0</v>
      </c>
      <c r="AR413" s="1">
        <v>348300</v>
      </c>
      <c r="AS413" s="1">
        <v>348300</v>
      </c>
      <c r="AT413" s="1">
        <v>154718</v>
      </c>
      <c r="AU413">
        <v>0</v>
      </c>
      <c r="AV413" s="1">
        <v>154718</v>
      </c>
      <c r="AW413">
        <v>49</v>
      </c>
      <c r="AX413">
        <v>0</v>
      </c>
      <c r="AY413">
        <v>0</v>
      </c>
      <c r="AZ413">
        <v>7</v>
      </c>
      <c r="BA413" s="1">
        <v>362940</v>
      </c>
      <c r="BB413">
        <v>0</v>
      </c>
    </row>
    <row r="414" spans="1:54" x14ac:dyDescent="0.2">
      <c r="A414" t="s">
        <v>346</v>
      </c>
      <c r="B414" t="s">
        <v>345</v>
      </c>
      <c r="C414" t="s">
        <v>330</v>
      </c>
      <c r="D414" t="s">
        <v>331</v>
      </c>
      <c r="E414" t="s">
        <v>46</v>
      </c>
      <c r="F414" t="s">
        <v>47</v>
      </c>
      <c r="G414">
        <v>0</v>
      </c>
      <c r="H414" s="1">
        <v>97018000</v>
      </c>
      <c r="I414" s="1">
        <v>97018000</v>
      </c>
      <c r="J414" s="1">
        <v>1864000</v>
      </c>
      <c r="K414">
        <v>0</v>
      </c>
      <c r="L414" s="1">
        <v>1864000</v>
      </c>
      <c r="M414" s="1">
        <v>1825822000</v>
      </c>
      <c r="N414" s="1">
        <v>627620000</v>
      </c>
      <c r="O414">
        <v>0</v>
      </c>
      <c r="P414" s="1">
        <v>697860000</v>
      </c>
      <c r="Q414" s="1">
        <v>3250184000</v>
      </c>
      <c r="R414" s="1">
        <f>Table1[[#This Row],[receipts_total]]-Table1[[#This Row],[receipts_others_income]]</f>
        <v>2552324000</v>
      </c>
      <c r="S414" s="1" t="str">
        <f>IF(Table1[[#This Row],[revenue]]&lt;250000,"S",IF(Table1[[#This Row],[revenue]]&lt;1000000,"M","L"))</f>
        <v>L</v>
      </c>
      <c r="T414" s="1">
        <f>IF(Table1[[#This Row],[charity_size]]="S",1, 0)</f>
        <v>0</v>
      </c>
      <c r="U414" s="2">
        <f>IF(Table1[[#This Row],[charity_size]]="S",(Table1[[#This Row],[revenue]]-_xlfn.MINIFS($R$2:$R$423,$S$2:$S$423,"S"))/(_xlfn.MAXIFS($R$2:$R$423,$S$2:$S$423,"S")-_xlfn.MINIFS($R$2:$R$423,$S$2:$S$423,"S")),0)</f>
        <v>0</v>
      </c>
      <c r="V414" s="1">
        <f>IF(Table1[[#This Row],[charity_size]]="M",1,0)</f>
        <v>0</v>
      </c>
      <c r="W414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4" s="1">
        <f>IF(Table1[[#This Row],[charity_size]]="L",1,0)</f>
        <v>1</v>
      </c>
      <c r="Y414" s="2">
        <f>IF(Table1[[#This Row],[charity_size]]="L",(LOG10(Table1[[#This Row],[revenue]])-LOG10(_xlfn.MINIFS($R$2:$R$423,$S$2:$S$423,"L")))/(LOG10(_xlfn.MAXIFS($R$2:$R$423,$S$2:$S$423,"L"))-LOG10(_xlfn.MINIFS($R$2:$R$423,$S$2:$S$423,"L"))),0)</f>
        <v>1</v>
      </c>
      <c r="Z414" s="1">
        <v>59601000</v>
      </c>
      <c r="AA414" s="1">
        <v>2579018003</v>
      </c>
      <c r="AB414" s="1">
        <v>4867000</v>
      </c>
      <c r="AC414" s="1">
        <v>2583885003</v>
      </c>
      <c r="AD414" s="1">
        <v>11304997</v>
      </c>
      <c r="AE414">
        <v>0</v>
      </c>
      <c r="AF414" s="1">
        <v>2595190000</v>
      </c>
      <c r="AG414" s="1">
        <v>507714000</v>
      </c>
      <c r="AH414" s="1">
        <v>137696000</v>
      </c>
      <c r="AI414" s="1">
        <v>333000</v>
      </c>
      <c r="AJ414" s="1">
        <v>7957625000</v>
      </c>
      <c r="AK414" s="1">
        <v>2957731000</v>
      </c>
      <c r="AL414" s="1">
        <v>141524000</v>
      </c>
      <c r="AM414" s="1">
        <v>522089000</v>
      </c>
      <c r="AN414" s="1">
        <v>12224712000</v>
      </c>
      <c r="AO414" s="1">
        <v>3729595000</v>
      </c>
      <c r="AP414" s="1">
        <v>12224712000</v>
      </c>
      <c r="AQ414" s="1">
        <v>2128532000</v>
      </c>
      <c r="AR414" s="1">
        <v>8404788000</v>
      </c>
      <c r="AS414" s="1">
        <v>2546661000</v>
      </c>
      <c r="AT414" s="1">
        <v>1118253000</v>
      </c>
      <c r="AU414" s="1">
        <v>2701671000</v>
      </c>
      <c r="AV414" s="1">
        <v>3819924000</v>
      </c>
      <c r="AW414">
        <v>14</v>
      </c>
      <c r="AX414" s="1">
        <v>8847000</v>
      </c>
      <c r="AY414">
        <v>5</v>
      </c>
      <c r="AZ414" s="1">
        <v>14730</v>
      </c>
      <c r="BA414" s="1">
        <v>1300344000</v>
      </c>
      <c r="BB414" s="1">
        <v>2143459000</v>
      </c>
    </row>
    <row r="415" spans="1:54" x14ac:dyDescent="0.2">
      <c r="A415" t="s">
        <v>238</v>
      </c>
      <c r="B415" t="s">
        <v>237</v>
      </c>
      <c r="C415" t="s">
        <v>176</v>
      </c>
      <c r="D415" t="s">
        <v>235</v>
      </c>
      <c r="E415" t="s">
        <v>46</v>
      </c>
      <c r="F415" t="s">
        <v>47</v>
      </c>
      <c r="G415" s="1">
        <v>5041</v>
      </c>
      <c r="H415" s="1">
        <v>135083</v>
      </c>
      <c r="I415" s="1">
        <v>140124</v>
      </c>
      <c r="J415">
        <v>0</v>
      </c>
      <c r="K415">
        <v>0</v>
      </c>
      <c r="L415">
        <v>0</v>
      </c>
      <c r="M415">
        <v>0</v>
      </c>
      <c r="N415" s="1">
        <v>95573</v>
      </c>
      <c r="O415">
        <v>0</v>
      </c>
      <c r="P415" s="1">
        <v>10585</v>
      </c>
      <c r="Q415" s="1">
        <v>246282</v>
      </c>
      <c r="R415" s="1">
        <f>Table1[[#This Row],[receipts_total]]-Table1[[#This Row],[receipts_others_income]]</f>
        <v>235697</v>
      </c>
      <c r="S415" s="1" t="str">
        <f>IF(Table1[[#This Row],[revenue]]&lt;250000,"S",IF(Table1[[#This Row],[revenue]]&lt;1000000,"M","L"))</f>
        <v>S</v>
      </c>
      <c r="T415" s="1">
        <f>IF(Table1[[#This Row],[charity_size]]="S",1, 0)</f>
        <v>1</v>
      </c>
      <c r="U415" s="2">
        <f>IF(Table1[[#This Row],[charity_size]]="S",(Table1[[#This Row],[revenue]]-_xlfn.MINIFS($R$2:$R$423,$S$2:$S$423,"S"))/(_xlfn.MAXIFS($R$2:$R$423,$S$2:$S$423,"S")-_xlfn.MINIFS($R$2:$R$423,$S$2:$S$423,"S")),0)</f>
        <v>0.94445401688578656</v>
      </c>
      <c r="V415" s="1">
        <f>IF(Table1[[#This Row],[charity_size]]="M",1,0)</f>
        <v>0</v>
      </c>
      <c r="W415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5" s="1">
        <f>IF(Table1[[#This Row],[charity_size]]="L",1,0)</f>
        <v>0</v>
      </c>
      <c r="Y415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5">
        <v>0</v>
      </c>
      <c r="AA415" s="1">
        <v>481172</v>
      </c>
      <c r="AB415">
        <v>0</v>
      </c>
      <c r="AC415" s="1">
        <v>481172</v>
      </c>
      <c r="AD415">
        <v>0</v>
      </c>
      <c r="AE415" s="1">
        <v>6945</v>
      </c>
      <c r="AF415" s="1">
        <v>488117</v>
      </c>
      <c r="AG415">
        <v>0</v>
      </c>
      <c r="AH415" s="1">
        <v>238417</v>
      </c>
      <c r="AI415">
        <v>0</v>
      </c>
      <c r="AJ415" s="1">
        <v>3110823</v>
      </c>
      <c r="AK415">
        <v>0</v>
      </c>
      <c r="AL415">
        <v>585</v>
      </c>
      <c r="AM415">
        <v>0</v>
      </c>
      <c r="AN415" s="1">
        <v>3349825</v>
      </c>
      <c r="AO415">
        <v>0</v>
      </c>
      <c r="AP415" s="1">
        <v>3349825</v>
      </c>
      <c r="AQ415">
        <v>0</v>
      </c>
      <c r="AR415" s="1">
        <v>3348025</v>
      </c>
      <c r="AS415" s="1">
        <v>3348025</v>
      </c>
      <c r="AT415" s="1">
        <v>1800</v>
      </c>
      <c r="AU415">
        <v>0</v>
      </c>
      <c r="AV415" s="1">
        <v>1800</v>
      </c>
      <c r="AW415">
        <v>11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1:54" x14ac:dyDescent="0.2">
      <c r="A416" t="s">
        <v>605</v>
      </c>
      <c r="B416" t="s">
        <v>604</v>
      </c>
      <c r="C416" t="s">
        <v>171</v>
      </c>
      <c r="D416" t="s">
        <v>598</v>
      </c>
      <c r="E416" t="s">
        <v>46</v>
      </c>
      <c r="F416" t="s">
        <v>47</v>
      </c>
      <c r="G416" s="1">
        <v>6727</v>
      </c>
      <c r="H416" s="1">
        <v>14668</v>
      </c>
      <c r="I416" s="1">
        <v>21395</v>
      </c>
      <c r="J416">
        <v>0</v>
      </c>
      <c r="K416">
        <v>0</v>
      </c>
      <c r="L416">
        <v>0</v>
      </c>
      <c r="M416" s="1">
        <v>133275</v>
      </c>
      <c r="N416">
        <v>0</v>
      </c>
      <c r="O416" s="1">
        <v>84053</v>
      </c>
      <c r="P416" s="1">
        <v>10413</v>
      </c>
      <c r="Q416" s="1">
        <v>249136</v>
      </c>
      <c r="R416" s="1">
        <f>Table1[[#This Row],[receipts_total]]-Table1[[#This Row],[receipts_others_income]]</f>
        <v>238723</v>
      </c>
      <c r="S416" s="1" t="str">
        <f>IF(Table1[[#This Row],[revenue]]&lt;250000,"S",IF(Table1[[#This Row],[revenue]]&lt;1000000,"M","L"))</f>
        <v>S</v>
      </c>
      <c r="T416" s="1">
        <f>IF(Table1[[#This Row],[charity_size]]="S",1, 0)</f>
        <v>1</v>
      </c>
      <c r="U416" s="2">
        <f>IF(Table1[[#This Row],[charity_size]]="S",(Table1[[#This Row],[revenue]]-_xlfn.MINIFS($R$2:$R$423,$S$2:$S$423,"S"))/(_xlfn.MAXIFS($R$2:$R$423,$S$2:$S$423,"S")-_xlfn.MINIFS($R$2:$R$423,$S$2:$S$423,"S")),0)</f>
        <v>0.95657940607231151</v>
      </c>
      <c r="V416" s="1">
        <f>IF(Table1[[#This Row],[charity_size]]="M",1,0)</f>
        <v>0</v>
      </c>
      <c r="W416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6" s="1">
        <f>IF(Table1[[#This Row],[charity_size]]="L",1,0)</f>
        <v>0</v>
      </c>
      <c r="Y416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6" s="1">
        <v>8686</v>
      </c>
      <c r="AA416" s="1">
        <v>227830</v>
      </c>
      <c r="AB416">
        <v>0</v>
      </c>
      <c r="AC416" s="1">
        <v>227830</v>
      </c>
      <c r="AD416">
        <v>0</v>
      </c>
      <c r="AE416" s="1">
        <v>9196</v>
      </c>
      <c r="AF416" s="1">
        <v>237026</v>
      </c>
      <c r="AG416" s="1">
        <v>10616</v>
      </c>
      <c r="AH416" s="1">
        <v>119303</v>
      </c>
      <c r="AI416" s="1">
        <v>2690</v>
      </c>
      <c r="AJ416">
        <v>0</v>
      </c>
      <c r="AK416">
        <v>0</v>
      </c>
      <c r="AL416">
        <v>0</v>
      </c>
      <c r="AM416">
        <v>0</v>
      </c>
      <c r="AN416" s="1">
        <v>132609</v>
      </c>
      <c r="AO416">
        <v>0</v>
      </c>
      <c r="AP416" s="1">
        <v>132609</v>
      </c>
      <c r="AQ416" s="1">
        <v>8788</v>
      </c>
      <c r="AR416" s="1">
        <v>122579</v>
      </c>
      <c r="AS416" s="1">
        <v>113791</v>
      </c>
      <c r="AT416" s="1">
        <v>10030</v>
      </c>
      <c r="AU416">
        <v>0</v>
      </c>
      <c r="AV416" s="1">
        <v>10030</v>
      </c>
      <c r="AW416">
        <v>59</v>
      </c>
      <c r="AX416">
        <v>0</v>
      </c>
      <c r="AY416">
        <v>0</v>
      </c>
      <c r="AZ416">
        <v>3</v>
      </c>
      <c r="BA416" s="1">
        <v>172905</v>
      </c>
      <c r="BB416">
        <v>0</v>
      </c>
    </row>
    <row r="417" spans="1:54" x14ac:dyDescent="0.2">
      <c r="A417" t="s">
        <v>472</v>
      </c>
      <c r="B417" t="s">
        <v>471</v>
      </c>
      <c r="C417" t="s">
        <v>395</v>
      </c>
      <c r="D417" t="s">
        <v>171</v>
      </c>
      <c r="E417" t="s">
        <v>59</v>
      </c>
      <c r="F417" t="s">
        <v>47</v>
      </c>
      <c r="G417" s="1">
        <v>6725</v>
      </c>
      <c r="H417" s="1">
        <v>184715</v>
      </c>
      <c r="I417" s="1">
        <v>191440</v>
      </c>
      <c r="J417">
        <v>0</v>
      </c>
      <c r="K417">
        <v>0</v>
      </c>
      <c r="L417">
        <v>0</v>
      </c>
      <c r="M417" s="1">
        <v>49658</v>
      </c>
      <c r="N417">
        <v>0</v>
      </c>
      <c r="O417">
        <v>0</v>
      </c>
      <c r="P417">
        <v>677</v>
      </c>
      <c r="Q417" s="1">
        <v>241775</v>
      </c>
      <c r="R417" s="1">
        <f>Table1[[#This Row],[receipts_total]]-Table1[[#This Row],[receipts_others_income]]</f>
        <v>241098</v>
      </c>
      <c r="S417" s="1" t="str">
        <f>IF(Table1[[#This Row],[revenue]]&lt;250000,"S",IF(Table1[[#This Row],[revenue]]&lt;1000000,"M","L"))</f>
        <v>S</v>
      </c>
      <c r="T417" s="1">
        <f>IF(Table1[[#This Row],[charity_size]]="S",1, 0)</f>
        <v>1</v>
      </c>
      <c r="U417" s="2">
        <f>IF(Table1[[#This Row],[charity_size]]="S",(Table1[[#This Row],[revenue]]-_xlfn.MINIFS($R$2:$R$423,$S$2:$S$423,"S"))/(_xlfn.MAXIFS($R$2:$R$423,$S$2:$S$423,"S")-_xlfn.MINIFS($R$2:$R$423,$S$2:$S$423,"S")),0)</f>
        <v>0.96609619368566146</v>
      </c>
      <c r="V417" s="1">
        <f>IF(Table1[[#This Row],[charity_size]]="M",1,0)</f>
        <v>0</v>
      </c>
      <c r="W417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7" s="1">
        <f>IF(Table1[[#This Row],[charity_size]]="L",1,0)</f>
        <v>0</v>
      </c>
      <c r="Y417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7">
        <v>0</v>
      </c>
      <c r="AA417" s="1">
        <v>168388</v>
      </c>
      <c r="AB417">
        <v>0</v>
      </c>
      <c r="AC417" s="1">
        <v>168388</v>
      </c>
      <c r="AD417" s="1">
        <v>38102</v>
      </c>
      <c r="AE417" s="1">
        <v>46210</v>
      </c>
      <c r="AF417" s="1">
        <v>252700</v>
      </c>
      <c r="AG417">
        <v>0</v>
      </c>
      <c r="AH417" s="1">
        <v>353109</v>
      </c>
      <c r="AI417">
        <v>0</v>
      </c>
      <c r="AJ417">
        <v>0</v>
      </c>
      <c r="AK417">
        <v>0</v>
      </c>
      <c r="AL417" s="1">
        <v>2497</v>
      </c>
      <c r="AM417">
        <v>0</v>
      </c>
      <c r="AN417" s="1">
        <v>355606</v>
      </c>
      <c r="AO417">
        <v>0</v>
      </c>
      <c r="AP417" s="1">
        <v>355606</v>
      </c>
      <c r="AQ417" s="1">
        <v>5510</v>
      </c>
      <c r="AR417" s="1">
        <v>352715</v>
      </c>
      <c r="AS417" s="1">
        <v>347205</v>
      </c>
      <c r="AT417" s="1">
        <v>2891</v>
      </c>
      <c r="AU417">
        <v>0</v>
      </c>
      <c r="AV417" s="1">
        <v>2891</v>
      </c>
      <c r="AW417">
        <v>35</v>
      </c>
      <c r="AX417">
        <v>0</v>
      </c>
      <c r="AY417">
        <v>19.899999999999999</v>
      </c>
      <c r="AZ417">
        <v>1</v>
      </c>
      <c r="BA417" s="1">
        <v>76525</v>
      </c>
      <c r="BB417" s="1">
        <v>98248</v>
      </c>
    </row>
    <row r="418" spans="1:54" x14ac:dyDescent="0.2">
      <c r="A418" t="s">
        <v>815</v>
      </c>
      <c r="B418" t="s">
        <v>814</v>
      </c>
      <c r="C418" t="s">
        <v>649</v>
      </c>
      <c r="D418" t="s">
        <v>812</v>
      </c>
      <c r="E418" t="s">
        <v>59</v>
      </c>
      <c r="F418" t="s">
        <v>47</v>
      </c>
      <c r="G418" s="1">
        <v>703354</v>
      </c>
      <c r="H418" s="1">
        <v>23672</v>
      </c>
      <c r="I418" s="1">
        <v>727026</v>
      </c>
      <c r="J418">
        <v>0</v>
      </c>
      <c r="K418">
        <v>0</v>
      </c>
      <c r="L418">
        <v>0</v>
      </c>
      <c r="M418" s="1">
        <v>153815</v>
      </c>
      <c r="N418" s="1">
        <v>17404</v>
      </c>
      <c r="O418" s="1">
        <v>56415</v>
      </c>
      <c r="P418">
        <v>14</v>
      </c>
      <c r="Q418" s="1">
        <v>954674</v>
      </c>
      <c r="R418" s="1">
        <f>Table1[[#This Row],[receipts_total]]-Table1[[#This Row],[receipts_others_income]]</f>
        <v>954660</v>
      </c>
      <c r="S418" s="1" t="str">
        <f>IF(Table1[[#This Row],[revenue]]&lt;250000,"S",IF(Table1[[#This Row],[revenue]]&lt;1000000,"M","L"))</f>
        <v>M</v>
      </c>
      <c r="T418" s="1">
        <f>IF(Table1[[#This Row],[charity_size]]="S",1, 0)</f>
        <v>0</v>
      </c>
      <c r="U418" s="2">
        <f>IF(Table1[[#This Row],[charity_size]]="S",(Table1[[#This Row],[revenue]]-_xlfn.MINIFS($R$2:$R$423,$S$2:$S$423,"S"))/(_xlfn.MAXIFS($R$2:$R$423,$S$2:$S$423,"S")-_xlfn.MINIFS($R$2:$R$423,$S$2:$S$423,"S")),0)</f>
        <v>0</v>
      </c>
      <c r="V418" s="1">
        <f>IF(Table1[[#This Row],[charity_size]]="M",1,0)</f>
        <v>1</v>
      </c>
      <c r="W418" s="2">
        <f>IF(Table1[[#This Row],[charity_size]]="M",(LOG10(Table1[[#This Row],[revenue]])-LOG10(_xlfn.MINIFS($R$2:$R$423,$S$2:$S$423,"M")))/(LOG10(_xlfn.MAXIFS($R$2:$R$423,$S$2:$S$423,"M"))-LOG10(_xlfn.MINIFS($R$2:$R$423,$S$2:$S$423,"M"))),0)</f>
        <v>0.96703797015097448</v>
      </c>
      <c r="X418" s="1">
        <f>IF(Table1[[#This Row],[charity_size]]="L",1,0)</f>
        <v>0</v>
      </c>
      <c r="Y418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8" s="1">
        <v>138699</v>
      </c>
      <c r="AA418" s="1">
        <v>636902</v>
      </c>
      <c r="AB418">
        <v>0</v>
      </c>
      <c r="AC418" s="1">
        <v>636902</v>
      </c>
      <c r="AD418">
        <v>0</v>
      </c>
      <c r="AE418" s="1">
        <v>196233</v>
      </c>
      <c r="AF418" s="1">
        <v>833135</v>
      </c>
      <c r="AG418" s="1">
        <v>16056</v>
      </c>
      <c r="AH418" s="1">
        <v>1150542</v>
      </c>
      <c r="AI418">
        <v>0</v>
      </c>
      <c r="AJ418">
        <v>0</v>
      </c>
      <c r="AK418">
        <v>0</v>
      </c>
      <c r="AL418">
        <v>0</v>
      </c>
      <c r="AM418" s="1">
        <v>17500</v>
      </c>
      <c r="AN418" s="1">
        <v>1184098</v>
      </c>
      <c r="AO418">
        <v>0</v>
      </c>
      <c r="AP418" s="1">
        <v>1184098</v>
      </c>
      <c r="AQ418" s="1">
        <v>155286</v>
      </c>
      <c r="AR418" s="1">
        <v>1154041</v>
      </c>
      <c r="AS418" s="1">
        <v>998755</v>
      </c>
      <c r="AT418" s="1">
        <v>30057</v>
      </c>
      <c r="AU418">
        <v>0</v>
      </c>
      <c r="AV418" s="1">
        <v>30057</v>
      </c>
      <c r="AW418">
        <v>46</v>
      </c>
      <c r="AX418">
        <v>0</v>
      </c>
      <c r="AY418">
        <v>0</v>
      </c>
      <c r="AZ418">
        <v>8</v>
      </c>
      <c r="BA418" s="1">
        <v>581254</v>
      </c>
      <c r="BB418" s="1">
        <v>1200</v>
      </c>
    </row>
    <row r="419" spans="1:54" x14ac:dyDescent="0.2">
      <c r="A419" t="s">
        <v>521</v>
      </c>
      <c r="B419" t="s">
        <v>520</v>
      </c>
      <c r="C419" t="s">
        <v>395</v>
      </c>
      <c r="D419" t="s">
        <v>506</v>
      </c>
      <c r="E419" t="s">
        <v>62</v>
      </c>
      <c r="F419" t="s">
        <v>47</v>
      </c>
      <c r="G419" s="1">
        <v>17429</v>
      </c>
      <c r="H419" s="1">
        <v>193005</v>
      </c>
      <c r="I419" s="1">
        <v>210434</v>
      </c>
      <c r="J419">
        <v>0</v>
      </c>
      <c r="K419">
        <v>0</v>
      </c>
      <c r="L419">
        <v>0</v>
      </c>
      <c r="M419" s="1">
        <v>18438</v>
      </c>
      <c r="N419" s="1">
        <v>10128</v>
      </c>
      <c r="O419" s="1">
        <v>3930</v>
      </c>
      <c r="P419" s="1">
        <v>5000</v>
      </c>
      <c r="Q419" s="1">
        <v>247930</v>
      </c>
      <c r="R419" s="1">
        <f>Table1[[#This Row],[receipts_total]]-Table1[[#This Row],[receipts_others_income]]</f>
        <v>242930</v>
      </c>
      <c r="S419" s="1" t="str">
        <f>IF(Table1[[#This Row],[revenue]]&lt;250000,"S",IF(Table1[[#This Row],[revenue]]&lt;1000000,"M","L"))</f>
        <v>S</v>
      </c>
      <c r="T419" s="1">
        <f>IF(Table1[[#This Row],[charity_size]]="S",1, 0)</f>
        <v>1</v>
      </c>
      <c r="U419" s="2">
        <f>IF(Table1[[#This Row],[charity_size]]="S",(Table1[[#This Row],[revenue]]-_xlfn.MINIFS($R$2:$R$423,$S$2:$S$423,"S"))/(_xlfn.MAXIFS($R$2:$R$423,$S$2:$S$423,"S")-_xlfn.MINIFS($R$2:$R$423,$S$2:$S$423,"S")),0)</f>
        <v>0.97343714312046448</v>
      </c>
      <c r="V419" s="1">
        <f>IF(Table1[[#This Row],[charity_size]]="M",1,0)</f>
        <v>0</v>
      </c>
      <c r="W419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19" s="1">
        <f>IF(Table1[[#This Row],[charity_size]]="L",1,0)</f>
        <v>0</v>
      </c>
      <c r="Y419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19">
        <v>0</v>
      </c>
      <c r="AA419" s="1">
        <v>247744</v>
      </c>
      <c r="AB419">
        <v>0</v>
      </c>
      <c r="AC419" s="1">
        <v>247744</v>
      </c>
      <c r="AD419">
        <v>0</v>
      </c>
      <c r="AE419" s="1">
        <v>13843</v>
      </c>
      <c r="AF419" s="1">
        <v>261587</v>
      </c>
      <c r="AG419">
        <v>0</v>
      </c>
      <c r="AH419" s="1">
        <v>1242648</v>
      </c>
      <c r="AI419">
        <v>0</v>
      </c>
      <c r="AJ419">
        <v>0</v>
      </c>
      <c r="AK419">
        <v>0</v>
      </c>
      <c r="AL419">
        <v>0</v>
      </c>
      <c r="AM419">
        <v>0</v>
      </c>
      <c r="AN419" s="1">
        <v>1242648</v>
      </c>
      <c r="AO419">
        <v>0</v>
      </c>
      <c r="AP419" s="1">
        <v>1242648</v>
      </c>
      <c r="AQ419">
        <v>0</v>
      </c>
      <c r="AR419" s="1">
        <v>1217990</v>
      </c>
      <c r="AS419" s="1">
        <v>1217990</v>
      </c>
      <c r="AT419" s="1">
        <v>24658</v>
      </c>
      <c r="AU419">
        <v>0</v>
      </c>
      <c r="AV419" s="1">
        <v>24658</v>
      </c>
      <c r="AW419">
        <v>24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1:54" x14ac:dyDescent="0.2">
      <c r="A420" t="s">
        <v>66</v>
      </c>
      <c r="B420" t="s">
        <v>65</v>
      </c>
      <c r="C420" t="s">
        <v>49</v>
      </c>
      <c r="D420" t="s">
        <v>50</v>
      </c>
      <c r="E420" t="s">
        <v>46</v>
      </c>
      <c r="F420" t="s">
        <v>47</v>
      </c>
      <c r="G420">
        <v>10</v>
      </c>
      <c r="H420" s="1">
        <v>57530</v>
      </c>
      <c r="I420" s="1">
        <v>57540</v>
      </c>
      <c r="J420">
        <v>0</v>
      </c>
      <c r="K420">
        <v>0</v>
      </c>
      <c r="L420">
        <v>0</v>
      </c>
      <c r="M420" s="1">
        <v>99880</v>
      </c>
      <c r="N420" s="1">
        <v>92139</v>
      </c>
      <c r="O420">
        <v>0</v>
      </c>
      <c r="P420" s="1">
        <v>230549</v>
      </c>
      <c r="Q420" s="1">
        <v>480108</v>
      </c>
      <c r="R420" s="1">
        <f>Table1[[#This Row],[receipts_total]]-Table1[[#This Row],[receipts_others_income]]</f>
        <v>249559</v>
      </c>
      <c r="S420" s="1" t="str">
        <f>IF(Table1[[#This Row],[revenue]]&lt;250000,"S",IF(Table1[[#This Row],[revenue]]&lt;1000000,"M","L"))</f>
        <v>S</v>
      </c>
      <c r="T420" s="1">
        <f>IF(Table1[[#This Row],[charity_size]]="S",1, 0)</f>
        <v>1</v>
      </c>
      <c r="U420" s="2">
        <f>IF(Table1[[#This Row],[charity_size]]="S",(Table1[[#This Row],[revenue]]-_xlfn.MINIFS($R$2:$R$423,$S$2:$S$423,"S"))/(_xlfn.MAXIFS($R$2:$R$423,$S$2:$S$423,"S")-_xlfn.MINIFS($R$2:$R$423,$S$2:$S$423,"S")),0)</f>
        <v>1</v>
      </c>
      <c r="V420" s="1">
        <f>IF(Table1[[#This Row],[charity_size]]="M",1,0)</f>
        <v>0</v>
      </c>
      <c r="W420" s="2">
        <f>IF(Table1[[#This Row],[charity_size]]="M",(LOG10(Table1[[#This Row],[revenue]])-LOG10(_xlfn.MINIFS($R$2:$R$423,$S$2:$S$423,"M")))/(LOG10(_xlfn.MAXIFS($R$2:$R$423,$S$2:$S$423,"M"))-LOG10(_xlfn.MINIFS($R$2:$R$423,$S$2:$S$423,"M"))),0)</f>
        <v>0</v>
      </c>
      <c r="X420" s="1">
        <f>IF(Table1[[#This Row],[charity_size]]="L",1,0)</f>
        <v>0</v>
      </c>
      <c r="Y420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20">
        <v>0</v>
      </c>
      <c r="AA420" s="1">
        <v>387675</v>
      </c>
      <c r="AB420">
        <v>0</v>
      </c>
      <c r="AC420" s="1">
        <v>387675</v>
      </c>
      <c r="AD420">
        <v>0</v>
      </c>
      <c r="AE420" s="1">
        <v>34857</v>
      </c>
      <c r="AF420" s="1">
        <v>422532</v>
      </c>
      <c r="AG420" s="1">
        <v>180932</v>
      </c>
      <c r="AH420" s="1">
        <v>2875619</v>
      </c>
      <c r="AI420">
        <v>0</v>
      </c>
      <c r="AJ420" s="1">
        <v>1530188</v>
      </c>
      <c r="AK420">
        <v>0</v>
      </c>
      <c r="AL420" s="1">
        <v>65189</v>
      </c>
      <c r="AM420" s="1">
        <v>49772</v>
      </c>
      <c r="AN420" s="1">
        <v>4701700</v>
      </c>
      <c r="AO420" s="1">
        <v>4035935</v>
      </c>
      <c r="AP420" s="1">
        <v>4701700</v>
      </c>
      <c r="AQ420" s="1">
        <v>49772</v>
      </c>
      <c r="AR420" s="1">
        <v>4593440</v>
      </c>
      <c r="AS420" s="1">
        <v>507733</v>
      </c>
      <c r="AT420" s="1">
        <v>108260</v>
      </c>
      <c r="AU420">
        <v>0</v>
      </c>
      <c r="AV420" s="1">
        <v>108260</v>
      </c>
      <c r="AW420">
        <v>0</v>
      </c>
      <c r="AX420" s="1">
        <v>30000</v>
      </c>
      <c r="AY420">
        <v>0</v>
      </c>
      <c r="AZ420">
        <v>2</v>
      </c>
      <c r="BA420" s="1">
        <v>145831</v>
      </c>
      <c r="BB420" s="1">
        <v>29692</v>
      </c>
    </row>
    <row r="421" spans="1:54" x14ac:dyDescent="0.2">
      <c r="A421" t="s">
        <v>61</v>
      </c>
      <c r="B421" t="s">
        <v>60</v>
      </c>
      <c r="C421" t="s">
        <v>49</v>
      </c>
      <c r="D421" t="s">
        <v>50</v>
      </c>
      <c r="E421" t="s">
        <v>59</v>
      </c>
      <c r="F421" t="s">
        <v>47</v>
      </c>
      <c r="G421">
        <v>0</v>
      </c>
      <c r="H421" s="1">
        <v>118818</v>
      </c>
      <c r="I421" s="1">
        <v>118818</v>
      </c>
      <c r="J421">
        <v>0</v>
      </c>
      <c r="K421">
        <v>0</v>
      </c>
      <c r="L421">
        <v>0</v>
      </c>
      <c r="M421" s="1">
        <v>366668</v>
      </c>
      <c r="N421">
        <v>0</v>
      </c>
      <c r="O421" s="1">
        <v>480172</v>
      </c>
      <c r="P421" s="1">
        <v>70563</v>
      </c>
      <c r="Q421" s="1">
        <v>1036221</v>
      </c>
      <c r="R421" s="1">
        <f>Table1[[#This Row],[receipts_total]]-Table1[[#This Row],[receipts_others_income]]</f>
        <v>965658</v>
      </c>
      <c r="S421" s="1" t="str">
        <f>IF(Table1[[#This Row],[revenue]]&lt;250000,"S",IF(Table1[[#This Row],[revenue]]&lt;1000000,"M","L"))</f>
        <v>M</v>
      </c>
      <c r="T421" s="1">
        <f>IF(Table1[[#This Row],[charity_size]]="S",1, 0)</f>
        <v>0</v>
      </c>
      <c r="U421" s="2">
        <f>IF(Table1[[#This Row],[charity_size]]="S",(Table1[[#This Row],[revenue]]-_xlfn.MINIFS($R$2:$R$423,$S$2:$S$423,"S"))/(_xlfn.MAXIFS($R$2:$R$423,$S$2:$S$423,"S")-_xlfn.MINIFS($R$2:$R$423,$S$2:$S$423,"S")),0)</f>
        <v>0</v>
      </c>
      <c r="V421" s="1">
        <f>IF(Table1[[#This Row],[charity_size]]="M",1,0)</f>
        <v>1</v>
      </c>
      <c r="W421" s="2">
        <f>IF(Table1[[#This Row],[charity_size]]="M",(LOG10(Table1[[#This Row],[revenue]])-LOG10(_xlfn.MINIFS($R$2:$R$423,$S$2:$S$423,"M")))/(LOG10(_xlfn.MAXIFS($R$2:$R$423,$S$2:$S$423,"M"))-LOG10(_xlfn.MINIFS($R$2:$R$423,$S$2:$S$423,"M"))),0)</f>
        <v>0.97545296780103286</v>
      </c>
      <c r="X421" s="1">
        <f>IF(Table1[[#This Row],[charity_size]]="L",1,0)</f>
        <v>0</v>
      </c>
      <c r="Y421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21" s="1">
        <v>132760</v>
      </c>
      <c r="AA421" s="1">
        <v>814961</v>
      </c>
      <c r="AB421" s="1">
        <v>9365</v>
      </c>
      <c r="AC421" s="1">
        <v>824326</v>
      </c>
      <c r="AD421">
        <v>0</v>
      </c>
      <c r="AE421" s="1">
        <v>53917</v>
      </c>
      <c r="AF421" s="1">
        <v>878243</v>
      </c>
      <c r="AG421" s="1">
        <v>173343</v>
      </c>
      <c r="AH421" s="1">
        <v>619144</v>
      </c>
      <c r="AI421">
        <v>0</v>
      </c>
      <c r="AJ421">
        <v>0</v>
      </c>
      <c r="AK421">
        <v>0</v>
      </c>
      <c r="AL421">
        <v>0</v>
      </c>
      <c r="AM421" s="1">
        <v>4825</v>
      </c>
      <c r="AN421" s="1">
        <v>797312</v>
      </c>
      <c r="AO421">
        <v>0</v>
      </c>
      <c r="AP421" s="1">
        <v>797312</v>
      </c>
      <c r="AQ421" s="1">
        <v>134910</v>
      </c>
      <c r="AR421" s="1">
        <v>611630</v>
      </c>
      <c r="AS421" s="1">
        <v>476720</v>
      </c>
      <c r="AT421" s="1">
        <v>185682</v>
      </c>
      <c r="AU421">
        <v>0</v>
      </c>
      <c r="AV421" s="1">
        <v>185682</v>
      </c>
      <c r="AW421">
        <v>0</v>
      </c>
      <c r="AX421">
        <v>0</v>
      </c>
      <c r="AY421">
        <v>0</v>
      </c>
      <c r="AZ421">
        <v>7</v>
      </c>
      <c r="BA421" s="1">
        <v>345047</v>
      </c>
      <c r="BB421" s="1">
        <v>255658</v>
      </c>
    </row>
    <row r="422" spans="1:54" x14ac:dyDescent="0.2">
      <c r="A422" t="s">
        <v>194</v>
      </c>
      <c r="B422" t="s">
        <v>193</v>
      </c>
      <c r="C422" t="s">
        <v>176</v>
      </c>
      <c r="D422" t="s">
        <v>177</v>
      </c>
      <c r="E422" t="s">
        <v>46</v>
      </c>
      <c r="F422" t="s">
        <v>47</v>
      </c>
      <c r="G422" s="1">
        <v>20855</v>
      </c>
      <c r="H422" s="1">
        <v>969911</v>
      </c>
      <c r="I422" s="1">
        <v>990766</v>
      </c>
      <c r="J422">
        <v>0</v>
      </c>
      <c r="K422">
        <v>0</v>
      </c>
      <c r="L422">
        <v>0</v>
      </c>
      <c r="M422">
        <v>0</v>
      </c>
      <c r="N422">
        <v>11</v>
      </c>
      <c r="O422">
        <v>0</v>
      </c>
      <c r="P422" s="1">
        <v>28321</v>
      </c>
      <c r="Q422" s="1">
        <v>1019098</v>
      </c>
      <c r="R422" s="1">
        <f>Table1[[#This Row],[receipts_total]]-Table1[[#This Row],[receipts_others_income]]</f>
        <v>990777</v>
      </c>
      <c r="S422" s="1" t="str">
        <f>IF(Table1[[#This Row],[revenue]]&lt;250000,"S",IF(Table1[[#This Row],[revenue]]&lt;1000000,"M","L"))</f>
        <v>M</v>
      </c>
      <c r="T422" s="1">
        <f>IF(Table1[[#This Row],[charity_size]]="S",1, 0)</f>
        <v>0</v>
      </c>
      <c r="U422" s="2">
        <f>IF(Table1[[#This Row],[charity_size]]="S",(Table1[[#This Row],[revenue]]-_xlfn.MINIFS($R$2:$R$423,$S$2:$S$423,"S"))/(_xlfn.MAXIFS($R$2:$R$423,$S$2:$S$423,"S")-_xlfn.MINIFS($R$2:$R$423,$S$2:$S$423,"S")),0)</f>
        <v>0</v>
      </c>
      <c r="V422" s="1">
        <f>IF(Table1[[#This Row],[charity_size]]="M",1,0)</f>
        <v>1</v>
      </c>
      <c r="W422" s="2">
        <f>IF(Table1[[#This Row],[charity_size]]="M",(LOG10(Table1[[#This Row],[revenue]])-LOG10(_xlfn.MINIFS($R$2:$R$423,$S$2:$S$423,"M")))/(LOG10(_xlfn.MAXIFS($R$2:$R$423,$S$2:$S$423,"M"))-LOG10(_xlfn.MINIFS($R$2:$R$423,$S$2:$S$423,"M"))),0)</f>
        <v>0.99431851800522497</v>
      </c>
      <c r="X422" s="1">
        <f>IF(Table1[[#This Row],[charity_size]]="L",1,0)</f>
        <v>0</v>
      </c>
      <c r="Y422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22">
        <v>0</v>
      </c>
      <c r="AA422" s="1">
        <v>261224</v>
      </c>
      <c r="AB422">
        <v>0</v>
      </c>
      <c r="AC422" s="1">
        <v>261224</v>
      </c>
      <c r="AD422">
        <v>0</v>
      </c>
      <c r="AE422" s="1">
        <v>1866</v>
      </c>
      <c r="AF422" s="1">
        <v>263090</v>
      </c>
      <c r="AG422">
        <v>0</v>
      </c>
      <c r="AH422" s="1">
        <v>1433576</v>
      </c>
      <c r="AI422">
        <v>0</v>
      </c>
      <c r="AJ422">
        <v>0</v>
      </c>
      <c r="AK422">
        <v>0</v>
      </c>
      <c r="AL422">
        <v>0</v>
      </c>
      <c r="AM422">
        <v>0</v>
      </c>
      <c r="AN422" s="1">
        <v>1433576</v>
      </c>
      <c r="AO422">
        <v>0</v>
      </c>
      <c r="AP422" s="1">
        <v>1433576</v>
      </c>
      <c r="AQ422" s="1">
        <v>493712</v>
      </c>
      <c r="AR422" s="1">
        <v>1425968</v>
      </c>
      <c r="AS422" s="1">
        <v>932256</v>
      </c>
      <c r="AT422" s="1">
        <v>7608</v>
      </c>
      <c r="AU422">
        <v>0</v>
      </c>
      <c r="AV422" s="1">
        <v>7608</v>
      </c>
      <c r="AW422">
        <v>9</v>
      </c>
      <c r="AX422">
        <v>0</v>
      </c>
      <c r="AY422">
        <v>0</v>
      </c>
      <c r="AZ422">
        <v>0</v>
      </c>
      <c r="BA422">
        <v>0</v>
      </c>
      <c r="BB422">
        <v>0</v>
      </c>
    </row>
    <row r="423" spans="1:54" x14ac:dyDescent="0.2">
      <c r="A423" t="s">
        <v>946</v>
      </c>
      <c r="B423" t="s">
        <v>945</v>
      </c>
      <c r="C423" t="s">
        <v>875</v>
      </c>
      <c r="D423" t="s">
        <v>939</v>
      </c>
      <c r="E423" t="s">
        <v>46</v>
      </c>
      <c r="F423" t="s">
        <v>47</v>
      </c>
      <c r="G423">
        <v>0</v>
      </c>
      <c r="H423" s="1">
        <v>805205</v>
      </c>
      <c r="I423" s="1">
        <v>805205</v>
      </c>
      <c r="J423">
        <v>0</v>
      </c>
      <c r="K423">
        <v>0</v>
      </c>
      <c r="L423">
        <v>0</v>
      </c>
      <c r="M423">
        <v>0</v>
      </c>
      <c r="N423" s="1">
        <v>193264</v>
      </c>
      <c r="O423">
        <v>0</v>
      </c>
      <c r="P423" s="1">
        <v>11528</v>
      </c>
      <c r="Q423" s="1">
        <v>1009997</v>
      </c>
      <c r="R423" s="1">
        <f>Table1[[#This Row],[receipts_total]]-Table1[[#This Row],[receipts_others_income]]</f>
        <v>998469</v>
      </c>
      <c r="S423" s="1" t="str">
        <f>IF(Table1[[#This Row],[revenue]]&lt;250000,"S",IF(Table1[[#This Row],[revenue]]&lt;1000000,"M","L"))</f>
        <v>M</v>
      </c>
      <c r="T423" s="1">
        <f>IF(Table1[[#This Row],[charity_size]]="S",1, 0)</f>
        <v>0</v>
      </c>
      <c r="U423" s="2">
        <f>IF(Table1[[#This Row],[charity_size]]="S",(Table1[[#This Row],[revenue]]-_xlfn.MINIFS($R$2:$R$423,$S$2:$S$423,"S"))/(_xlfn.MAXIFS($R$2:$R$423,$S$2:$S$423,"S")-_xlfn.MINIFS($R$2:$R$423,$S$2:$S$423,"S")),0)</f>
        <v>0</v>
      </c>
      <c r="V423" s="1">
        <f>IF(Table1[[#This Row],[charity_size]]="M",1,0)</f>
        <v>1</v>
      </c>
      <c r="W423" s="2">
        <f>IF(Table1[[#This Row],[charity_size]]="M",(LOG10(Table1[[#This Row],[revenue]])-LOG10(_xlfn.MINIFS($R$2:$R$423,$S$2:$S$423,"M")))/(LOG10(_xlfn.MAXIFS($R$2:$R$423,$S$2:$S$423,"M"))-LOG10(_xlfn.MINIFS($R$2:$R$423,$S$2:$S$423,"M"))),0)</f>
        <v>1</v>
      </c>
      <c r="X423" s="1">
        <f>IF(Table1[[#This Row],[charity_size]]="L",1,0)</f>
        <v>0</v>
      </c>
      <c r="Y423" s="2">
        <f>IF(Table1[[#This Row],[charity_size]]="L",(LOG10(Table1[[#This Row],[revenue]])-LOG10(_xlfn.MINIFS($R$2:$R$423,$S$2:$S$423,"L")))/(LOG10(_xlfn.MAXIFS($R$2:$R$423,$S$2:$S$423,"L"))-LOG10(_xlfn.MINIFS($R$2:$R$423,$S$2:$S$423,"L"))),0)</f>
        <v>0</v>
      </c>
      <c r="Z423" s="1">
        <v>805205</v>
      </c>
      <c r="AA423">
        <v>0</v>
      </c>
      <c r="AB423" s="1">
        <v>40073</v>
      </c>
      <c r="AC423" s="1">
        <v>40073</v>
      </c>
      <c r="AD423">
        <v>0</v>
      </c>
      <c r="AE423" s="1">
        <v>1486258</v>
      </c>
      <c r="AF423" s="1">
        <v>1526331</v>
      </c>
      <c r="AG423" s="1">
        <v>1338</v>
      </c>
      <c r="AH423" s="1">
        <v>2169398</v>
      </c>
      <c r="AI423">
        <v>0</v>
      </c>
      <c r="AJ423" s="1">
        <v>8526167</v>
      </c>
      <c r="AK423">
        <v>0</v>
      </c>
      <c r="AL423">
        <v>0</v>
      </c>
      <c r="AM423">
        <v>0</v>
      </c>
      <c r="AN423" s="1">
        <v>10696903</v>
      </c>
      <c r="AO423">
        <v>0</v>
      </c>
      <c r="AP423" s="1">
        <v>10696903</v>
      </c>
      <c r="AQ423" s="1">
        <v>8798267</v>
      </c>
      <c r="AR423" s="1">
        <v>10687903</v>
      </c>
      <c r="AS423" s="1">
        <v>1889636</v>
      </c>
      <c r="AT423" s="1">
        <v>9000</v>
      </c>
      <c r="AU423">
        <v>0</v>
      </c>
      <c r="AV423" s="1">
        <v>9000</v>
      </c>
      <c r="AW423">
        <v>50</v>
      </c>
      <c r="AX423">
        <v>0</v>
      </c>
      <c r="AY423">
        <v>0</v>
      </c>
      <c r="AZ423">
        <v>2</v>
      </c>
      <c r="BA423" s="1">
        <v>221892</v>
      </c>
      <c r="BB423" s="1">
        <v>844477</v>
      </c>
    </row>
    <row r="451" spans="22:22" x14ac:dyDescent="0.2">
      <c r="V451">
        <f>LOG10(1)</f>
        <v>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charities_sizes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2018-02-11T03:37:41Z</dcterms:created>
  <dcterms:modified xsi:type="dcterms:W3CDTF">2018-02-11T03:37:41Z</dcterms:modified>
</cp:coreProperties>
</file>