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leonardi/Projects/KE4102/CA/KE4102_CharityRecommender/data/modified/"/>
    </mc:Choice>
  </mc:AlternateContent>
  <bookViews>
    <workbookView xWindow="380" yWindow="460" windowWidth="28040" windowHeight="16560" xr2:uid="{00000000-000D-0000-FFFF-FFFF00000000}"/>
  </bookViews>
  <sheets>
    <sheet name="charities_sizes" sheetId="1" r:id="rId1"/>
  </sheets>
  <calcPr calcId="171027"/>
</workbook>
</file>

<file path=xl/calcChain.xml><?xml version="1.0" encoding="utf-8"?>
<calcChain xmlns="http://schemas.openxmlformats.org/spreadsheetml/2006/main">
  <c r="N451" i="1" l="1"/>
  <c r="I146" i="1"/>
  <c r="J146" i="1" s="1"/>
  <c r="I155" i="1"/>
  <c r="J155" i="1" s="1"/>
  <c r="I116" i="1"/>
  <c r="J116" i="1" s="1"/>
  <c r="I236" i="1"/>
  <c r="J236" i="1" s="1"/>
  <c r="I231" i="1"/>
  <c r="J231" i="1" s="1"/>
  <c r="I308" i="1"/>
  <c r="J308" i="1" s="1"/>
  <c r="I329" i="1"/>
  <c r="J329" i="1" s="1"/>
  <c r="I166" i="1"/>
  <c r="J166" i="1" s="1"/>
  <c r="I226" i="1"/>
  <c r="J226" i="1" s="1"/>
  <c r="I31" i="1"/>
  <c r="J31" i="1" s="1"/>
  <c r="I10" i="1"/>
  <c r="J10" i="1" s="1"/>
  <c r="I90" i="1"/>
  <c r="J90" i="1" s="1"/>
  <c r="I252" i="1"/>
  <c r="J252" i="1" s="1"/>
  <c r="I385" i="1"/>
  <c r="J385" i="1" s="1"/>
  <c r="I218" i="1"/>
  <c r="J218" i="1" s="1"/>
  <c r="I270" i="1"/>
  <c r="J270" i="1" s="1"/>
  <c r="I107" i="1"/>
  <c r="J107" i="1" s="1"/>
  <c r="I228" i="1"/>
  <c r="J228" i="1" s="1"/>
  <c r="I239" i="1"/>
  <c r="J239" i="1" s="1"/>
  <c r="I242" i="1"/>
  <c r="J242" i="1" s="1"/>
  <c r="I223" i="1"/>
  <c r="J223" i="1" s="1"/>
  <c r="I156" i="1"/>
  <c r="J156" i="1" s="1"/>
  <c r="I311" i="1"/>
  <c r="J311" i="1" s="1"/>
  <c r="I303" i="1"/>
  <c r="J303" i="1" s="1"/>
  <c r="I276" i="1"/>
  <c r="J276" i="1" s="1"/>
  <c r="I275" i="1"/>
  <c r="J275" i="1" s="1"/>
  <c r="I266" i="1"/>
  <c r="J266" i="1" s="1"/>
  <c r="I74" i="1"/>
  <c r="J74" i="1" s="1"/>
  <c r="I102" i="1"/>
  <c r="J102" i="1" s="1"/>
  <c r="I257" i="1"/>
  <c r="J257" i="1" s="1"/>
  <c r="I196" i="1"/>
  <c r="J196" i="1" s="1"/>
  <c r="I162" i="1"/>
  <c r="J162" i="1" s="1"/>
  <c r="I206" i="1"/>
  <c r="J206" i="1" s="1"/>
  <c r="I254" i="1"/>
  <c r="J254" i="1" s="1"/>
  <c r="I144" i="1"/>
  <c r="J144" i="1" s="1"/>
  <c r="I256" i="1"/>
  <c r="J256" i="1" s="1"/>
  <c r="I271" i="1"/>
  <c r="J271" i="1" s="1"/>
  <c r="I288" i="1"/>
  <c r="J288" i="1" s="1"/>
  <c r="I379" i="1"/>
  <c r="J379" i="1" s="1"/>
  <c r="I314" i="1"/>
  <c r="J314" i="1" s="1"/>
  <c r="I344" i="1"/>
  <c r="J344" i="1" s="1"/>
  <c r="I307" i="1"/>
  <c r="J307" i="1" s="1"/>
  <c r="I392" i="1"/>
  <c r="J392" i="1" s="1"/>
  <c r="I16" i="1"/>
  <c r="J16" i="1" s="1"/>
  <c r="I26" i="1"/>
  <c r="J26" i="1" s="1"/>
  <c r="I27" i="1"/>
  <c r="J27" i="1" s="1"/>
  <c r="I15" i="1"/>
  <c r="J15" i="1" s="1"/>
  <c r="I137" i="1"/>
  <c r="J137" i="1" s="1"/>
  <c r="I9" i="1"/>
  <c r="J9" i="1" s="1"/>
  <c r="I53" i="1"/>
  <c r="J53" i="1" s="1"/>
  <c r="I177" i="1"/>
  <c r="J177" i="1" s="1"/>
  <c r="I109" i="1"/>
  <c r="J109" i="1" s="1"/>
  <c r="I300" i="1"/>
  <c r="J300" i="1" s="1"/>
  <c r="I327" i="1"/>
  <c r="J327" i="1" s="1"/>
  <c r="I41" i="1"/>
  <c r="J41" i="1" s="1"/>
  <c r="I359" i="1"/>
  <c r="J359" i="1" s="1"/>
  <c r="I387" i="1"/>
  <c r="J387" i="1" s="1"/>
  <c r="I407" i="1"/>
  <c r="J407" i="1" s="1"/>
  <c r="I237" i="1"/>
  <c r="J237" i="1" s="1"/>
  <c r="I337" i="1"/>
  <c r="J337" i="1" s="1"/>
  <c r="I241" i="1"/>
  <c r="J241" i="1" s="1"/>
  <c r="I235" i="1"/>
  <c r="J235" i="1" s="1"/>
  <c r="I384" i="1"/>
  <c r="J384" i="1" s="1"/>
  <c r="I375" i="1"/>
  <c r="J375" i="1" s="1"/>
  <c r="I230" i="1"/>
  <c r="J230" i="1" s="1"/>
  <c r="I299" i="1"/>
  <c r="J299" i="1" s="1"/>
  <c r="I421" i="1"/>
  <c r="J421" i="1" s="1"/>
  <c r="I369" i="1"/>
  <c r="J369" i="1" s="1"/>
  <c r="I371" i="1"/>
  <c r="J371" i="1" s="1"/>
  <c r="I245" i="1"/>
  <c r="J245" i="1" s="1"/>
  <c r="I409" i="1"/>
  <c r="J409" i="1" s="1"/>
  <c r="I352" i="1"/>
  <c r="J352" i="1" s="1"/>
  <c r="I262" i="1"/>
  <c r="J262" i="1" s="1"/>
  <c r="I219" i="1"/>
  <c r="J219" i="1" s="1"/>
  <c r="I398" i="1"/>
  <c r="J398" i="1" s="1"/>
  <c r="I315" i="1"/>
  <c r="J315" i="1" s="1"/>
  <c r="I376" i="1"/>
  <c r="J376" i="1" s="1"/>
  <c r="I273" i="1"/>
  <c r="J273" i="1" s="1"/>
  <c r="I215" i="1"/>
  <c r="J215" i="1" s="1"/>
  <c r="I388" i="1"/>
  <c r="J388" i="1" s="1"/>
  <c r="I280" i="1"/>
  <c r="J280" i="1" s="1"/>
  <c r="I357" i="1"/>
  <c r="J357" i="1" s="1"/>
  <c r="I326" i="1"/>
  <c r="J326" i="1" s="1"/>
  <c r="I419" i="1"/>
  <c r="J419" i="1" s="1"/>
  <c r="I413" i="1"/>
  <c r="J413" i="1" s="1"/>
  <c r="I333" i="1"/>
  <c r="J333" i="1" s="1"/>
  <c r="I368" i="1"/>
  <c r="J368" i="1" s="1"/>
  <c r="I418" i="1"/>
  <c r="J418" i="1" s="1"/>
  <c r="I367" i="1"/>
  <c r="J367" i="1" s="1"/>
  <c r="I323" i="1"/>
  <c r="J323" i="1" s="1"/>
  <c r="I374" i="1"/>
  <c r="J374" i="1" s="1"/>
  <c r="I313" i="1"/>
  <c r="J313" i="1" s="1"/>
  <c r="I361" i="1"/>
  <c r="J361" i="1" s="1"/>
  <c r="I320" i="1"/>
  <c r="J320" i="1" s="1"/>
  <c r="I319" i="1"/>
  <c r="J319" i="1" s="1"/>
  <c r="I410" i="1"/>
  <c r="J410" i="1" s="1"/>
  <c r="I378" i="1"/>
  <c r="J378" i="1" s="1"/>
  <c r="I389" i="1"/>
  <c r="J389" i="1" s="1"/>
  <c r="I248" i="1"/>
  <c r="J248" i="1" s="1"/>
  <c r="I406" i="1"/>
  <c r="J406" i="1" s="1"/>
  <c r="I362" i="1"/>
  <c r="J362" i="1" s="1"/>
  <c r="I356" i="1"/>
  <c r="J356" i="1" s="1"/>
  <c r="I370" i="1"/>
  <c r="J370" i="1" s="1"/>
  <c r="I342" i="1"/>
  <c r="J342" i="1" s="1"/>
  <c r="I318" i="1"/>
  <c r="J318" i="1" s="1"/>
  <c r="I401" i="1"/>
  <c r="J401" i="1" s="1"/>
  <c r="I414" i="1"/>
  <c r="J414" i="1" s="1"/>
  <c r="I416" i="1"/>
  <c r="J416" i="1" s="1"/>
  <c r="I317" i="1"/>
  <c r="J317" i="1" s="1"/>
  <c r="I399" i="1"/>
  <c r="J399" i="1" s="1"/>
  <c r="I411" i="1"/>
  <c r="J411" i="1" s="1"/>
  <c r="I363" i="1"/>
  <c r="J363" i="1" s="1"/>
  <c r="I391" i="1"/>
  <c r="J391" i="1" s="1"/>
  <c r="I351" i="1"/>
  <c r="J351" i="1" s="1"/>
  <c r="I335" i="1"/>
  <c r="J335" i="1" s="1"/>
  <c r="I405" i="1"/>
  <c r="J405" i="1" s="1"/>
  <c r="I412" i="1"/>
  <c r="J412" i="1" s="1"/>
  <c r="I400" i="1"/>
  <c r="J400" i="1" s="1"/>
  <c r="I383" i="1"/>
  <c r="J383" i="1" s="1"/>
  <c r="I372" i="1"/>
  <c r="J372" i="1" s="1"/>
  <c r="I404" i="1"/>
  <c r="J404" i="1" s="1"/>
  <c r="I349" i="1"/>
  <c r="J349" i="1" s="1"/>
  <c r="I382" i="1"/>
  <c r="J382" i="1" s="1"/>
  <c r="I360" i="1"/>
  <c r="J360" i="1" s="1"/>
  <c r="I373" i="1"/>
  <c r="J373" i="1" s="1"/>
  <c r="I408" i="1"/>
  <c r="J408" i="1" s="1"/>
  <c r="I402" i="1"/>
  <c r="J402" i="1" s="1"/>
  <c r="I403" i="1"/>
  <c r="J403" i="1" s="1"/>
  <c r="I381" i="1"/>
  <c r="J381" i="1" s="1"/>
  <c r="I338" i="1"/>
  <c r="J338" i="1" s="1"/>
  <c r="I297" i="1"/>
  <c r="J297" i="1" s="1"/>
  <c r="I36" i="1"/>
  <c r="J36" i="1" s="1"/>
  <c r="I43" i="1"/>
  <c r="J43" i="1" s="1"/>
  <c r="I37" i="1"/>
  <c r="J37" i="1" s="1"/>
  <c r="I348" i="1"/>
  <c r="J348" i="1" s="1"/>
  <c r="I185" i="1"/>
  <c r="J185" i="1" s="1"/>
  <c r="I3" i="1"/>
  <c r="J3" i="1" s="1"/>
  <c r="I2" i="1"/>
  <c r="J2" i="1" s="1"/>
  <c r="I39" i="1"/>
  <c r="J39" i="1" s="1"/>
  <c r="I30" i="1"/>
  <c r="J30" i="1" s="1"/>
  <c r="I104" i="1"/>
  <c r="J104" i="1" s="1"/>
  <c r="I47" i="1"/>
  <c r="J47" i="1" s="1"/>
  <c r="I6" i="1"/>
  <c r="J6" i="1" s="1"/>
  <c r="I4" i="1"/>
  <c r="J4" i="1" s="1"/>
  <c r="I7" i="1"/>
  <c r="J7" i="1" s="1"/>
  <c r="I5" i="1"/>
  <c r="J5" i="1" s="1"/>
  <c r="I358" i="1"/>
  <c r="J358" i="1" s="1"/>
  <c r="I169" i="1"/>
  <c r="J169" i="1" s="1"/>
  <c r="I52" i="1"/>
  <c r="J52" i="1" s="1"/>
  <c r="I380" i="1"/>
  <c r="J380" i="1" s="1"/>
  <c r="I420" i="1"/>
  <c r="J420" i="1" s="1"/>
  <c r="I120" i="1"/>
  <c r="J120" i="1" s="1"/>
  <c r="I267" i="1"/>
  <c r="J267" i="1" s="1"/>
  <c r="I334" i="1"/>
  <c r="J334" i="1" s="1"/>
  <c r="I417" i="1"/>
  <c r="J417" i="1" s="1"/>
  <c r="I212" i="1"/>
  <c r="J212" i="1" s="1"/>
  <c r="I188" i="1"/>
  <c r="J188" i="1" s="1"/>
  <c r="I131" i="1"/>
  <c r="J131" i="1" s="1"/>
  <c r="I160" i="1"/>
  <c r="J160" i="1" s="1"/>
  <c r="I65" i="1"/>
  <c r="J65" i="1" s="1"/>
  <c r="I125" i="1"/>
  <c r="J125" i="1" s="1"/>
  <c r="I98" i="1"/>
  <c r="J98" i="1" s="1"/>
  <c r="I390" i="1"/>
  <c r="J390" i="1" s="1"/>
  <c r="I115" i="1"/>
  <c r="J115" i="1" s="1"/>
  <c r="I340" i="1"/>
  <c r="J340" i="1" s="1"/>
  <c r="I302" i="1"/>
  <c r="J302" i="1" s="1"/>
  <c r="I366" i="1"/>
  <c r="J366" i="1" s="1"/>
  <c r="I76" i="1"/>
  <c r="J76" i="1" s="1"/>
  <c r="I140" i="1"/>
  <c r="J140" i="1" s="1"/>
  <c r="I101" i="1"/>
  <c r="J101" i="1" s="1"/>
  <c r="I114" i="1"/>
  <c r="J114" i="1" s="1"/>
  <c r="I277" i="1"/>
  <c r="J277" i="1" s="1"/>
  <c r="I55" i="1"/>
  <c r="J55" i="1" s="1"/>
  <c r="I56" i="1"/>
  <c r="J56" i="1" s="1"/>
  <c r="I216" i="1"/>
  <c r="J216" i="1" s="1"/>
  <c r="I40" i="1"/>
  <c r="J40" i="1" s="1"/>
  <c r="I272" i="1"/>
  <c r="J272" i="1" s="1"/>
  <c r="I121" i="1"/>
  <c r="J121" i="1" s="1"/>
  <c r="I66" i="1"/>
  <c r="J66" i="1" s="1"/>
  <c r="I8" i="1"/>
  <c r="J8" i="1" s="1"/>
  <c r="I191" i="1"/>
  <c r="J191" i="1" s="1"/>
  <c r="I88" i="1"/>
  <c r="J88" i="1" s="1"/>
  <c r="I59" i="1"/>
  <c r="J59" i="1" s="1"/>
  <c r="I85" i="1"/>
  <c r="J85" i="1" s="1"/>
  <c r="I87" i="1"/>
  <c r="J87" i="1" s="1"/>
  <c r="I63" i="1"/>
  <c r="J63" i="1" s="1"/>
  <c r="I268" i="1"/>
  <c r="J268" i="1" s="1"/>
  <c r="I103" i="1"/>
  <c r="J103" i="1" s="1"/>
  <c r="I92" i="1"/>
  <c r="J92" i="1" s="1"/>
  <c r="I324" i="1"/>
  <c r="J324" i="1" s="1"/>
  <c r="I321" i="1"/>
  <c r="J321" i="1" s="1"/>
  <c r="I306" i="1"/>
  <c r="J306" i="1" s="1"/>
  <c r="I290" i="1"/>
  <c r="J290" i="1" s="1"/>
  <c r="I331" i="1"/>
  <c r="J331" i="1" s="1"/>
  <c r="I38" i="1"/>
  <c r="J38" i="1" s="1"/>
  <c r="I32" i="1"/>
  <c r="J32" i="1" s="1"/>
  <c r="I72" i="1"/>
  <c r="J72" i="1" s="1"/>
  <c r="I13" i="1"/>
  <c r="J13" i="1" s="1"/>
  <c r="I24" i="1"/>
  <c r="J24" i="1" s="1"/>
  <c r="I11" i="1"/>
  <c r="J11" i="1" s="1"/>
  <c r="I20" i="1"/>
  <c r="J20" i="1" s="1"/>
  <c r="I165" i="1"/>
  <c r="J165" i="1" s="1"/>
  <c r="I28" i="1"/>
  <c r="J28" i="1" s="1"/>
  <c r="I57" i="1"/>
  <c r="J57" i="1" s="1"/>
  <c r="I220" i="1"/>
  <c r="J220" i="1" s="1"/>
  <c r="I295" i="1"/>
  <c r="J295" i="1" s="1"/>
  <c r="I81" i="1"/>
  <c r="J81" i="1" s="1"/>
  <c r="I50" i="1"/>
  <c r="J50" i="1" s="1"/>
  <c r="I94" i="1"/>
  <c r="J94" i="1" s="1"/>
  <c r="I211" i="1"/>
  <c r="J211" i="1" s="1"/>
  <c r="I45" i="1"/>
  <c r="J45" i="1" s="1"/>
  <c r="I150" i="1"/>
  <c r="J150" i="1" s="1"/>
  <c r="I75" i="1"/>
  <c r="J75" i="1" s="1"/>
  <c r="I122" i="1"/>
  <c r="J122" i="1" s="1"/>
  <c r="I285" i="1"/>
  <c r="J285" i="1" s="1"/>
  <c r="I343" i="1"/>
  <c r="J343" i="1" s="1"/>
  <c r="I330" i="1"/>
  <c r="J330" i="1" s="1"/>
  <c r="I172" i="1"/>
  <c r="J172" i="1" s="1"/>
  <c r="I396" i="1"/>
  <c r="J396" i="1" s="1"/>
  <c r="I261" i="1"/>
  <c r="J261" i="1" s="1"/>
  <c r="I258" i="1"/>
  <c r="J258" i="1" s="1"/>
  <c r="I67" i="1"/>
  <c r="J67" i="1" s="1"/>
  <c r="I305" i="1"/>
  <c r="J305" i="1" s="1"/>
  <c r="I61" i="1"/>
  <c r="J61" i="1" s="1"/>
  <c r="I175" i="1"/>
  <c r="J175" i="1" s="1"/>
  <c r="I44" i="1"/>
  <c r="J44" i="1" s="1"/>
  <c r="I73" i="1"/>
  <c r="J73" i="1" s="1"/>
  <c r="I69" i="1"/>
  <c r="J69" i="1" s="1"/>
  <c r="I91" i="1"/>
  <c r="J91" i="1" s="1"/>
  <c r="I48" i="1"/>
  <c r="J48" i="1" s="1"/>
  <c r="I60" i="1"/>
  <c r="J60" i="1" s="1"/>
  <c r="I70" i="1"/>
  <c r="J70" i="1" s="1"/>
  <c r="I119" i="1"/>
  <c r="J119" i="1" s="1"/>
  <c r="I79" i="1"/>
  <c r="J79" i="1" s="1"/>
  <c r="I64" i="1"/>
  <c r="J64" i="1" s="1"/>
  <c r="I96" i="1"/>
  <c r="J96" i="1" s="1"/>
  <c r="I84" i="1"/>
  <c r="J84" i="1" s="1"/>
  <c r="I264" i="1"/>
  <c r="J264" i="1" s="1"/>
  <c r="I286" i="1"/>
  <c r="J286" i="1" s="1"/>
  <c r="I132" i="1"/>
  <c r="J132" i="1" s="1"/>
  <c r="I227" i="1"/>
  <c r="J227" i="1" s="1"/>
  <c r="I345" i="1"/>
  <c r="J345" i="1" s="1"/>
  <c r="I93" i="1"/>
  <c r="J93" i="1" s="1"/>
  <c r="I278" i="1"/>
  <c r="J278" i="1" s="1"/>
  <c r="I164" i="1"/>
  <c r="J164" i="1" s="1"/>
  <c r="I204" i="1"/>
  <c r="J204" i="1" s="1"/>
  <c r="I292" i="1"/>
  <c r="J292" i="1" s="1"/>
  <c r="I238" i="1"/>
  <c r="J238" i="1" s="1"/>
  <c r="I217" i="1"/>
  <c r="J217" i="1" s="1"/>
  <c r="I397" i="1"/>
  <c r="J397" i="1" s="1"/>
  <c r="I312" i="1"/>
  <c r="J312" i="1" s="1"/>
  <c r="I108" i="1"/>
  <c r="J108" i="1" s="1"/>
  <c r="I12" i="1"/>
  <c r="J12" i="1" s="1"/>
  <c r="I328" i="1"/>
  <c r="J328" i="1" s="1"/>
  <c r="I332" i="1"/>
  <c r="J332" i="1" s="1"/>
  <c r="I134" i="1"/>
  <c r="J134" i="1" s="1"/>
  <c r="I365" i="1"/>
  <c r="J365" i="1" s="1"/>
  <c r="I170" i="1"/>
  <c r="J170" i="1" s="1"/>
  <c r="I171" i="1"/>
  <c r="J171" i="1" s="1"/>
  <c r="I97" i="1"/>
  <c r="J97" i="1" s="1"/>
  <c r="I58" i="1"/>
  <c r="J58" i="1" s="1"/>
  <c r="I25" i="1"/>
  <c r="J25" i="1" s="1"/>
  <c r="I149" i="1"/>
  <c r="J149" i="1" s="1"/>
  <c r="I68" i="1"/>
  <c r="J68" i="1" s="1"/>
  <c r="I22" i="1"/>
  <c r="J22" i="1" s="1"/>
  <c r="I287" i="1"/>
  <c r="J287" i="1" s="1"/>
  <c r="I111" i="1"/>
  <c r="J111" i="1" s="1"/>
  <c r="I325" i="1"/>
  <c r="J325" i="1" s="1"/>
  <c r="I213" i="1"/>
  <c r="J213" i="1" s="1"/>
  <c r="I249" i="1"/>
  <c r="J249" i="1" s="1"/>
  <c r="I294" i="1"/>
  <c r="J294" i="1" s="1"/>
  <c r="I304" i="1"/>
  <c r="J304" i="1" s="1"/>
  <c r="I148" i="1"/>
  <c r="J148" i="1" s="1"/>
  <c r="I336" i="1"/>
  <c r="J336" i="1" s="1"/>
  <c r="I141" i="1"/>
  <c r="J141" i="1" s="1"/>
  <c r="I203" i="1"/>
  <c r="J203" i="1" s="1"/>
  <c r="I123" i="1"/>
  <c r="J123" i="1" s="1"/>
  <c r="I354" i="1"/>
  <c r="J354" i="1" s="1"/>
  <c r="I260" i="1"/>
  <c r="J260" i="1" s="1"/>
  <c r="I51" i="1"/>
  <c r="J51" i="1" s="1"/>
  <c r="I192" i="1"/>
  <c r="J192" i="1" s="1"/>
  <c r="I21" i="1"/>
  <c r="J21" i="1" s="1"/>
  <c r="I282" i="1"/>
  <c r="J282" i="1" s="1"/>
  <c r="I243" i="1"/>
  <c r="J243" i="1" s="1"/>
  <c r="I118" i="1"/>
  <c r="J118" i="1" s="1"/>
  <c r="I176" i="1"/>
  <c r="J176" i="1" s="1"/>
  <c r="I225" i="1"/>
  <c r="J225" i="1" s="1"/>
  <c r="I78" i="1"/>
  <c r="J78" i="1" s="1"/>
  <c r="I339" i="1"/>
  <c r="J339" i="1" s="1"/>
  <c r="I393" i="1"/>
  <c r="J393" i="1" s="1"/>
  <c r="I35" i="1"/>
  <c r="J35" i="1" s="1"/>
  <c r="I99" i="1"/>
  <c r="J99" i="1" s="1"/>
  <c r="I198" i="1"/>
  <c r="J198" i="1" s="1"/>
  <c r="I422" i="1"/>
  <c r="J422" i="1" s="1"/>
  <c r="I182" i="1"/>
  <c r="J182" i="1" s="1"/>
  <c r="I138" i="1"/>
  <c r="J138" i="1" s="1"/>
  <c r="I222" i="1"/>
  <c r="J222" i="1" s="1"/>
  <c r="I250" i="1"/>
  <c r="J250" i="1" s="1"/>
  <c r="I189" i="1"/>
  <c r="J189" i="1" s="1"/>
  <c r="I143" i="1"/>
  <c r="J143" i="1" s="1"/>
  <c r="I23" i="1"/>
  <c r="J23" i="1" s="1"/>
  <c r="I42" i="1"/>
  <c r="J42" i="1" s="1"/>
  <c r="I19" i="1"/>
  <c r="J19" i="1" s="1"/>
  <c r="I180" i="1"/>
  <c r="J180" i="1" s="1"/>
  <c r="I77" i="1"/>
  <c r="J77" i="1" s="1"/>
  <c r="I224" i="1"/>
  <c r="J224" i="1" s="1"/>
  <c r="I46" i="1"/>
  <c r="J46" i="1" s="1"/>
  <c r="I301" i="1"/>
  <c r="J301" i="1" s="1"/>
  <c r="I244" i="1"/>
  <c r="J244" i="1" s="1"/>
  <c r="I54" i="1"/>
  <c r="J54" i="1" s="1"/>
  <c r="I17" i="1"/>
  <c r="J17" i="1" s="1"/>
  <c r="I153" i="1"/>
  <c r="J153" i="1" s="1"/>
  <c r="I33" i="1"/>
  <c r="J33" i="1" s="1"/>
  <c r="I18" i="1"/>
  <c r="J18" i="1" s="1"/>
  <c r="I157" i="1"/>
  <c r="J157" i="1" s="1"/>
  <c r="I124" i="1"/>
  <c r="J124" i="1" s="1"/>
  <c r="I29" i="1"/>
  <c r="J29" i="1" s="1"/>
  <c r="I83" i="1"/>
  <c r="J83" i="1" s="1"/>
  <c r="I298" i="1"/>
  <c r="J298" i="1" s="1"/>
  <c r="I14" i="1"/>
  <c r="J14" i="1" s="1"/>
  <c r="I174" i="1"/>
  <c r="J174" i="1" s="1"/>
  <c r="I113" i="1"/>
  <c r="J113" i="1" s="1"/>
  <c r="I133" i="1"/>
  <c r="J133" i="1" s="1"/>
  <c r="I49" i="1"/>
  <c r="J49" i="1" s="1"/>
  <c r="I274" i="1"/>
  <c r="J274" i="1" s="1"/>
  <c r="I105" i="1"/>
  <c r="J105" i="1" s="1"/>
  <c r="I255" i="1"/>
  <c r="J255" i="1" s="1"/>
  <c r="I283" i="1"/>
  <c r="J283" i="1" s="1"/>
  <c r="I135" i="1"/>
  <c r="J135" i="1" s="1"/>
  <c r="I163" i="1"/>
  <c r="J163" i="1" s="1"/>
  <c r="I193" i="1"/>
  <c r="J193" i="1" s="1"/>
  <c r="I158" i="1"/>
  <c r="J158" i="1" s="1"/>
  <c r="I106" i="1"/>
  <c r="J106" i="1" s="1"/>
  <c r="I221" i="1"/>
  <c r="J221" i="1" s="1"/>
  <c r="I259" i="1"/>
  <c r="J259" i="1" s="1"/>
  <c r="I310" i="1"/>
  <c r="J310" i="1" s="1"/>
  <c r="I201" i="1"/>
  <c r="J201" i="1" s="1"/>
  <c r="I126" i="1"/>
  <c r="J126" i="1" s="1"/>
  <c r="I181" i="1"/>
  <c r="J181" i="1" s="1"/>
  <c r="I200" i="1"/>
  <c r="J200" i="1" s="1"/>
  <c r="I341" i="1"/>
  <c r="J341" i="1" s="1"/>
  <c r="I179" i="1"/>
  <c r="J179" i="1" s="1"/>
  <c r="I394" i="1"/>
  <c r="J394" i="1" s="1"/>
  <c r="I154" i="1"/>
  <c r="J154" i="1" s="1"/>
  <c r="I214" i="1"/>
  <c r="J214" i="1" s="1"/>
  <c r="I316" i="1"/>
  <c r="J316" i="1" s="1"/>
  <c r="I209" i="1"/>
  <c r="J209" i="1" s="1"/>
  <c r="I190" i="1"/>
  <c r="J190" i="1" s="1"/>
  <c r="I62" i="1"/>
  <c r="J62" i="1" s="1"/>
  <c r="I210" i="1"/>
  <c r="J210" i="1" s="1"/>
  <c r="I208" i="1"/>
  <c r="J208" i="1" s="1"/>
  <c r="I127" i="1"/>
  <c r="J127" i="1" s="1"/>
  <c r="I202" i="1"/>
  <c r="J202" i="1" s="1"/>
  <c r="I232" i="1"/>
  <c r="J232" i="1" s="1"/>
  <c r="I112" i="1"/>
  <c r="J112" i="1" s="1"/>
  <c r="I139" i="1"/>
  <c r="J139" i="1" s="1"/>
  <c r="I293" i="1"/>
  <c r="J293" i="1" s="1"/>
  <c r="I195" i="1"/>
  <c r="J195" i="1" s="1"/>
  <c r="I152" i="1"/>
  <c r="J152" i="1" s="1"/>
  <c r="I205" i="1"/>
  <c r="J205" i="1" s="1"/>
  <c r="I253" i="1"/>
  <c r="J253" i="1" s="1"/>
  <c r="I187" i="1"/>
  <c r="J187" i="1" s="1"/>
  <c r="I291" i="1"/>
  <c r="J291" i="1" s="1"/>
  <c r="I80" i="1"/>
  <c r="J80" i="1" s="1"/>
  <c r="I173" i="1"/>
  <c r="J173" i="1" s="1"/>
  <c r="I386" i="1"/>
  <c r="J386" i="1" s="1"/>
  <c r="I145" i="1"/>
  <c r="J145" i="1" s="1"/>
  <c r="I350" i="1"/>
  <c r="J350" i="1" s="1"/>
  <c r="I130" i="1"/>
  <c r="J130" i="1" s="1"/>
  <c r="I347" i="1"/>
  <c r="J347" i="1" s="1"/>
  <c r="I71" i="1"/>
  <c r="J71" i="1" s="1"/>
  <c r="I281" i="1"/>
  <c r="J281" i="1" s="1"/>
  <c r="I159" i="1"/>
  <c r="J159" i="1" s="1"/>
  <c r="I147" i="1"/>
  <c r="J147" i="1" s="1"/>
  <c r="I199" i="1"/>
  <c r="J199" i="1" s="1"/>
  <c r="I251" i="1"/>
  <c r="J251" i="1" s="1"/>
  <c r="I309" i="1"/>
  <c r="J309" i="1" s="1"/>
  <c r="I168" i="1"/>
  <c r="J168" i="1" s="1"/>
  <c r="I95" i="1"/>
  <c r="J95" i="1" s="1"/>
  <c r="I82" i="1"/>
  <c r="J82" i="1" s="1"/>
  <c r="I186" i="1"/>
  <c r="J186" i="1" s="1"/>
  <c r="I296" i="1"/>
  <c r="J296" i="1" s="1"/>
  <c r="I183" i="1"/>
  <c r="J183" i="1" s="1"/>
  <c r="I377" i="1"/>
  <c r="J377" i="1" s="1"/>
  <c r="I110" i="1"/>
  <c r="J110" i="1" s="1"/>
  <c r="I279" i="1"/>
  <c r="J279" i="1" s="1"/>
  <c r="I161" i="1"/>
  <c r="J161" i="1" s="1"/>
  <c r="I364" i="1"/>
  <c r="J364" i="1" s="1"/>
  <c r="I207" i="1"/>
  <c r="J207" i="1" s="1"/>
  <c r="I194" i="1"/>
  <c r="J194" i="1" s="1"/>
  <c r="I34" i="1"/>
  <c r="J34" i="1" s="1"/>
  <c r="I167" i="1"/>
  <c r="J167" i="1" s="1"/>
  <c r="I100" i="1"/>
  <c r="J100" i="1" s="1"/>
  <c r="I269" i="1"/>
  <c r="J269" i="1" s="1"/>
  <c r="I117" i="1"/>
  <c r="J117" i="1" s="1"/>
  <c r="I151" i="1"/>
  <c r="J151" i="1" s="1"/>
  <c r="I233" i="1"/>
  <c r="J233" i="1" s="1"/>
  <c r="I355" i="1"/>
  <c r="J355" i="1" s="1"/>
  <c r="I263" i="1"/>
  <c r="J263" i="1" s="1"/>
  <c r="I128" i="1"/>
  <c r="J128" i="1" s="1"/>
  <c r="I184" i="1"/>
  <c r="J184" i="1" s="1"/>
  <c r="I246" i="1"/>
  <c r="J246" i="1" s="1"/>
  <c r="I136" i="1"/>
  <c r="J136" i="1" s="1"/>
  <c r="I197" i="1"/>
  <c r="J197" i="1" s="1"/>
  <c r="I240" i="1"/>
  <c r="J240" i="1" s="1"/>
  <c r="I234" i="1"/>
  <c r="J234" i="1" s="1"/>
  <c r="I322" i="1"/>
  <c r="J322" i="1" s="1"/>
  <c r="I142" i="1"/>
  <c r="J142" i="1" s="1"/>
  <c r="I89" i="1"/>
  <c r="J89" i="1" s="1"/>
  <c r="I129" i="1"/>
  <c r="J129" i="1" s="1"/>
  <c r="I178" i="1"/>
  <c r="J178" i="1" s="1"/>
  <c r="I284" i="1"/>
  <c r="J284" i="1" s="1"/>
  <c r="I86" i="1"/>
  <c r="J86" i="1" s="1"/>
  <c r="I395" i="1"/>
  <c r="J395" i="1" s="1"/>
  <c r="I346" i="1"/>
  <c r="J346" i="1" s="1"/>
  <c r="I415" i="1"/>
  <c r="J415" i="1" s="1"/>
  <c r="I229" i="1"/>
  <c r="J229" i="1" s="1"/>
  <c r="I423" i="1"/>
  <c r="J423" i="1" s="1"/>
  <c r="I353" i="1"/>
  <c r="J353" i="1" s="1"/>
  <c r="I265" i="1"/>
  <c r="J265" i="1" s="1"/>
  <c r="I247" i="1"/>
  <c r="J247" i="1" s="1"/>
  <c r="I289" i="1"/>
  <c r="J289" i="1" s="1"/>
  <c r="K296" i="1" l="1"/>
  <c r="K54" i="1"/>
  <c r="K204" i="1"/>
  <c r="K88" i="1"/>
  <c r="K408" i="1"/>
  <c r="K245" i="1"/>
  <c r="K235" i="1"/>
  <c r="K308" i="1"/>
  <c r="K234" i="1"/>
  <c r="K179" i="1"/>
  <c r="K249" i="1"/>
  <c r="K13" i="1"/>
  <c r="K333" i="1"/>
  <c r="K240" i="1"/>
  <c r="K84" i="1"/>
  <c r="K300" i="1"/>
  <c r="K395" i="1"/>
  <c r="K195" i="1"/>
  <c r="K422" i="1"/>
  <c r="K264" i="1"/>
  <c r="K56" i="1"/>
  <c r="K37" i="1"/>
  <c r="K288" i="1"/>
  <c r="K86" i="1"/>
  <c r="K293" i="1"/>
  <c r="K23" i="1"/>
  <c r="K12" i="1"/>
  <c r="K72" i="1"/>
  <c r="K52" i="1"/>
  <c r="K362" i="1"/>
  <c r="K102" i="1"/>
  <c r="K284" i="1"/>
  <c r="K80" i="1"/>
  <c r="K143" i="1"/>
  <c r="K261" i="1"/>
  <c r="K169" i="1"/>
  <c r="K313" i="1"/>
  <c r="K369" i="1"/>
  <c r="K256" i="1"/>
  <c r="K242" i="1"/>
  <c r="K90" i="1"/>
  <c r="K236" i="1"/>
  <c r="K355" i="1"/>
  <c r="K221" i="1"/>
  <c r="K354" i="1"/>
  <c r="K122" i="1"/>
  <c r="K131" i="1"/>
  <c r="K356" i="1"/>
  <c r="K327" i="1"/>
  <c r="K247" i="1"/>
  <c r="K173" i="1"/>
  <c r="K274" i="1"/>
  <c r="K118" i="1"/>
  <c r="K75" i="1"/>
  <c r="K188" i="1"/>
  <c r="K317" i="1"/>
  <c r="K241" i="1"/>
  <c r="K271" i="1"/>
  <c r="K265" i="1"/>
  <c r="K281" i="1"/>
  <c r="K49" i="1"/>
  <c r="K203" i="1"/>
  <c r="K69" i="1"/>
  <c r="K32" i="1"/>
  <c r="K115" i="1"/>
  <c r="K360" i="1"/>
  <c r="K419" i="1"/>
  <c r="K74" i="1"/>
  <c r="K117" i="1"/>
  <c r="K112" i="1"/>
  <c r="K133" i="1"/>
  <c r="K282" i="1"/>
  <c r="K93" i="1"/>
  <c r="K396" i="1"/>
  <c r="K268" i="1"/>
  <c r="K114" i="1"/>
  <c r="K39" i="1"/>
  <c r="K297" i="1"/>
  <c r="K382" i="1"/>
  <c r="K335" i="1"/>
  <c r="K414" i="1"/>
  <c r="K248" i="1"/>
  <c r="K374" i="1"/>
  <c r="K326" i="1"/>
  <c r="K398" i="1"/>
  <c r="K421" i="1"/>
  <c r="K237" i="1"/>
  <c r="K177" i="1"/>
  <c r="K392" i="1"/>
  <c r="K144" i="1"/>
  <c r="K266" i="1"/>
  <c r="K239" i="1"/>
  <c r="K10" i="1"/>
  <c r="K116" i="1"/>
  <c r="K386" i="1"/>
  <c r="K42" i="1"/>
  <c r="K48" i="1"/>
  <c r="K380" i="1"/>
  <c r="K320" i="1"/>
  <c r="K156" i="1"/>
  <c r="K186" i="1"/>
  <c r="K29" i="1"/>
  <c r="K213" i="1"/>
  <c r="K258" i="1"/>
  <c r="K55" i="1"/>
  <c r="K43" i="1"/>
  <c r="K376" i="1"/>
  <c r="K231" i="1"/>
  <c r="K82" i="1"/>
  <c r="K200" i="1"/>
  <c r="K301" i="1"/>
  <c r="K325" i="1"/>
  <c r="K96" i="1"/>
  <c r="K57" i="1"/>
  <c r="K277" i="1"/>
  <c r="K30" i="1"/>
  <c r="K416" i="1"/>
  <c r="K16" i="1"/>
  <c r="K136" i="1"/>
  <c r="K71" i="1"/>
  <c r="K181" i="1"/>
  <c r="K189" i="1"/>
  <c r="K171" i="1"/>
  <c r="K28" i="1"/>
  <c r="K390" i="1"/>
  <c r="K423" i="1"/>
  <c r="K269" i="1"/>
  <c r="K347" i="1"/>
  <c r="K187" i="1"/>
  <c r="K163" i="1"/>
  <c r="K250" i="1"/>
  <c r="K287" i="1"/>
  <c r="K79" i="1"/>
  <c r="K165" i="1"/>
  <c r="K121" i="1"/>
  <c r="K334" i="1"/>
  <c r="K5" i="1"/>
  <c r="K2" i="1"/>
  <c r="K338" i="1"/>
  <c r="K349" i="1"/>
  <c r="K351" i="1"/>
  <c r="K401" i="1"/>
  <c r="K389" i="1"/>
  <c r="K323" i="1"/>
  <c r="K357" i="1"/>
  <c r="K219" i="1"/>
  <c r="K299" i="1"/>
  <c r="K407" i="1"/>
  <c r="K53" i="1"/>
  <c r="K307" i="1"/>
  <c r="K254" i="1"/>
  <c r="K275" i="1"/>
  <c r="K228" i="1"/>
  <c r="K31" i="1"/>
  <c r="K155" i="1"/>
  <c r="K194" i="1"/>
  <c r="K105" i="1"/>
  <c r="K25" i="1"/>
  <c r="K295" i="1"/>
  <c r="K47" i="1"/>
  <c r="K273" i="1"/>
  <c r="O273" i="1" s="1"/>
  <c r="K257" i="1"/>
  <c r="O257" i="1" s="1"/>
  <c r="K207" i="1"/>
  <c r="K341" i="1"/>
  <c r="K198" i="1"/>
  <c r="K164" i="1"/>
  <c r="K92" i="1"/>
  <c r="K373" i="1"/>
  <c r="K371" i="1"/>
  <c r="K252" i="1"/>
  <c r="K364" i="1"/>
  <c r="K190" i="1"/>
  <c r="K124" i="1"/>
  <c r="K243" i="1"/>
  <c r="K108" i="1"/>
  <c r="K150" i="1"/>
  <c r="K8" i="1"/>
  <c r="K36" i="1"/>
  <c r="K406" i="1"/>
  <c r="K109" i="1"/>
  <c r="K178" i="1"/>
  <c r="K95" i="1"/>
  <c r="K209" i="1"/>
  <c r="K46" i="1"/>
  <c r="K111" i="1"/>
  <c r="K73" i="1"/>
  <c r="K38" i="1"/>
  <c r="K358" i="1"/>
  <c r="K246" i="1"/>
  <c r="K279" i="1"/>
  <c r="K232" i="1"/>
  <c r="K113" i="1"/>
  <c r="K393" i="1"/>
  <c r="K170" i="1"/>
  <c r="K44" i="1"/>
  <c r="K63" i="1"/>
  <c r="K184" i="1"/>
  <c r="K253" i="1"/>
  <c r="K135" i="1"/>
  <c r="K222" i="1"/>
  <c r="K22" i="1"/>
  <c r="K175" i="1"/>
  <c r="K272" i="1"/>
  <c r="K404" i="1"/>
  <c r="K9" i="1"/>
  <c r="K344" i="1"/>
  <c r="K206" i="1"/>
  <c r="K276" i="1"/>
  <c r="K107" i="1"/>
  <c r="K226" i="1"/>
  <c r="K146" i="1"/>
  <c r="K289" i="1"/>
  <c r="O289" i="1" s="1"/>
  <c r="K210" i="1"/>
  <c r="K176" i="1"/>
  <c r="K67" i="1"/>
  <c r="K302" i="1"/>
  <c r="K400" i="1"/>
  <c r="K27" i="1"/>
  <c r="K233" i="1"/>
  <c r="K62" i="1"/>
  <c r="K244" i="1"/>
  <c r="K58" i="1"/>
  <c r="K220" i="1"/>
  <c r="K340" i="1"/>
  <c r="K412" i="1"/>
  <c r="K361" i="1"/>
  <c r="K26" i="1"/>
  <c r="K151" i="1"/>
  <c r="K97" i="1"/>
  <c r="K157" i="1"/>
  <c r="K141" i="1"/>
  <c r="K64" i="1"/>
  <c r="K66" i="1"/>
  <c r="K126" i="1"/>
  <c r="K224" i="1"/>
  <c r="K336" i="1"/>
  <c r="K397" i="1"/>
  <c r="K172" i="1"/>
  <c r="K331" i="1"/>
  <c r="K101" i="1"/>
  <c r="K229" i="1"/>
  <c r="K89" i="1"/>
  <c r="K110" i="1"/>
  <c r="K130" i="1"/>
  <c r="K202" i="1"/>
  <c r="K201" i="1"/>
  <c r="K174" i="1"/>
  <c r="K77" i="1"/>
  <c r="K192" i="1"/>
  <c r="K365" i="1"/>
  <c r="K227" i="1"/>
  <c r="K94" i="1"/>
  <c r="K290" i="1"/>
  <c r="K140" i="1"/>
  <c r="K267" i="1"/>
  <c r="K3" i="1"/>
  <c r="K391" i="1"/>
  <c r="K378" i="1"/>
  <c r="K280" i="1"/>
  <c r="K262" i="1"/>
  <c r="K387" i="1"/>
  <c r="K128" i="1"/>
  <c r="K377" i="1"/>
  <c r="K205" i="1"/>
  <c r="K310" i="1"/>
  <c r="K14" i="1"/>
  <c r="K138" i="1"/>
  <c r="K304" i="1"/>
  <c r="K134" i="1"/>
  <c r="K61" i="1"/>
  <c r="K11" i="1"/>
  <c r="K306" i="1"/>
  <c r="K40" i="1"/>
  <c r="K76" i="1"/>
  <c r="K65" i="1"/>
  <c r="K120" i="1"/>
  <c r="K4" i="1"/>
  <c r="K185" i="1"/>
  <c r="K403" i="1"/>
  <c r="K372" i="1"/>
  <c r="K363" i="1"/>
  <c r="K342" i="1"/>
  <c r="K410" i="1"/>
  <c r="K418" i="1"/>
  <c r="K388" i="1"/>
  <c r="K352" i="1"/>
  <c r="K375" i="1"/>
  <c r="K359" i="1"/>
  <c r="K137" i="1"/>
  <c r="K314" i="1"/>
  <c r="K162" i="1"/>
  <c r="K303" i="1"/>
  <c r="K270" i="1"/>
  <c r="K166" i="1"/>
  <c r="K147" i="1"/>
  <c r="K83" i="1"/>
  <c r="K328" i="1"/>
  <c r="K324" i="1"/>
  <c r="K399" i="1"/>
  <c r="K385" i="1"/>
  <c r="K159" i="1"/>
  <c r="K106" i="1"/>
  <c r="K123" i="1"/>
  <c r="K91" i="1"/>
  <c r="K191" i="1"/>
  <c r="K104" i="1"/>
  <c r="K413" i="1"/>
  <c r="K223" i="1"/>
  <c r="K197" i="1"/>
  <c r="K139" i="1"/>
  <c r="K158" i="1"/>
  <c r="K99" i="1"/>
  <c r="K278" i="1"/>
  <c r="K103" i="1"/>
  <c r="K212" i="1"/>
  <c r="K405" i="1"/>
  <c r="K315" i="1"/>
  <c r="K337" i="1"/>
  <c r="K353" i="1"/>
  <c r="K161" i="1"/>
  <c r="K291" i="1"/>
  <c r="K193" i="1"/>
  <c r="K35" i="1"/>
  <c r="K312" i="1"/>
  <c r="K45" i="1"/>
  <c r="K417" i="1"/>
  <c r="K129" i="1"/>
  <c r="K168" i="1"/>
  <c r="K316" i="1"/>
  <c r="K18" i="1"/>
  <c r="K21" i="1"/>
  <c r="K345" i="1"/>
  <c r="K211" i="1"/>
  <c r="K98" i="1"/>
  <c r="K100" i="1"/>
  <c r="K309" i="1"/>
  <c r="K214" i="1"/>
  <c r="K33" i="1"/>
  <c r="K339" i="1"/>
  <c r="K148" i="1"/>
  <c r="K217" i="1"/>
  <c r="K119" i="1"/>
  <c r="K330" i="1"/>
  <c r="K20" i="1"/>
  <c r="K87" i="1"/>
  <c r="K125" i="1"/>
  <c r="K7" i="1"/>
  <c r="K381" i="1"/>
  <c r="K318" i="1"/>
  <c r="K367" i="1"/>
  <c r="K230" i="1"/>
  <c r="K415" i="1"/>
  <c r="K142" i="1"/>
  <c r="K167" i="1"/>
  <c r="K251" i="1"/>
  <c r="K350" i="1"/>
  <c r="K127" i="1"/>
  <c r="K154" i="1"/>
  <c r="K283" i="1"/>
  <c r="K153" i="1"/>
  <c r="K180" i="1"/>
  <c r="K78" i="1"/>
  <c r="K51" i="1"/>
  <c r="K68" i="1"/>
  <c r="K238" i="1"/>
  <c r="K132" i="1"/>
  <c r="K70" i="1"/>
  <c r="K343" i="1"/>
  <c r="K50" i="1"/>
  <c r="K85" i="1"/>
  <c r="K346" i="1"/>
  <c r="K322" i="1"/>
  <c r="K263" i="1"/>
  <c r="K34" i="1"/>
  <c r="K183" i="1"/>
  <c r="K199" i="1"/>
  <c r="K145" i="1"/>
  <c r="K152" i="1"/>
  <c r="K208" i="1"/>
  <c r="K394" i="1"/>
  <c r="K259" i="1"/>
  <c r="K255" i="1"/>
  <c r="K298" i="1"/>
  <c r="K17" i="1"/>
  <c r="K19" i="1"/>
  <c r="K182" i="1"/>
  <c r="K225" i="1"/>
  <c r="K260" i="1"/>
  <c r="K294" i="1"/>
  <c r="K149" i="1"/>
  <c r="K332" i="1"/>
  <c r="K292" i="1"/>
  <c r="K286" i="1"/>
  <c r="K60" i="1"/>
  <c r="K305" i="1"/>
  <c r="K285" i="1"/>
  <c r="K81" i="1"/>
  <c r="K24" i="1"/>
  <c r="K321" i="1"/>
  <c r="K59" i="1"/>
  <c r="K216" i="1"/>
  <c r="K366" i="1"/>
  <c r="K160" i="1"/>
  <c r="K420" i="1"/>
  <c r="K6" i="1"/>
  <c r="K348" i="1"/>
  <c r="K402" i="1"/>
  <c r="K383" i="1"/>
  <c r="K411" i="1"/>
  <c r="K370" i="1"/>
  <c r="K319" i="1"/>
  <c r="K368" i="1"/>
  <c r="K215" i="1"/>
  <c r="K409" i="1"/>
  <c r="K384" i="1"/>
  <c r="K41" i="1"/>
  <c r="K15" i="1"/>
  <c r="K379" i="1"/>
  <c r="K196" i="1"/>
  <c r="K311" i="1"/>
  <c r="K218" i="1"/>
  <c r="K329" i="1"/>
  <c r="L156" i="1"/>
  <c r="P138" i="1"/>
  <c r="L306" i="1"/>
  <c r="L388" i="1"/>
  <c r="P205" i="1"/>
  <c r="P152" i="1"/>
  <c r="P182" i="1"/>
  <c r="L340" i="1"/>
  <c r="L52" i="1"/>
  <c r="L104" i="1"/>
  <c r="L43" i="1"/>
  <c r="L373" i="1"/>
  <c r="L142" i="1"/>
  <c r="L14" i="1"/>
  <c r="L385" i="1"/>
  <c r="L308" i="1"/>
  <c r="L163" i="1"/>
  <c r="L287" i="1"/>
  <c r="L165" i="1"/>
  <c r="L2" i="1"/>
  <c r="L357" i="1"/>
  <c r="L31" i="1"/>
  <c r="L155" i="1"/>
  <c r="L187" i="1"/>
  <c r="L18" i="1"/>
  <c r="L44" i="1"/>
  <c r="L401" i="1"/>
  <c r="L407" i="1"/>
  <c r="L89" i="1"/>
  <c r="L192" i="1"/>
  <c r="L272" i="1"/>
  <c r="L3" i="1"/>
  <c r="L378" i="1"/>
  <c r="L280" i="1"/>
  <c r="L262" i="1"/>
  <c r="L230" i="1"/>
  <c r="L9" i="1"/>
  <c r="L344" i="1"/>
  <c r="L276" i="1"/>
  <c r="L107" i="1"/>
  <c r="L226" i="1"/>
  <c r="L146" i="1"/>
  <c r="L423" i="1"/>
  <c r="L316" i="1"/>
  <c r="L21" i="1"/>
  <c r="L334" i="1"/>
  <c r="L53" i="1"/>
  <c r="L110" i="1"/>
  <c r="L339" i="1"/>
  <c r="L20" i="1"/>
  <c r="L7" i="1"/>
  <c r="L415" i="1"/>
  <c r="L251" i="1"/>
  <c r="L153" i="1"/>
  <c r="P68" i="1"/>
  <c r="L50" i="1"/>
  <c r="L85" i="1"/>
  <c r="P342" i="1"/>
  <c r="P352" i="1"/>
  <c r="L359" i="1"/>
  <c r="L137" i="1"/>
  <c r="L162" i="1"/>
  <c r="L303" i="1"/>
  <c r="L270" i="1"/>
  <c r="L347" i="1"/>
  <c r="L224" i="1"/>
  <c r="L345" i="1"/>
  <c r="L121" i="1"/>
  <c r="L349" i="1"/>
  <c r="L299" i="1"/>
  <c r="L184" i="1"/>
  <c r="L202" i="1"/>
  <c r="L33" i="1"/>
  <c r="L365" i="1"/>
  <c r="L290" i="1"/>
  <c r="L404" i="1"/>
  <c r="P167" i="1"/>
  <c r="L180" i="1"/>
  <c r="L343" i="1"/>
  <c r="L40" i="1"/>
  <c r="L363" i="1"/>
  <c r="L322" i="1"/>
  <c r="L298" i="1"/>
  <c r="L285" i="1"/>
  <c r="L216" i="1"/>
  <c r="L319" i="1"/>
  <c r="L196" i="1"/>
  <c r="L393" i="1"/>
  <c r="L397" i="1"/>
  <c r="L351" i="1"/>
  <c r="L275" i="1"/>
  <c r="L309" i="1"/>
  <c r="L22" i="1"/>
  <c r="L94" i="1"/>
  <c r="L125" i="1"/>
  <c r="L310" i="1"/>
  <c r="L304" i="1"/>
  <c r="L61" i="1"/>
  <c r="P76" i="1"/>
  <c r="L372" i="1"/>
  <c r="L145" i="1"/>
  <c r="L225" i="1"/>
  <c r="L305" i="1"/>
  <c r="L59" i="1"/>
  <c r="L6" i="1"/>
  <c r="P370" i="1"/>
  <c r="L384" i="1"/>
  <c r="L289" i="1"/>
  <c r="L194" i="1"/>
  <c r="L195" i="1"/>
  <c r="L105" i="1"/>
  <c r="L422" i="1"/>
  <c r="L25" i="1"/>
  <c r="L48" i="1"/>
  <c r="L13" i="1"/>
  <c r="L302" i="1"/>
  <c r="L37" i="1"/>
  <c r="L399" i="1"/>
  <c r="L333" i="1"/>
  <c r="L327" i="1"/>
  <c r="L257" i="1"/>
  <c r="L279" i="1"/>
  <c r="L113" i="1"/>
  <c r="L170" i="1"/>
  <c r="L63" i="1"/>
  <c r="L338" i="1"/>
  <c r="L307" i="1"/>
  <c r="L214" i="1"/>
  <c r="L148" i="1"/>
  <c r="L330" i="1"/>
  <c r="L120" i="1"/>
  <c r="L410" i="1"/>
  <c r="L346" i="1"/>
  <c r="L199" i="1"/>
  <c r="L394" i="1"/>
  <c r="L17" i="1"/>
  <c r="L260" i="1"/>
  <c r="L292" i="1"/>
  <c r="P60" i="1"/>
  <c r="L81" i="1"/>
  <c r="P366" i="1"/>
  <c r="L402" i="1"/>
  <c r="L395" i="1"/>
  <c r="L296" i="1"/>
  <c r="L179" i="1"/>
  <c r="L54" i="1"/>
  <c r="L249" i="1"/>
  <c r="L204" i="1"/>
  <c r="L295" i="1"/>
  <c r="L56" i="1"/>
  <c r="L47" i="1"/>
  <c r="L400" i="1"/>
  <c r="L320" i="1"/>
  <c r="L288" i="1"/>
  <c r="L86" i="1"/>
  <c r="L233" i="1"/>
  <c r="L186" i="1"/>
  <c r="L293" i="1"/>
  <c r="L106" i="1"/>
  <c r="L244" i="1"/>
  <c r="L118" i="1"/>
  <c r="L58" i="1"/>
  <c r="L12" i="1"/>
  <c r="L164" i="1"/>
  <c r="L91" i="1"/>
  <c r="L258" i="1"/>
  <c r="L75" i="1"/>
  <c r="L72" i="1"/>
  <c r="L92" i="1"/>
  <c r="L191" i="1"/>
  <c r="L55" i="1"/>
  <c r="L168" i="1"/>
  <c r="L250" i="1"/>
  <c r="L79" i="1"/>
  <c r="L101" i="1"/>
  <c r="L323" i="1"/>
  <c r="L228" i="1"/>
  <c r="L130" i="1"/>
  <c r="L77" i="1"/>
  <c r="L227" i="1"/>
  <c r="L140" i="1"/>
  <c r="L391" i="1"/>
  <c r="L51" i="1"/>
  <c r="L65" i="1"/>
  <c r="L418" i="1"/>
  <c r="L208" i="1"/>
  <c r="L160" i="1"/>
  <c r="L383" i="1"/>
  <c r="L368" i="1"/>
  <c r="L41" i="1"/>
  <c r="L355" i="1"/>
  <c r="L221" i="1"/>
  <c r="L83" i="1"/>
  <c r="L176" i="1"/>
  <c r="L328" i="1"/>
  <c r="L324" i="1"/>
  <c r="L131" i="1"/>
  <c r="L408" i="1"/>
  <c r="L356" i="1"/>
  <c r="L273" i="1"/>
  <c r="L27" i="1"/>
  <c r="L247" i="1"/>
  <c r="L240" i="1"/>
  <c r="L207" i="1"/>
  <c r="L159" i="1"/>
  <c r="L173" i="1"/>
  <c r="L341" i="1"/>
  <c r="L29" i="1"/>
  <c r="L198" i="1"/>
  <c r="L265" i="1"/>
  <c r="L284" i="1"/>
  <c r="L197" i="1"/>
  <c r="L151" i="1"/>
  <c r="L364" i="1"/>
  <c r="L82" i="1"/>
  <c r="L281" i="1"/>
  <c r="L80" i="1"/>
  <c r="L139" i="1"/>
  <c r="L190" i="1"/>
  <c r="L200" i="1"/>
  <c r="L158" i="1"/>
  <c r="L49" i="1"/>
  <c r="L124" i="1"/>
  <c r="L143" i="1"/>
  <c r="L99" i="1"/>
  <c r="L243" i="1"/>
  <c r="L203" i="1"/>
  <c r="L325" i="1"/>
  <c r="L97" i="1"/>
  <c r="L278" i="1"/>
  <c r="L96" i="1"/>
  <c r="L246" i="1"/>
  <c r="L126" i="1"/>
  <c r="L336" i="1"/>
  <c r="L211" i="1"/>
  <c r="L5" i="1"/>
  <c r="L219" i="1"/>
  <c r="L229" i="1"/>
  <c r="L253" i="1"/>
  <c r="L222" i="1"/>
  <c r="L175" i="1"/>
  <c r="L87" i="1"/>
  <c r="L381" i="1"/>
  <c r="L128" i="1"/>
  <c r="L350" i="1"/>
  <c r="L78" i="1"/>
  <c r="L132" i="1"/>
  <c r="L4" i="1"/>
  <c r="P34" i="1"/>
  <c r="L19" i="1"/>
  <c r="L420" i="1"/>
  <c r="L411" i="1"/>
  <c r="L215" i="1"/>
  <c r="L15" i="1"/>
  <c r="L234" i="1"/>
  <c r="L147" i="1"/>
  <c r="L210" i="1"/>
  <c r="L42" i="1"/>
  <c r="L354" i="1"/>
  <c r="L264" i="1"/>
  <c r="L122" i="1"/>
  <c r="L88" i="1"/>
  <c r="L380" i="1"/>
  <c r="L245" i="1"/>
  <c r="L62" i="1"/>
  <c r="L274" i="1"/>
  <c r="L23" i="1"/>
  <c r="L178" i="1"/>
  <c r="L136" i="1"/>
  <c r="L117" i="1"/>
  <c r="L161" i="1"/>
  <c r="L95" i="1"/>
  <c r="L71" i="1"/>
  <c r="L291" i="1"/>
  <c r="L112" i="1"/>
  <c r="L181" i="1"/>
  <c r="L193" i="1"/>
  <c r="L157" i="1"/>
  <c r="L46" i="1"/>
  <c r="L189" i="1"/>
  <c r="L35" i="1"/>
  <c r="L282" i="1"/>
  <c r="L111" i="1"/>
  <c r="L171" i="1"/>
  <c r="L412" i="1"/>
  <c r="L317" i="1"/>
  <c r="L362" i="1"/>
  <c r="L361" i="1"/>
  <c r="L413" i="1"/>
  <c r="L376" i="1"/>
  <c r="L371" i="1"/>
  <c r="L241" i="1"/>
  <c r="L300" i="1"/>
  <c r="L26" i="1"/>
  <c r="L271" i="1"/>
  <c r="L223" i="1"/>
  <c r="L252" i="1"/>
  <c r="L231" i="1"/>
  <c r="L261" i="1"/>
  <c r="L150" i="1"/>
  <c r="L57" i="1"/>
  <c r="L32" i="1"/>
  <c r="L103" i="1"/>
  <c r="L8" i="1"/>
  <c r="L277" i="1"/>
  <c r="L115" i="1"/>
  <c r="L212" i="1"/>
  <c r="L169" i="1"/>
  <c r="L30" i="1"/>
  <c r="L36" i="1"/>
  <c r="L360" i="1"/>
  <c r="L405" i="1"/>
  <c r="L416" i="1"/>
  <c r="L406" i="1"/>
  <c r="L313" i="1"/>
  <c r="L419" i="1"/>
  <c r="L315" i="1"/>
  <c r="L369" i="1"/>
  <c r="L337" i="1"/>
  <c r="L109" i="1"/>
  <c r="L16" i="1"/>
  <c r="L256" i="1"/>
  <c r="L74" i="1"/>
  <c r="L242" i="1"/>
  <c r="L90" i="1"/>
  <c r="L236" i="1"/>
  <c r="L312" i="1"/>
  <c r="L93" i="1"/>
  <c r="L64" i="1"/>
  <c r="L73" i="1"/>
  <c r="L396" i="1"/>
  <c r="L45" i="1"/>
  <c r="L28" i="1"/>
  <c r="L38" i="1"/>
  <c r="L268" i="1"/>
  <c r="L66" i="1"/>
  <c r="L114" i="1"/>
  <c r="L390" i="1"/>
  <c r="L417" i="1"/>
  <c r="L358" i="1"/>
  <c r="L39" i="1"/>
  <c r="L297" i="1"/>
  <c r="L335" i="1"/>
  <c r="L414" i="1"/>
  <c r="L248" i="1"/>
  <c r="L374" i="1"/>
  <c r="L326" i="1"/>
  <c r="L398" i="1"/>
  <c r="L421" i="1"/>
  <c r="L177" i="1"/>
  <c r="L392" i="1"/>
  <c r="L144" i="1"/>
  <c r="L266" i="1"/>
  <c r="L239" i="1"/>
  <c r="L10" i="1"/>
  <c r="L116" i="1"/>
  <c r="P6" i="1"/>
  <c r="P270" i="1"/>
  <c r="P411" i="1"/>
  <c r="P215" i="1"/>
  <c r="P333" i="1"/>
  <c r="P27" i="1"/>
  <c r="P273" i="1"/>
  <c r="P399" i="1"/>
  <c r="P245" i="1"/>
  <c r="P257" i="1"/>
  <c r="P156" i="1"/>
  <c r="P356" i="1"/>
  <c r="P81" i="1"/>
  <c r="P418" i="1"/>
  <c r="P235" i="1"/>
  <c r="P218" i="1"/>
  <c r="P368" i="1"/>
  <c r="P15" i="1"/>
  <c r="P385" i="1"/>
  <c r="P59" i="1"/>
  <c r="P388" i="1"/>
  <c r="P162" i="1"/>
  <c r="P286" i="1"/>
  <c r="P216" i="1"/>
  <c r="P372" i="1"/>
  <c r="P359" i="1"/>
  <c r="P383" i="1"/>
  <c r="P410" i="1"/>
  <c r="P41" i="1"/>
  <c r="P305" i="1"/>
  <c r="P160" i="1"/>
  <c r="P400" i="1"/>
  <c r="P319" i="1"/>
  <c r="P327" i="1"/>
  <c r="P303" i="1"/>
  <c r="P308" i="1"/>
  <c r="P285" i="1"/>
  <c r="P420" i="1"/>
  <c r="P363" i="1"/>
  <c r="P320" i="1"/>
  <c r="P137" i="1"/>
  <c r="P311" i="1"/>
  <c r="P231" i="1"/>
  <c r="L314" i="1"/>
  <c r="P314" i="1"/>
  <c r="L379" i="1"/>
  <c r="P379" i="1"/>
  <c r="N30" i="1"/>
  <c r="N315" i="1"/>
  <c r="N90" i="1"/>
  <c r="P415" i="1"/>
  <c r="P142" i="1"/>
  <c r="P128" i="1"/>
  <c r="P377" i="1"/>
  <c r="P251" i="1"/>
  <c r="P350" i="1"/>
  <c r="P127" i="1"/>
  <c r="P154" i="1"/>
  <c r="P310" i="1"/>
  <c r="P14" i="1"/>
  <c r="P153" i="1"/>
  <c r="P180" i="1"/>
  <c r="P78" i="1"/>
  <c r="P51" i="1"/>
  <c r="P304" i="1"/>
  <c r="P134" i="1"/>
  <c r="P238" i="1"/>
  <c r="P132" i="1"/>
  <c r="P61" i="1"/>
  <c r="P343" i="1"/>
  <c r="P50" i="1"/>
  <c r="P306" i="1"/>
  <c r="P85" i="1"/>
  <c r="P40" i="1"/>
  <c r="P65" i="1"/>
  <c r="P120" i="1"/>
  <c r="P4" i="1"/>
  <c r="N36" i="1"/>
  <c r="N369" i="1"/>
  <c r="N236" i="1"/>
  <c r="P346" i="1"/>
  <c r="P322" i="1"/>
  <c r="P263" i="1"/>
  <c r="P199" i="1"/>
  <c r="P145" i="1"/>
  <c r="P208" i="1"/>
  <c r="P394" i="1"/>
  <c r="P259" i="1"/>
  <c r="P17" i="1"/>
  <c r="P19" i="1"/>
  <c r="P225" i="1"/>
  <c r="P260" i="1"/>
  <c r="P294" i="1"/>
  <c r="P292" i="1"/>
  <c r="N360" i="1"/>
  <c r="N337" i="1"/>
  <c r="P289" i="1"/>
  <c r="P395" i="1"/>
  <c r="P234" i="1"/>
  <c r="P355" i="1"/>
  <c r="P194" i="1"/>
  <c r="P296" i="1"/>
  <c r="P195" i="1"/>
  <c r="P210" i="1"/>
  <c r="P179" i="1"/>
  <c r="P221" i="1"/>
  <c r="P105" i="1"/>
  <c r="P83" i="1"/>
  <c r="P54" i="1"/>
  <c r="P42" i="1"/>
  <c r="P422" i="1"/>
  <c r="P176" i="1"/>
  <c r="P354" i="1"/>
  <c r="P249" i="1"/>
  <c r="P25" i="1"/>
  <c r="P328" i="1"/>
  <c r="P204" i="1"/>
  <c r="P264" i="1"/>
  <c r="P48" i="1"/>
  <c r="P67" i="1"/>
  <c r="P122" i="1"/>
  <c r="P13" i="1"/>
  <c r="P324" i="1"/>
  <c r="P88" i="1"/>
  <c r="P56" i="1"/>
  <c r="P302" i="1"/>
  <c r="P131" i="1"/>
  <c r="P380" i="1"/>
  <c r="P47" i="1"/>
  <c r="P37" i="1"/>
  <c r="P408" i="1"/>
  <c r="N405" i="1"/>
  <c r="N109" i="1"/>
  <c r="P247" i="1"/>
  <c r="P86" i="1"/>
  <c r="P240" i="1"/>
  <c r="P233" i="1"/>
  <c r="P207" i="1"/>
  <c r="P186" i="1"/>
  <c r="P159" i="1"/>
  <c r="P173" i="1"/>
  <c r="P293" i="1"/>
  <c r="P62" i="1"/>
  <c r="P341" i="1"/>
  <c r="P106" i="1"/>
  <c r="P274" i="1"/>
  <c r="P29" i="1"/>
  <c r="P244" i="1"/>
  <c r="P23" i="1"/>
  <c r="P198" i="1"/>
  <c r="P118" i="1"/>
  <c r="P123" i="1"/>
  <c r="P58" i="1"/>
  <c r="P12" i="1"/>
  <c r="P164" i="1"/>
  <c r="P84" i="1"/>
  <c r="P91" i="1"/>
  <c r="P258" i="1"/>
  <c r="P75" i="1"/>
  <c r="P72" i="1"/>
  <c r="P191" i="1"/>
  <c r="P55" i="1"/>
  <c r="P340" i="1"/>
  <c r="P188" i="1"/>
  <c r="P52" i="1"/>
  <c r="P104" i="1"/>
  <c r="P43" i="1"/>
  <c r="P373" i="1"/>
  <c r="P412" i="1"/>
  <c r="P317" i="1"/>
  <c r="P362" i="1"/>
  <c r="P361" i="1"/>
  <c r="P413" i="1"/>
  <c r="P376" i="1"/>
  <c r="P371" i="1"/>
  <c r="P241" i="1"/>
  <c r="P300" i="1"/>
  <c r="P26" i="1"/>
  <c r="P271" i="1"/>
  <c r="P102" i="1"/>
  <c r="P223" i="1"/>
  <c r="P252" i="1"/>
  <c r="N416" i="1"/>
  <c r="N16" i="1"/>
  <c r="P265" i="1"/>
  <c r="P284" i="1"/>
  <c r="P197" i="1"/>
  <c r="P151" i="1"/>
  <c r="P364" i="1"/>
  <c r="P82" i="1"/>
  <c r="P281" i="1"/>
  <c r="P80" i="1"/>
  <c r="P139" i="1"/>
  <c r="P190" i="1"/>
  <c r="P200" i="1"/>
  <c r="P49" i="1"/>
  <c r="P124" i="1"/>
  <c r="P143" i="1"/>
  <c r="P99" i="1"/>
  <c r="P243" i="1"/>
  <c r="P203" i="1"/>
  <c r="P325" i="1"/>
  <c r="P97" i="1"/>
  <c r="P278" i="1"/>
  <c r="P96" i="1"/>
  <c r="P69" i="1"/>
  <c r="P261" i="1"/>
  <c r="P150" i="1"/>
  <c r="P57" i="1"/>
  <c r="P32" i="1"/>
  <c r="P103" i="1"/>
  <c r="P8" i="1"/>
  <c r="P277" i="1"/>
  <c r="P115" i="1"/>
  <c r="P212" i="1"/>
  <c r="P169" i="1"/>
  <c r="P30" i="1"/>
  <c r="P36" i="1"/>
  <c r="P360" i="1"/>
  <c r="P405" i="1"/>
  <c r="P416" i="1"/>
  <c r="P406" i="1"/>
  <c r="P313" i="1"/>
  <c r="P419" i="1"/>
  <c r="P315" i="1"/>
  <c r="P369" i="1"/>
  <c r="P337" i="1"/>
  <c r="P109" i="1"/>
  <c r="P16" i="1"/>
  <c r="P256" i="1"/>
  <c r="P74" i="1"/>
  <c r="P242" i="1"/>
  <c r="P90" i="1"/>
  <c r="P236" i="1"/>
  <c r="N406" i="1"/>
  <c r="N256" i="1"/>
  <c r="P178" i="1"/>
  <c r="P136" i="1"/>
  <c r="P117" i="1"/>
  <c r="P161" i="1"/>
  <c r="P95" i="1"/>
  <c r="P71" i="1"/>
  <c r="P291" i="1"/>
  <c r="P112" i="1"/>
  <c r="P181" i="1"/>
  <c r="P193" i="1"/>
  <c r="P133" i="1"/>
  <c r="P157" i="1"/>
  <c r="P46" i="1"/>
  <c r="P189" i="1"/>
  <c r="P35" i="1"/>
  <c r="P282" i="1"/>
  <c r="P111" i="1"/>
  <c r="P171" i="1"/>
  <c r="P312" i="1"/>
  <c r="P93" i="1"/>
  <c r="P64" i="1"/>
  <c r="P73" i="1"/>
  <c r="P396" i="1"/>
  <c r="P45" i="1"/>
  <c r="P28" i="1"/>
  <c r="P38" i="1"/>
  <c r="P268" i="1"/>
  <c r="P66" i="1"/>
  <c r="P114" i="1"/>
  <c r="P390" i="1"/>
  <c r="P417" i="1"/>
  <c r="P358" i="1"/>
  <c r="P39" i="1"/>
  <c r="P297" i="1"/>
  <c r="P382" i="1"/>
  <c r="P335" i="1"/>
  <c r="P414" i="1"/>
  <c r="P248" i="1"/>
  <c r="P374" i="1"/>
  <c r="P326" i="1"/>
  <c r="P398" i="1"/>
  <c r="P421" i="1"/>
  <c r="P237" i="1"/>
  <c r="P177" i="1"/>
  <c r="P392" i="1"/>
  <c r="P144" i="1"/>
  <c r="P266" i="1"/>
  <c r="P239" i="1"/>
  <c r="P10" i="1"/>
  <c r="P116" i="1"/>
  <c r="L375" i="1"/>
  <c r="N313" i="1"/>
  <c r="N74" i="1"/>
  <c r="P423" i="1"/>
  <c r="P246" i="1"/>
  <c r="P269" i="1"/>
  <c r="P279" i="1"/>
  <c r="P168" i="1"/>
  <c r="P347" i="1"/>
  <c r="P187" i="1"/>
  <c r="P316" i="1"/>
  <c r="P126" i="1"/>
  <c r="P163" i="1"/>
  <c r="P113" i="1"/>
  <c r="P18" i="1"/>
  <c r="P224" i="1"/>
  <c r="P250" i="1"/>
  <c r="P393" i="1"/>
  <c r="P21" i="1"/>
  <c r="P336" i="1"/>
  <c r="P287" i="1"/>
  <c r="P170" i="1"/>
  <c r="P397" i="1"/>
  <c r="P345" i="1"/>
  <c r="P79" i="1"/>
  <c r="P44" i="1"/>
  <c r="P172" i="1"/>
  <c r="P211" i="1"/>
  <c r="P165" i="1"/>
  <c r="P331" i="1"/>
  <c r="P63" i="1"/>
  <c r="P121" i="1"/>
  <c r="P101" i="1"/>
  <c r="P98" i="1"/>
  <c r="P334" i="1"/>
  <c r="P5" i="1"/>
  <c r="P2" i="1"/>
  <c r="P338" i="1"/>
  <c r="P349" i="1"/>
  <c r="P351" i="1"/>
  <c r="P401" i="1"/>
  <c r="P389" i="1"/>
  <c r="P323" i="1"/>
  <c r="P357" i="1"/>
  <c r="P219" i="1"/>
  <c r="P299" i="1"/>
  <c r="P407" i="1"/>
  <c r="P53" i="1"/>
  <c r="P307" i="1"/>
  <c r="P254" i="1"/>
  <c r="P275" i="1"/>
  <c r="P228" i="1"/>
  <c r="P31" i="1"/>
  <c r="P155" i="1"/>
  <c r="N169" i="1"/>
  <c r="N419" i="1"/>
  <c r="N242" i="1"/>
  <c r="P229" i="1"/>
  <c r="P89" i="1"/>
  <c r="P184" i="1"/>
  <c r="P100" i="1"/>
  <c r="P110" i="1"/>
  <c r="P309" i="1"/>
  <c r="P130" i="1"/>
  <c r="P253" i="1"/>
  <c r="P202" i="1"/>
  <c r="P214" i="1"/>
  <c r="P201" i="1"/>
  <c r="P135" i="1"/>
  <c r="P174" i="1"/>
  <c r="P33" i="1"/>
  <c r="P77" i="1"/>
  <c r="P222" i="1"/>
  <c r="P339" i="1"/>
  <c r="P192" i="1"/>
  <c r="P148" i="1"/>
  <c r="P22" i="1"/>
  <c r="P365" i="1"/>
  <c r="P217" i="1"/>
  <c r="P227" i="1"/>
  <c r="P119" i="1"/>
  <c r="P175" i="1"/>
  <c r="P94" i="1"/>
  <c r="P20" i="1"/>
  <c r="P290" i="1"/>
  <c r="P87" i="1"/>
  <c r="P272" i="1"/>
  <c r="P140" i="1"/>
  <c r="P125" i="1"/>
  <c r="P7" i="1"/>
  <c r="P3" i="1"/>
  <c r="P381" i="1"/>
  <c r="P404" i="1"/>
  <c r="P391" i="1"/>
  <c r="P318" i="1"/>
  <c r="P378" i="1"/>
  <c r="P367" i="1"/>
  <c r="P280" i="1"/>
  <c r="P262" i="1"/>
  <c r="P230" i="1"/>
  <c r="P387" i="1"/>
  <c r="P9" i="1"/>
  <c r="P344" i="1"/>
  <c r="P206" i="1"/>
  <c r="P276" i="1"/>
  <c r="P107" i="1"/>
  <c r="P226" i="1"/>
  <c r="P146" i="1"/>
  <c r="L205" i="1"/>
  <c r="N205" i="1"/>
  <c r="L68" i="1"/>
  <c r="N68" i="1"/>
  <c r="L167" i="1"/>
  <c r="N167" i="1"/>
  <c r="L283" i="1"/>
  <c r="N283" i="1"/>
  <c r="L70" i="1"/>
  <c r="L185" i="1"/>
  <c r="N185" i="1"/>
  <c r="L352" i="1"/>
  <c r="N352" i="1"/>
  <c r="L166" i="1"/>
  <c r="N166" i="1"/>
  <c r="L138" i="1"/>
  <c r="N138" i="1"/>
  <c r="L76" i="1"/>
  <c r="N76" i="1"/>
  <c r="L370" i="1"/>
  <c r="N370" i="1"/>
  <c r="L409" i="1"/>
  <c r="N409" i="1"/>
  <c r="L11" i="1"/>
  <c r="L342" i="1"/>
  <c r="N342" i="1"/>
  <c r="L34" i="1"/>
  <c r="N34" i="1"/>
  <c r="L152" i="1"/>
  <c r="N152" i="1"/>
  <c r="L255" i="1"/>
  <c r="N255" i="1"/>
  <c r="L182" i="1"/>
  <c r="N182" i="1"/>
  <c r="L149" i="1"/>
  <c r="N149" i="1"/>
  <c r="L60" i="1"/>
  <c r="N60" i="1"/>
  <c r="L24" i="1"/>
  <c r="N24" i="1"/>
  <c r="L366" i="1"/>
  <c r="N366" i="1"/>
  <c r="L348" i="1"/>
  <c r="N348" i="1"/>
  <c r="L329" i="1"/>
  <c r="N329" i="1"/>
  <c r="L259" i="1"/>
  <c r="N415" i="1"/>
  <c r="N142" i="1"/>
  <c r="N128" i="1"/>
  <c r="N251" i="1"/>
  <c r="N350" i="1"/>
  <c r="N127" i="1"/>
  <c r="N154" i="1"/>
  <c r="N310" i="1"/>
  <c r="N14" i="1"/>
  <c r="N153" i="1"/>
  <c r="N180" i="1"/>
  <c r="N78" i="1"/>
  <c r="N51" i="1"/>
  <c r="N304" i="1"/>
  <c r="N134" i="1"/>
  <c r="N238" i="1"/>
  <c r="N132" i="1"/>
  <c r="N61" i="1"/>
  <c r="N343" i="1"/>
  <c r="N50" i="1"/>
  <c r="N306" i="1"/>
  <c r="N85" i="1"/>
  <c r="N40" i="1"/>
  <c r="N65" i="1"/>
  <c r="N120" i="1"/>
  <c r="N4" i="1"/>
  <c r="N372" i="1"/>
  <c r="N363" i="1"/>
  <c r="N410" i="1"/>
  <c r="N418" i="1"/>
  <c r="N388" i="1"/>
  <c r="N359" i="1"/>
  <c r="N137" i="1"/>
  <c r="N314" i="1"/>
  <c r="N162" i="1"/>
  <c r="N303" i="1"/>
  <c r="N270" i="1"/>
  <c r="N346" i="1"/>
  <c r="N322" i="1"/>
  <c r="N263" i="1"/>
  <c r="N199" i="1"/>
  <c r="N145" i="1"/>
  <c r="N208" i="1"/>
  <c r="N394" i="1"/>
  <c r="N298" i="1"/>
  <c r="N17" i="1"/>
  <c r="N19" i="1"/>
  <c r="N225" i="1"/>
  <c r="N260" i="1"/>
  <c r="N294" i="1"/>
  <c r="N332" i="1"/>
  <c r="N292" i="1"/>
  <c r="N286" i="1"/>
  <c r="N305" i="1"/>
  <c r="N285" i="1"/>
  <c r="N81" i="1"/>
  <c r="N59" i="1"/>
  <c r="N216" i="1"/>
  <c r="N160" i="1"/>
  <c r="N420" i="1"/>
  <c r="N6" i="1"/>
  <c r="N383" i="1"/>
  <c r="N411" i="1"/>
  <c r="N319" i="1"/>
  <c r="N368" i="1"/>
  <c r="N215" i="1"/>
  <c r="N384" i="1"/>
  <c r="N41" i="1"/>
  <c r="N15" i="1"/>
  <c r="N379" i="1"/>
  <c r="N196" i="1"/>
  <c r="N311" i="1"/>
  <c r="N218" i="1"/>
  <c r="N289" i="1"/>
  <c r="N395" i="1"/>
  <c r="N234" i="1"/>
  <c r="N355" i="1"/>
  <c r="N194" i="1"/>
  <c r="N296" i="1"/>
  <c r="N147" i="1"/>
  <c r="N386" i="1"/>
  <c r="N195" i="1"/>
  <c r="N210" i="1"/>
  <c r="N179" i="1"/>
  <c r="N221" i="1"/>
  <c r="N105" i="1"/>
  <c r="N83" i="1"/>
  <c r="N54" i="1"/>
  <c r="N42" i="1"/>
  <c r="N422" i="1"/>
  <c r="N176" i="1"/>
  <c r="N354" i="1"/>
  <c r="N249" i="1"/>
  <c r="N25" i="1"/>
  <c r="N328" i="1"/>
  <c r="N204" i="1"/>
  <c r="N264" i="1"/>
  <c r="N48" i="1"/>
  <c r="N67" i="1"/>
  <c r="N122" i="1"/>
  <c r="N295" i="1"/>
  <c r="N13" i="1"/>
  <c r="N324" i="1"/>
  <c r="N88" i="1"/>
  <c r="N56" i="1"/>
  <c r="N302" i="1"/>
  <c r="N131" i="1"/>
  <c r="N380" i="1"/>
  <c r="N47" i="1"/>
  <c r="N37" i="1"/>
  <c r="N408" i="1"/>
  <c r="N400" i="1"/>
  <c r="N399" i="1"/>
  <c r="N356" i="1"/>
  <c r="N320" i="1"/>
  <c r="N333" i="1"/>
  <c r="N273" i="1"/>
  <c r="N245" i="1"/>
  <c r="N235" i="1"/>
  <c r="N327" i="1"/>
  <c r="N27" i="1"/>
  <c r="N288" i="1"/>
  <c r="N257" i="1"/>
  <c r="N156" i="1"/>
  <c r="N385" i="1"/>
  <c r="N308" i="1"/>
  <c r="N247" i="1"/>
  <c r="N86" i="1"/>
  <c r="N240" i="1"/>
  <c r="N233" i="1"/>
  <c r="N207" i="1"/>
  <c r="N186" i="1"/>
  <c r="N159" i="1"/>
  <c r="N173" i="1"/>
  <c r="N293" i="1"/>
  <c r="N62" i="1"/>
  <c r="N341" i="1"/>
  <c r="N106" i="1"/>
  <c r="N274" i="1"/>
  <c r="N29" i="1"/>
  <c r="N244" i="1"/>
  <c r="N23" i="1"/>
  <c r="N198" i="1"/>
  <c r="N118" i="1"/>
  <c r="N123" i="1"/>
  <c r="N213" i="1"/>
  <c r="N58" i="1"/>
  <c r="N12" i="1"/>
  <c r="N164" i="1"/>
  <c r="N84" i="1"/>
  <c r="N91" i="1"/>
  <c r="N258" i="1"/>
  <c r="N75" i="1"/>
  <c r="N220" i="1"/>
  <c r="N72" i="1"/>
  <c r="N92" i="1"/>
  <c r="N191" i="1"/>
  <c r="N55" i="1"/>
  <c r="N340" i="1"/>
  <c r="N188" i="1"/>
  <c r="N52" i="1"/>
  <c r="N104" i="1"/>
  <c r="N43" i="1"/>
  <c r="N373" i="1"/>
  <c r="N412" i="1"/>
  <c r="N317" i="1"/>
  <c r="N362" i="1"/>
  <c r="N361" i="1"/>
  <c r="N413" i="1"/>
  <c r="N376" i="1"/>
  <c r="N371" i="1"/>
  <c r="N241" i="1"/>
  <c r="N300" i="1"/>
  <c r="N26" i="1"/>
  <c r="N271" i="1"/>
  <c r="N102" i="1"/>
  <c r="N223" i="1"/>
  <c r="N252" i="1"/>
  <c r="N231" i="1"/>
  <c r="N265" i="1"/>
  <c r="N284" i="1"/>
  <c r="N197" i="1"/>
  <c r="N151" i="1"/>
  <c r="N364" i="1"/>
  <c r="N82" i="1"/>
  <c r="N281" i="1"/>
  <c r="N80" i="1"/>
  <c r="N139" i="1"/>
  <c r="N190" i="1"/>
  <c r="N200" i="1"/>
  <c r="N158" i="1"/>
  <c r="N49" i="1"/>
  <c r="N124" i="1"/>
  <c r="N301" i="1"/>
  <c r="N143" i="1"/>
  <c r="N99" i="1"/>
  <c r="N243" i="1"/>
  <c r="N203" i="1"/>
  <c r="N325" i="1"/>
  <c r="N97" i="1"/>
  <c r="N108" i="1"/>
  <c r="N278" i="1"/>
  <c r="N96" i="1"/>
  <c r="N69" i="1"/>
  <c r="N261" i="1"/>
  <c r="N150" i="1"/>
  <c r="N57" i="1"/>
  <c r="N32" i="1"/>
  <c r="N103" i="1"/>
  <c r="N8" i="1"/>
  <c r="N277" i="1"/>
  <c r="N115" i="1"/>
  <c r="N212" i="1"/>
  <c r="N353" i="1"/>
  <c r="N178" i="1"/>
  <c r="N136" i="1"/>
  <c r="N117" i="1"/>
  <c r="N161" i="1"/>
  <c r="N95" i="1"/>
  <c r="N71" i="1"/>
  <c r="N291" i="1"/>
  <c r="N112" i="1"/>
  <c r="N209" i="1"/>
  <c r="N181" i="1"/>
  <c r="N193" i="1"/>
  <c r="N133" i="1"/>
  <c r="N157" i="1"/>
  <c r="N46" i="1"/>
  <c r="N189" i="1"/>
  <c r="N35" i="1"/>
  <c r="N282" i="1"/>
  <c r="N141" i="1"/>
  <c r="N111" i="1"/>
  <c r="N171" i="1"/>
  <c r="N312" i="1"/>
  <c r="N93" i="1"/>
  <c r="N64" i="1"/>
  <c r="N73" i="1"/>
  <c r="N396" i="1"/>
  <c r="N45" i="1"/>
  <c r="N28" i="1"/>
  <c r="N38" i="1"/>
  <c r="N268" i="1"/>
  <c r="N66" i="1"/>
  <c r="N114" i="1"/>
  <c r="N390" i="1"/>
  <c r="N417" i="1"/>
  <c r="N358" i="1"/>
  <c r="N39" i="1"/>
  <c r="N297" i="1"/>
  <c r="N382" i="1"/>
  <c r="N335" i="1"/>
  <c r="N414" i="1"/>
  <c r="N248" i="1"/>
  <c r="N374" i="1"/>
  <c r="N326" i="1"/>
  <c r="N398" i="1"/>
  <c r="N421" i="1"/>
  <c r="N237" i="1"/>
  <c r="N177" i="1"/>
  <c r="N392" i="1"/>
  <c r="N144" i="1"/>
  <c r="N266" i="1"/>
  <c r="N239" i="1"/>
  <c r="N10" i="1"/>
  <c r="N116" i="1"/>
  <c r="N423" i="1"/>
  <c r="N129" i="1"/>
  <c r="N246" i="1"/>
  <c r="N269" i="1"/>
  <c r="N279" i="1"/>
  <c r="N168" i="1"/>
  <c r="N347" i="1"/>
  <c r="N187" i="1"/>
  <c r="N232" i="1"/>
  <c r="N316" i="1"/>
  <c r="N126" i="1"/>
  <c r="N163" i="1"/>
  <c r="N113" i="1"/>
  <c r="N18" i="1"/>
  <c r="N224" i="1"/>
  <c r="N250" i="1"/>
  <c r="N393" i="1"/>
  <c r="N21" i="1"/>
  <c r="N336" i="1"/>
  <c r="N287" i="1"/>
  <c r="N170" i="1"/>
  <c r="N397" i="1"/>
  <c r="N345" i="1"/>
  <c r="N79" i="1"/>
  <c r="N44" i="1"/>
  <c r="N172" i="1"/>
  <c r="N211" i="1"/>
  <c r="N165" i="1"/>
  <c r="N331" i="1"/>
  <c r="N63" i="1"/>
  <c r="N121" i="1"/>
  <c r="N101" i="1"/>
  <c r="N98" i="1"/>
  <c r="N334" i="1"/>
  <c r="N5" i="1"/>
  <c r="N2" i="1"/>
  <c r="N338" i="1"/>
  <c r="N349" i="1"/>
  <c r="N351" i="1"/>
  <c r="N401" i="1"/>
  <c r="N389" i="1"/>
  <c r="N323" i="1"/>
  <c r="N357" i="1"/>
  <c r="N219" i="1"/>
  <c r="N299" i="1"/>
  <c r="N407" i="1"/>
  <c r="N53" i="1"/>
  <c r="N307" i="1"/>
  <c r="N254" i="1"/>
  <c r="N275" i="1"/>
  <c r="N228" i="1"/>
  <c r="N31" i="1"/>
  <c r="N155" i="1"/>
  <c r="N229" i="1"/>
  <c r="N89" i="1"/>
  <c r="N184" i="1"/>
  <c r="N100" i="1"/>
  <c r="N110" i="1"/>
  <c r="N309" i="1"/>
  <c r="N130" i="1"/>
  <c r="N253" i="1"/>
  <c r="N202" i="1"/>
  <c r="N214" i="1"/>
  <c r="N201" i="1"/>
  <c r="N135" i="1"/>
  <c r="N174" i="1"/>
  <c r="N33" i="1"/>
  <c r="N77" i="1"/>
  <c r="N222" i="1"/>
  <c r="N339" i="1"/>
  <c r="N192" i="1"/>
  <c r="N148" i="1"/>
  <c r="N22" i="1"/>
  <c r="N365" i="1"/>
  <c r="N217" i="1"/>
  <c r="N227" i="1"/>
  <c r="N119" i="1"/>
  <c r="N175" i="1"/>
  <c r="N330" i="1"/>
  <c r="N94" i="1"/>
  <c r="N20" i="1"/>
  <c r="N290" i="1"/>
  <c r="N87" i="1"/>
  <c r="N272" i="1"/>
  <c r="N140" i="1"/>
  <c r="N125" i="1"/>
  <c r="N267" i="1"/>
  <c r="N7" i="1"/>
  <c r="N3" i="1"/>
  <c r="N381" i="1"/>
  <c r="N404" i="1"/>
  <c r="N391" i="1"/>
  <c r="N318" i="1"/>
  <c r="N378" i="1"/>
  <c r="N367" i="1"/>
  <c r="N280" i="1"/>
  <c r="N262" i="1"/>
  <c r="N230" i="1"/>
  <c r="N387" i="1"/>
  <c r="N9" i="1"/>
  <c r="N344" i="1"/>
  <c r="N206" i="1"/>
  <c r="N276" i="1"/>
  <c r="N107" i="1"/>
  <c r="N226" i="1"/>
  <c r="N146" i="1"/>
  <c r="Q384" i="1" l="1"/>
  <c r="O384" i="1"/>
  <c r="M384" i="1"/>
  <c r="Q402" i="1"/>
  <c r="O402" i="1"/>
  <c r="M402" i="1"/>
  <c r="Q321" i="1"/>
  <c r="O321" i="1"/>
  <c r="M321" i="1"/>
  <c r="Q332" i="1"/>
  <c r="M332" i="1"/>
  <c r="O332" i="1"/>
  <c r="Q298" i="1"/>
  <c r="O298" i="1"/>
  <c r="M298" i="1"/>
  <c r="Q183" i="1"/>
  <c r="O183" i="1"/>
  <c r="M183" i="1"/>
  <c r="Q70" i="1"/>
  <c r="M70" i="1"/>
  <c r="O70" i="1"/>
  <c r="Q283" i="1"/>
  <c r="O283" i="1"/>
  <c r="M283" i="1"/>
  <c r="Q230" i="1"/>
  <c r="M230" i="1"/>
  <c r="O230" i="1"/>
  <c r="Q330" i="1"/>
  <c r="O330" i="1"/>
  <c r="M330" i="1"/>
  <c r="Q100" i="1"/>
  <c r="O100" i="1"/>
  <c r="M100" i="1"/>
  <c r="O129" i="1"/>
  <c r="Q129" i="1"/>
  <c r="M129" i="1"/>
  <c r="Q353" i="1"/>
  <c r="O353" i="1"/>
  <c r="M353" i="1"/>
  <c r="Q158" i="1"/>
  <c r="O158" i="1"/>
  <c r="M158" i="1"/>
  <c r="Q123" i="1"/>
  <c r="O123" i="1"/>
  <c r="M123" i="1"/>
  <c r="Q147" i="1"/>
  <c r="O147" i="1"/>
  <c r="M147" i="1"/>
  <c r="Q375" i="1"/>
  <c r="M375" i="1"/>
  <c r="O375" i="1"/>
  <c r="Q403" i="1"/>
  <c r="O403" i="1"/>
  <c r="M403" i="1"/>
  <c r="Q11" i="1"/>
  <c r="O11" i="1"/>
  <c r="M11" i="1"/>
  <c r="Q377" i="1"/>
  <c r="O377" i="1"/>
  <c r="M377" i="1"/>
  <c r="Q267" i="1"/>
  <c r="O267" i="1"/>
  <c r="M267" i="1"/>
  <c r="Q174" i="1"/>
  <c r="O174" i="1"/>
  <c r="M174" i="1"/>
  <c r="Q331" i="1"/>
  <c r="O331" i="1"/>
  <c r="M331" i="1"/>
  <c r="Q141" i="1"/>
  <c r="M141" i="1"/>
  <c r="O141" i="1"/>
  <c r="Q220" i="1"/>
  <c r="O220" i="1"/>
  <c r="M220" i="1"/>
  <c r="Q67" i="1"/>
  <c r="O67" i="1"/>
  <c r="M67" i="1"/>
  <c r="Q206" i="1"/>
  <c r="M206" i="1"/>
  <c r="O206" i="1"/>
  <c r="Q135" i="1"/>
  <c r="O135" i="1"/>
  <c r="M135" i="1"/>
  <c r="Q232" i="1"/>
  <c r="M232" i="1"/>
  <c r="O232" i="1"/>
  <c r="O209" i="1"/>
  <c r="Q209" i="1"/>
  <c r="M209" i="1"/>
  <c r="Q108" i="1"/>
  <c r="O108" i="1"/>
  <c r="M108" i="1"/>
  <c r="Q92" i="1"/>
  <c r="O92" i="1"/>
  <c r="M92" i="1"/>
  <c r="Q295" i="1"/>
  <c r="O295" i="1"/>
  <c r="M295" i="1"/>
  <c r="Q254" i="1"/>
  <c r="O254" i="1"/>
  <c r="M254" i="1"/>
  <c r="Q389" i="1"/>
  <c r="O389" i="1"/>
  <c r="M389" i="1"/>
  <c r="O121" i="1"/>
  <c r="Q121" i="1"/>
  <c r="M121" i="1"/>
  <c r="Q269" i="1"/>
  <c r="O269" i="1"/>
  <c r="M269" i="1"/>
  <c r="Q136" i="1"/>
  <c r="O136" i="1"/>
  <c r="M136" i="1"/>
  <c r="Q301" i="1"/>
  <c r="O301" i="1"/>
  <c r="M301" i="1"/>
  <c r="Q213" i="1"/>
  <c r="O213" i="1"/>
  <c r="M213" i="1"/>
  <c r="Q386" i="1"/>
  <c r="O386" i="1"/>
  <c r="M386" i="1"/>
  <c r="Q237" i="1"/>
  <c r="O237" i="1"/>
  <c r="M237" i="1"/>
  <c r="Q382" i="1"/>
  <c r="M382" i="1"/>
  <c r="O382" i="1"/>
  <c r="Q133" i="1"/>
  <c r="O133" i="1"/>
  <c r="M133" i="1"/>
  <c r="Q69" i="1"/>
  <c r="M69" i="1"/>
  <c r="O69" i="1"/>
  <c r="Q188" i="1"/>
  <c r="M188" i="1"/>
  <c r="O188" i="1"/>
  <c r="Q131" i="1"/>
  <c r="O131" i="1"/>
  <c r="M131" i="1"/>
  <c r="O256" i="1"/>
  <c r="Q256" i="1"/>
  <c r="M256" i="1"/>
  <c r="Q102" i="1"/>
  <c r="M102" i="1"/>
  <c r="O102" i="1"/>
  <c r="Q288" i="1"/>
  <c r="O288" i="1"/>
  <c r="M288" i="1"/>
  <c r="Q84" i="1"/>
  <c r="O84" i="1"/>
  <c r="M84" i="1"/>
  <c r="Q235" i="1"/>
  <c r="M235" i="1"/>
  <c r="O235" i="1"/>
  <c r="O229" i="1"/>
  <c r="P158" i="1"/>
  <c r="L141" i="1"/>
  <c r="P70" i="1"/>
  <c r="L232" i="1"/>
  <c r="L135" i="1"/>
  <c r="L269" i="1"/>
  <c r="N375" i="1"/>
  <c r="O329" i="1"/>
  <c r="Q329" i="1"/>
  <c r="M329" i="1"/>
  <c r="Q409" i="1"/>
  <c r="O409" i="1"/>
  <c r="M409" i="1"/>
  <c r="Q348" i="1"/>
  <c r="M348" i="1"/>
  <c r="O348" i="1"/>
  <c r="Q24" i="1"/>
  <c r="O24" i="1"/>
  <c r="M24" i="1"/>
  <c r="Q149" i="1"/>
  <c r="O149" i="1"/>
  <c r="M149" i="1"/>
  <c r="O255" i="1"/>
  <c r="Q255" i="1"/>
  <c r="M255" i="1"/>
  <c r="Q34" i="1"/>
  <c r="O34" i="1"/>
  <c r="M34" i="1"/>
  <c r="Q132" i="1"/>
  <c r="M132" i="1"/>
  <c r="O132" i="1"/>
  <c r="Q154" i="1"/>
  <c r="O154" i="1"/>
  <c r="M154" i="1"/>
  <c r="Q367" i="1"/>
  <c r="M367" i="1"/>
  <c r="O367" i="1"/>
  <c r="Q119" i="1"/>
  <c r="O119" i="1"/>
  <c r="M119" i="1"/>
  <c r="Q98" i="1"/>
  <c r="O98" i="1"/>
  <c r="M98" i="1"/>
  <c r="Q417" i="1"/>
  <c r="O417" i="1"/>
  <c r="M417" i="1"/>
  <c r="Q337" i="1"/>
  <c r="O337" i="1"/>
  <c r="M337" i="1"/>
  <c r="Q139" i="1"/>
  <c r="O139" i="1"/>
  <c r="M139" i="1"/>
  <c r="Q106" i="1"/>
  <c r="O106" i="1"/>
  <c r="M106" i="1"/>
  <c r="Q166" i="1"/>
  <c r="M166" i="1"/>
  <c r="O166" i="1"/>
  <c r="Q352" i="1"/>
  <c r="O352" i="1"/>
  <c r="M352" i="1"/>
  <c r="O185" i="1"/>
  <c r="Q185" i="1"/>
  <c r="M185" i="1"/>
  <c r="Q61" i="1"/>
  <c r="O61" i="1"/>
  <c r="M61" i="1"/>
  <c r="Q128" i="1"/>
  <c r="M128" i="1"/>
  <c r="O128" i="1"/>
  <c r="Q140" i="1"/>
  <c r="M140" i="1"/>
  <c r="O140" i="1"/>
  <c r="O201" i="1"/>
  <c r="Q201" i="1"/>
  <c r="M201" i="1"/>
  <c r="Q172" i="1"/>
  <c r="O172" i="1"/>
  <c r="M172" i="1"/>
  <c r="Q157" i="1"/>
  <c r="M157" i="1"/>
  <c r="O157" i="1"/>
  <c r="Q58" i="1"/>
  <c r="O58" i="1"/>
  <c r="M58" i="1"/>
  <c r="Q176" i="1"/>
  <c r="O176" i="1"/>
  <c r="M176" i="1"/>
  <c r="Q344" i="1"/>
  <c r="O344" i="1"/>
  <c r="M344" i="1"/>
  <c r="Q253" i="1"/>
  <c r="O253" i="1"/>
  <c r="M253" i="1"/>
  <c r="Q279" i="1"/>
  <c r="O279" i="1"/>
  <c r="M279" i="1"/>
  <c r="Q95" i="1"/>
  <c r="O95" i="1"/>
  <c r="M95" i="1"/>
  <c r="Q243" i="1"/>
  <c r="M243" i="1"/>
  <c r="O243" i="1"/>
  <c r="Q164" i="1"/>
  <c r="M164" i="1"/>
  <c r="O164" i="1"/>
  <c r="O25" i="1"/>
  <c r="Q25" i="1"/>
  <c r="M25" i="1"/>
  <c r="Q307" i="1"/>
  <c r="O307" i="1"/>
  <c r="M307" i="1"/>
  <c r="Q401" i="1"/>
  <c r="O401" i="1"/>
  <c r="M401" i="1"/>
  <c r="Q165" i="1"/>
  <c r="M165" i="1"/>
  <c r="O165" i="1"/>
  <c r="Q423" i="1"/>
  <c r="O423" i="1"/>
  <c r="M423" i="1"/>
  <c r="Q16" i="1"/>
  <c r="M16" i="1"/>
  <c r="O16" i="1"/>
  <c r="Q200" i="1"/>
  <c r="O200" i="1"/>
  <c r="M200" i="1"/>
  <c r="Q29" i="1"/>
  <c r="O29" i="1"/>
  <c r="M29" i="1"/>
  <c r="Q116" i="1"/>
  <c r="M116" i="1"/>
  <c r="O116" i="1"/>
  <c r="Q421" i="1"/>
  <c r="O421" i="1"/>
  <c r="M421" i="1"/>
  <c r="Q297" i="1"/>
  <c r="M297" i="1"/>
  <c r="Q112" i="1"/>
  <c r="O112" i="1"/>
  <c r="M112" i="1"/>
  <c r="Q203" i="1"/>
  <c r="O203" i="1"/>
  <c r="M203" i="1"/>
  <c r="Q75" i="1"/>
  <c r="O75" i="1"/>
  <c r="M75" i="1"/>
  <c r="Q122" i="1"/>
  <c r="O122" i="1"/>
  <c r="M122" i="1"/>
  <c r="Q369" i="1"/>
  <c r="O369" i="1"/>
  <c r="M369" i="1"/>
  <c r="Q362" i="1"/>
  <c r="O362" i="1"/>
  <c r="M362" i="1"/>
  <c r="Q37" i="1"/>
  <c r="M37" i="1"/>
  <c r="O37" i="1"/>
  <c r="Q240" i="1"/>
  <c r="O240" i="1"/>
  <c r="M240" i="1"/>
  <c r="Q245" i="1"/>
  <c r="O245" i="1"/>
  <c r="M245" i="1"/>
  <c r="P183" i="1"/>
  <c r="P402" i="1"/>
  <c r="L209" i="1"/>
  <c r="L67" i="1"/>
  <c r="L220" i="1"/>
  <c r="L213" i="1"/>
  <c r="L174" i="1"/>
  <c r="L129" i="1"/>
  <c r="L389" i="1"/>
  <c r="L332" i="1"/>
  <c r="Q218" i="1"/>
  <c r="O218" i="1"/>
  <c r="M218" i="1"/>
  <c r="Q215" i="1"/>
  <c r="O215" i="1"/>
  <c r="M215" i="1"/>
  <c r="Q6" i="1"/>
  <c r="O6" i="1"/>
  <c r="M6" i="1"/>
  <c r="O81" i="1"/>
  <c r="Q81" i="1"/>
  <c r="M81" i="1"/>
  <c r="Q294" i="1"/>
  <c r="M294" i="1"/>
  <c r="O294" i="1"/>
  <c r="Q259" i="1"/>
  <c r="M259" i="1"/>
  <c r="O259" i="1"/>
  <c r="O263" i="1"/>
  <c r="Q263" i="1"/>
  <c r="M263" i="1"/>
  <c r="Q238" i="1"/>
  <c r="O238" i="1"/>
  <c r="M238" i="1"/>
  <c r="Q127" i="1"/>
  <c r="O127" i="1"/>
  <c r="M127" i="1"/>
  <c r="Q318" i="1"/>
  <c r="O318" i="1"/>
  <c r="M318" i="1"/>
  <c r="O217" i="1"/>
  <c r="Q217" i="1"/>
  <c r="M217" i="1"/>
  <c r="Q211" i="1"/>
  <c r="O211" i="1"/>
  <c r="M211" i="1"/>
  <c r="Q45" i="1"/>
  <c r="O45" i="1"/>
  <c r="M45" i="1"/>
  <c r="Q315" i="1"/>
  <c r="O315" i="1"/>
  <c r="M315" i="1"/>
  <c r="Q197" i="1"/>
  <c r="O197" i="1"/>
  <c r="M197" i="1"/>
  <c r="Q159" i="1"/>
  <c r="O159" i="1"/>
  <c r="M159" i="1"/>
  <c r="Q270" i="1"/>
  <c r="O270" i="1"/>
  <c r="M270" i="1"/>
  <c r="Q388" i="1"/>
  <c r="O388" i="1"/>
  <c r="M388" i="1"/>
  <c r="Q4" i="1"/>
  <c r="O4" i="1"/>
  <c r="M4" i="1"/>
  <c r="Q134" i="1"/>
  <c r="O134" i="1"/>
  <c r="M134" i="1"/>
  <c r="Q387" i="1"/>
  <c r="O387" i="1"/>
  <c r="M387" i="1"/>
  <c r="Q290" i="1"/>
  <c r="O290" i="1"/>
  <c r="M290" i="1"/>
  <c r="Q202" i="1"/>
  <c r="O202" i="1"/>
  <c r="M202" i="1"/>
  <c r="Q397" i="1"/>
  <c r="O397" i="1"/>
  <c r="M397" i="1"/>
  <c r="O97" i="1"/>
  <c r="Q97" i="1"/>
  <c r="M97" i="1"/>
  <c r="Q244" i="1"/>
  <c r="O244" i="1"/>
  <c r="M244" i="1"/>
  <c r="Q210" i="1"/>
  <c r="O210" i="1"/>
  <c r="M210" i="1"/>
  <c r="Q9" i="1"/>
  <c r="O9" i="1"/>
  <c r="M9" i="1"/>
  <c r="Q184" i="1"/>
  <c r="O184" i="1"/>
  <c r="M184" i="1"/>
  <c r="Q246" i="1"/>
  <c r="O246" i="1"/>
  <c r="M246" i="1"/>
  <c r="Q178" i="1"/>
  <c r="O178" i="1"/>
  <c r="M178" i="1"/>
  <c r="Q124" i="1"/>
  <c r="M124" i="1"/>
  <c r="O124" i="1"/>
  <c r="Q198" i="1"/>
  <c r="O198" i="1"/>
  <c r="M198" i="1"/>
  <c r="O105" i="1"/>
  <c r="Q105" i="1"/>
  <c r="M105" i="1"/>
  <c r="Q53" i="1"/>
  <c r="M53" i="1"/>
  <c r="O53" i="1"/>
  <c r="M351" i="1"/>
  <c r="O351" i="1"/>
  <c r="Q351" i="1"/>
  <c r="Q79" i="1"/>
  <c r="O79" i="1"/>
  <c r="M79" i="1"/>
  <c r="Q390" i="1"/>
  <c r="M390" i="1"/>
  <c r="O390" i="1"/>
  <c r="O416" i="1"/>
  <c r="M416" i="1"/>
  <c r="Q416" i="1"/>
  <c r="Q82" i="1"/>
  <c r="O82" i="1"/>
  <c r="M82" i="1"/>
  <c r="Q186" i="1"/>
  <c r="O186" i="1"/>
  <c r="M186" i="1"/>
  <c r="Q10" i="1"/>
  <c r="O10" i="1"/>
  <c r="M10" i="1"/>
  <c r="Q398" i="1"/>
  <c r="M398" i="1"/>
  <c r="O398" i="1"/>
  <c r="Q39" i="1"/>
  <c r="O39" i="1"/>
  <c r="M39" i="1"/>
  <c r="Q117" i="1"/>
  <c r="M117" i="1"/>
  <c r="O117" i="1"/>
  <c r="O49" i="1"/>
  <c r="Q49" i="1"/>
  <c r="M49" i="1"/>
  <c r="Q118" i="1"/>
  <c r="M118" i="1"/>
  <c r="O118" i="1"/>
  <c r="Q354" i="1"/>
  <c r="O354" i="1"/>
  <c r="M354" i="1"/>
  <c r="Q313" i="1"/>
  <c r="O313" i="1"/>
  <c r="M313" i="1"/>
  <c r="Q52" i="1"/>
  <c r="O52" i="1"/>
  <c r="M52" i="1"/>
  <c r="Q56" i="1"/>
  <c r="O56" i="1"/>
  <c r="M56" i="1"/>
  <c r="Q333" i="1"/>
  <c r="M333" i="1"/>
  <c r="O333" i="1"/>
  <c r="Q408" i="1"/>
  <c r="O408" i="1"/>
  <c r="M408" i="1"/>
  <c r="P141" i="1"/>
  <c r="P386" i="1"/>
  <c r="P288" i="1"/>
  <c r="L237" i="1"/>
  <c r="L382" i="1"/>
  <c r="L102" i="1"/>
  <c r="L353" i="1"/>
  <c r="L69" i="1"/>
  <c r="L235" i="1"/>
  <c r="L100" i="1"/>
  <c r="L367" i="1"/>
  <c r="L254" i="1"/>
  <c r="L183" i="1"/>
  <c r="L403" i="1"/>
  <c r="Q311" i="1"/>
  <c r="O311" i="1"/>
  <c r="M311" i="1"/>
  <c r="Q368" i="1"/>
  <c r="O368" i="1"/>
  <c r="M368" i="1"/>
  <c r="Q420" i="1"/>
  <c r="O420" i="1"/>
  <c r="M420" i="1"/>
  <c r="Q285" i="1"/>
  <c r="M285" i="1"/>
  <c r="O285" i="1"/>
  <c r="Q260" i="1"/>
  <c r="O260" i="1"/>
  <c r="M260" i="1"/>
  <c r="Q394" i="1"/>
  <c r="O394" i="1"/>
  <c r="M394" i="1"/>
  <c r="Q322" i="1"/>
  <c r="O322" i="1"/>
  <c r="M322" i="1"/>
  <c r="Q68" i="1"/>
  <c r="O68" i="1"/>
  <c r="M68" i="1"/>
  <c r="Q350" i="1"/>
  <c r="M350" i="1"/>
  <c r="O350" i="1"/>
  <c r="Q381" i="1"/>
  <c r="O381" i="1"/>
  <c r="M381" i="1"/>
  <c r="Q148" i="1"/>
  <c r="O148" i="1"/>
  <c r="M148" i="1"/>
  <c r="Q345" i="1"/>
  <c r="O345" i="1"/>
  <c r="M345" i="1"/>
  <c r="Q312" i="1"/>
  <c r="O312" i="1"/>
  <c r="M312" i="1"/>
  <c r="Q405" i="1"/>
  <c r="M405" i="1"/>
  <c r="O405" i="1"/>
  <c r="Q223" i="1"/>
  <c r="O223" i="1"/>
  <c r="M223" i="1"/>
  <c r="Q385" i="1"/>
  <c r="O385" i="1"/>
  <c r="M385" i="1"/>
  <c r="Q303" i="1"/>
  <c r="O303" i="1"/>
  <c r="M303" i="1"/>
  <c r="Q418" i="1"/>
  <c r="O418" i="1"/>
  <c r="M418" i="1"/>
  <c r="Q120" i="1"/>
  <c r="O120" i="1"/>
  <c r="M120" i="1"/>
  <c r="Q304" i="1"/>
  <c r="O304" i="1"/>
  <c r="M304" i="1"/>
  <c r="Q262" i="1"/>
  <c r="O262" i="1"/>
  <c r="M262" i="1"/>
  <c r="Q94" i="1"/>
  <c r="O94" i="1"/>
  <c r="M94" i="1"/>
  <c r="Q130" i="1"/>
  <c r="O130" i="1"/>
  <c r="M130" i="1"/>
  <c r="Q336" i="1"/>
  <c r="O336" i="1"/>
  <c r="M336" i="1"/>
  <c r="Q151" i="1"/>
  <c r="O151" i="1"/>
  <c r="M151" i="1"/>
  <c r="Q62" i="1"/>
  <c r="O62" i="1"/>
  <c r="M62" i="1"/>
  <c r="Q289" i="1"/>
  <c r="M289" i="1"/>
  <c r="Q404" i="1"/>
  <c r="M404" i="1"/>
  <c r="O404" i="1"/>
  <c r="Q63" i="1"/>
  <c r="O63" i="1"/>
  <c r="M63" i="1"/>
  <c r="Q358" i="1"/>
  <c r="O358" i="1"/>
  <c r="M358" i="1"/>
  <c r="Q109" i="1"/>
  <c r="O109" i="1"/>
  <c r="M109" i="1"/>
  <c r="Q190" i="1"/>
  <c r="M190" i="1"/>
  <c r="O190" i="1"/>
  <c r="Q341" i="1"/>
  <c r="O341" i="1"/>
  <c r="M341" i="1"/>
  <c r="Q194" i="1"/>
  <c r="O194" i="1"/>
  <c r="M194" i="1"/>
  <c r="Q407" i="1"/>
  <c r="O407" i="1"/>
  <c r="M407" i="1"/>
  <c r="Q349" i="1"/>
  <c r="O349" i="1"/>
  <c r="M349" i="1"/>
  <c r="Q287" i="1"/>
  <c r="O287" i="1"/>
  <c r="M287" i="1"/>
  <c r="Q28" i="1"/>
  <c r="O28" i="1"/>
  <c r="M28" i="1"/>
  <c r="Q30" i="1"/>
  <c r="O30" i="1"/>
  <c r="M30" i="1"/>
  <c r="Q231" i="1"/>
  <c r="O231" i="1"/>
  <c r="M231" i="1"/>
  <c r="Q156" i="1"/>
  <c r="M156" i="1"/>
  <c r="O156" i="1"/>
  <c r="Q239" i="1"/>
  <c r="O239" i="1"/>
  <c r="M239" i="1"/>
  <c r="Q326" i="1"/>
  <c r="M326" i="1"/>
  <c r="O326" i="1"/>
  <c r="Q114" i="1"/>
  <c r="O114" i="1"/>
  <c r="M114" i="1"/>
  <c r="Q74" i="1"/>
  <c r="O74" i="1"/>
  <c r="M74" i="1"/>
  <c r="Q281" i="1"/>
  <c r="M281" i="1"/>
  <c r="Q274" i="1"/>
  <c r="M274" i="1"/>
  <c r="O274" i="1"/>
  <c r="Q221" i="1"/>
  <c r="M221" i="1"/>
  <c r="O221" i="1"/>
  <c r="O169" i="1"/>
  <c r="Q169" i="1"/>
  <c r="M169" i="1"/>
  <c r="Q72" i="1"/>
  <c r="O72" i="1"/>
  <c r="M72" i="1"/>
  <c r="O264" i="1"/>
  <c r="Q264" i="1"/>
  <c r="M264" i="1"/>
  <c r="Q13" i="1"/>
  <c r="O13" i="1"/>
  <c r="M13" i="1"/>
  <c r="Q88" i="1"/>
  <c r="O88" i="1"/>
  <c r="M88" i="1"/>
  <c r="N321" i="1"/>
  <c r="N403" i="1"/>
  <c r="N377" i="1"/>
  <c r="P267" i="1"/>
  <c r="P330" i="1"/>
  <c r="P129" i="1"/>
  <c r="P209" i="1"/>
  <c r="P147" i="1"/>
  <c r="P298" i="1"/>
  <c r="P403" i="1"/>
  <c r="L123" i="1"/>
  <c r="P283" i="1"/>
  <c r="P11" i="1"/>
  <c r="P166" i="1"/>
  <c r="P185" i="1"/>
  <c r="L172" i="1"/>
  <c r="L206" i="1"/>
  <c r="P329" i="1"/>
  <c r="L263" i="1"/>
  <c r="Q196" i="1"/>
  <c r="M196" i="1"/>
  <c r="O196" i="1"/>
  <c r="Q319" i="1"/>
  <c r="O319" i="1"/>
  <c r="M319" i="1"/>
  <c r="Q160" i="1"/>
  <c r="O160" i="1"/>
  <c r="M160" i="1"/>
  <c r="O305" i="1"/>
  <c r="Q305" i="1"/>
  <c r="M305" i="1"/>
  <c r="Q225" i="1"/>
  <c r="O225" i="1"/>
  <c r="M225" i="1"/>
  <c r="Q208" i="1"/>
  <c r="O208" i="1"/>
  <c r="M208" i="1"/>
  <c r="Q346" i="1"/>
  <c r="O346" i="1"/>
  <c r="M346" i="1"/>
  <c r="Q51" i="1"/>
  <c r="O51" i="1"/>
  <c r="M51" i="1"/>
  <c r="Q251" i="1"/>
  <c r="M251" i="1"/>
  <c r="O251" i="1"/>
  <c r="Q7" i="1"/>
  <c r="O7" i="1"/>
  <c r="M7" i="1"/>
  <c r="Q339" i="1"/>
  <c r="O339" i="1"/>
  <c r="M339" i="1"/>
  <c r="Q21" i="1"/>
  <c r="O21" i="1"/>
  <c r="M21" i="1"/>
  <c r="Q35" i="1"/>
  <c r="O35" i="1"/>
  <c r="M35" i="1"/>
  <c r="Q212" i="1"/>
  <c r="O212" i="1"/>
  <c r="M212" i="1"/>
  <c r="Q413" i="1"/>
  <c r="O413" i="1"/>
  <c r="M413" i="1"/>
  <c r="Q399" i="1"/>
  <c r="M399" i="1"/>
  <c r="O399" i="1"/>
  <c r="Q162" i="1"/>
  <c r="O162" i="1"/>
  <c r="M162" i="1"/>
  <c r="Q410" i="1"/>
  <c r="O410" i="1"/>
  <c r="M410" i="1"/>
  <c r="O65" i="1"/>
  <c r="Q65" i="1"/>
  <c r="M65" i="1"/>
  <c r="Q138" i="1"/>
  <c r="O138" i="1"/>
  <c r="M138" i="1"/>
  <c r="Q280" i="1"/>
  <c r="O280" i="1"/>
  <c r="M280" i="1"/>
  <c r="Q227" i="1"/>
  <c r="O227" i="1"/>
  <c r="M227" i="1"/>
  <c r="Q110" i="1"/>
  <c r="O110" i="1"/>
  <c r="M110" i="1"/>
  <c r="O224" i="1"/>
  <c r="Q224" i="1"/>
  <c r="M224" i="1"/>
  <c r="Q26" i="1"/>
  <c r="O26" i="1"/>
  <c r="M26" i="1"/>
  <c r="Q233" i="1"/>
  <c r="M233" i="1"/>
  <c r="O233" i="1"/>
  <c r="Q146" i="1"/>
  <c r="O146" i="1"/>
  <c r="M146" i="1"/>
  <c r="O272" i="1"/>
  <c r="Q272" i="1"/>
  <c r="M272" i="1"/>
  <c r="Q44" i="1"/>
  <c r="O44" i="1"/>
  <c r="M44" i="1"/>
  <c r="Q38" i="1"/>
  <c r="M38" i="1"/>
  <c r="O38" i="1"/>
  <c r="Q406" i="1"/>
  <c r="M406" i="1"/>
  <c r="O406" i="1"/>
  <c r="Q364" i="1"/>
  <c r="O364" i="1"/>
  <c r="M364" i="1"/>
  <c r="Q207" i="1"/>
  <c r="O207" i="1"/>
  <c r="M207" i="1"/>
  <c r="Q155" i="1"/>
  <c r="O155" i="1"/>
  <c r="M155" i="1"/>
  <c r="Q299" i="1"/>
  <c r="O299" i="1"/>
  <c r="M299" i="1"/>
  <c r="Q338" i="1"/>
  <c r="O338" i="1"/>
  <c r="M338" i="1"/>
  <c r="Q250" i="1"/>
  <c r="M250" i="1"/>
  <c r="O250" i="1"/>
  <c r="Q171" i="1"/>
  <c r="O171" i="1"/>
  <c r="M171" i="1"/>
  <c r="Q277" i="1"/>
  <c r="O277" i="1"/>
  <c r="M277" i="1"/>
  <c r="Q376" i="1"/>
  <c r="O376" i="1"/>
  <c r="M376" i="1"/>
  <c r="Q320" i="1"/>
  <c r="O320" i="1"/>
  <c r="M320" i="1"/>
  <c r="Q266" i="1"/>
  <c r="M266" i="1"/>
  <c r="O266" i="1"/>
  <c r="Q374" i="1"/>
  <c r="M374" i="1"/>
  <c r="O374" i="1"/>
  <c r="Q268" i="1"/>
  <c r="O268" i="1"/>
  <c r="M268" i="1"/>
  <c r="Q419" i="1"/>
  <c r="O419" i="1"/>
  <c r="M419" i="1"/>
  <c r="Q265" i="1"/>
  <c r="M265" i="1"/>
  <c r="Q173" i="1"/>
  <c r="O173" i="1"/>
  <c r="M173" i="1"/>
  <c r="Q355" i="1"/>
  <c r="O355" i="1"/>
  <c r="M355" i="1"/>
  <c r="Q261" i="1"/>
  <c r="O261" i="1"/>
  <c r="M261" i="1"/>
  <c r="Q12" i="1"/>
  <c r="O12" i="1"/>
  <c r="M12" i="1"/>
  <c r="Q422" i="1"/>
  <c r="M422" i="1"/>
  <c r="O422" i="1"/>
  <c r="Q249" i="1"/>
  <c r="M249" i="1"/>
  <c r="Q204" i="1"/>
  <c r="O204" i="1"/>
  <c r="M204" i="1"/>
  <c r="O249" i="1"/>
  <c r="N183" i="1"/>
  <c r="P232" i="1"/>
  <c r="P353" i="1"/>
  <c r="P92" i="1"/>
  <c r="P321" i="1"/>
  <c r="L301" i="1"/>
  <c r="P24" i="1"/>
  <c r="L238" i="1"/>
  <c r="P149" i="1"/>
  <c r="P348" i="1"/>
  <c r="L217" i="1"/>
  <c r="L98" i="1"/>
  <c r="L218" i="1"/>
  <c r="L188" i="1"/>
  <c r="L311" i="1"/>
  <c r="Q379" i="1"/>
  <c r="O379" i="1"/>
  <c r="M379" i="1"/>
  <c r="Q370" i="1"/>
  <c r="O370" i="1"/>
  <c r="M370" i="1"/>
  <c r="Q366" i="1"/>
  <c r="M366" i="1"/>
  <c r="O366" i="1"/>
  <c r="Q60" i="1"/>
  <c r="O60" i="1"/>
  <c r="M60" i="1"/>
  <c r="Q182" i="1"/>
  <c r="M182" i="1"/>
  <c r="O182" i="1"/>
  <c r="Q152" i="1"/>
  <c r="O152" i="1"/>
  <c r="M152" i="1"/>
  <c r="Q85" i="1"/>
  <c r="M85" i="1"/>
  <c r="O85" i="1"/>
  <c r="Q78" i="1"/>
  <c r="O78" i="1"/>
  <c r="M78" i="1"/>
  <c r="Q167" i="1"/>
  <c r="O167" i="1"/>
  <c r="M167" i="1"/>
  <c r="Q125" i="1"/>
  <c r="M125" i="1"/>
  <c r="O125" i="1"/>
  <c r="O33" i="1"/>
  <c r="Q33" i="1"/>
  <c r="M33" i="1"/>
  <c r="Q18" i="1"/>
  <c r="O18" i="1"/>
  <c r="M18" i="1"/>
  <c r="O193" i="1"/>
  <c r="Q193" i="1"/>
  <c r="M193" i="1"/>
  <c r="Q103" i="1"/>
  <c r="M103" i="1"/>
  <c r="O103" i="1"/>
  <c r="Q104" i="1"/>
  <c r="O104" i="1"/>
  <c r="M104" i="1"/>
  <c r="Q324" i="1"/>
  <c r="M324" i="1"/>
  <c r="O324" i="1"/>
  <c r="Q314" i="1"/>
  <c r="O314" i="1"/>
  <c r="M314" i="1"/>
  <c r="Q342" i="1"/>
  <c r="M342" i="1"/>
  <c r="O342" i="1"/>
  <c r="Q76" i="1"/>
  <c r="O76" i="1"/>
  <c r="M76" i="1"/>
  <c r="Q14" i="1"/>
  <c r="O14" i="1"/>
  <c r="M14" i="1"/>
  <c r="Q378" i="1"/>
  <c r="O378" i="1"/>
  <c r="M378" i="1"/>
  <c r="Q365" i="1"/>
  <c r="O365" i="1"/>
  <c r="M365" i="1"/>
  <c r="O89" i="1"/>
  <c r="Q89" i="1"/>
  <c r="M89" i="1"/>
  <c r="Q126" i="1"/>
  <c r="M126" i="1"/>
  <c r="O126" i="1"/>
  <c r="Q361" i="1"/>
  <c r="O361" i="1"/>
  <c r="M361" i="1"/>
  <c r="Q27" i="1"/>
  <c r="O27" i="1"/>
  <c r="M27" i="1"/>
  <c r="Q226" i="1"/>
  <c r="O226" i="1"/>
  <c r="M226" i="1"/>
  <c r="Q175" i="1"/>
  <c r="O175" i="1"/>
  <c r="M175" i="1"/>
  <c r="Q170" i="1"/>
  <c r="O170" i="1"/>
  <c r="M170" i="1"/>
  <c r="Q73" i="1"/>
  <c r="O73" i="1"/>
  <c r="M73" i="1"/>
  <c r="Q36" i="1"/>
  <c r="O36" i="1"/>
  <c r="M36" i="1"/>
  <c r="Q252" i="1"/>
  <c r="O252" i="1"/>
  <c r="M252" i="1"/>
  <c r="Q257" i="1"/>
  <c r="M257" i="1"/>
  <c r="Q31" i="1"/>
  <c r="O31" i="1"/>
  <c r="M31" i="1"/>
  <c r="Q219" i="1"/>
  <c r="O219" i="1"/>
  <c r="M219" i="1"/>
  <c r="Q2" i="1"/>
  <c r="O2" i="1"/>
  <c r="M2" i="1"/>
  <c r="Q163" i="1"/>
  <c r="O163" i="1"/>
  <c r="M163" i="1"/>
  <c r="Q189" i="1"/>
  <c r="M189" i="1"/>
  <c r="O189" i="1"/>
  <c r="O57" i="1"/>
  <c r="Q57" i="1"/>
  <c r="M57" i="1"/>
  <c r="Q43" i="1"/>
  <c r="O43" i="1"/>
  <c r="M43" i="1"/>
  <c r="Q380" i="1"/>
  <c r="M380" i="1"/>
  <c r="O380" i="1"/>
  <c r="Q144" i="1"/>
  <c r="O144" i="1"/>
  <c r="M144" i="1"/>
  <c r="Q248" i="1"/>
  <c r="M248" i="1"/>
  <c r="O248" i="1"/>
  <c r="Q396" i="1"/>
  <c r="O396" i="1"/>
  <c r="M396" i="1"/>
  <c r="Q360" i="1"/>
  <c r="O360" i="1"/>
  <c r="M360" i="1"/>
  <c r="Q271" i="1"/>
  <c r="O271" i="1"/>
  <c r="M271" i="1"/>
  <c r="O247" i="1"/>
  <c r="Q247" i="1"/>
  <c r="M247" i="1"/>
  <c r="Q236" i="1"/>
  <c r="O236" i="1"/>
  <c r="M236" i="1"/>
  <c r="Q143" i="1"/>
  <c r="M143" i="1"/>
  <c r="O143" i="1"/>
  <c r="Q23" i="1"/>
  <c r="M23" i="1"/>
  <c r="O23" i="1"/>
  <c r="Q195" i="1"/>
  <c r="O195" i="1"/>
  <c r="M195" i="1"/>
  <c r="Q179" i="1"/>
  <c r="O179" i="1"/>
  <c r="M179" i="1"/>
  <c r="Q54" i="1"/>
  <c r="M54" i="1"/>
  <c r="O54" i="1"/>
  <c r="O265" i="1"/>
  <c r="N402" i="1"/>
  <c r="P301" i="1"/>
  <c r="P332" i="1"/>
  <c r="P384" i="1"/>
  <c r="L321" i="1"/>
  <c r="L108" i="1"/>
  <c r="L84" i="1"/>
  <c r="L127" i="1"/>
  <c r="L318" i="1"/>
  <c r="L331" i="1"/>
  <c r="L154" i="1"/>
  <c r="P196" i="1"/>
  <c r="N259" i="1"/>
  <c r="Q15" i="1"/>
  <c r="O15" i="1"/>
  <c r="M15" i="1"/>
  <c r="Q411" i="1"/>
  <c r="O411" i="1"/>
  <c r="M411" i="1"/>
  <c r="Q216" i="1"/>
  <c r="M216" i="1"/>
  <c r="O216" i="1"/>
  <c r="Q286" i="1"/>
  <c r="O286" i="1"/>
  <c r="M286" i="1"/>
  <c r="Q19" i="1"/>
  <c r="O19" i="1"/>
  <c r="M19" i="1"/>
  <c r="O145" i="1"/>
  <c r="Q145" i="1"/>
  <c r="M145" i="1"/>
  <c r="Q50" i="1"/>
  <c r="O50" i="1"/>
  <c r="M50" i="1"/>
  <c r="Q180" i="1"/>
  <c r="M180" i="1"/>
  <c r="O180" i="1"/>
  <c r="Q142" i="1"/>
  <c r="M142" i="1"/>
  <c r="O142" i="1"/>
  <c r="Q87" i="1"/>
  <c r="O87" i="1"/>
  <c r="M87" i="1"/>
  <c r="Q214" i="1"/>
  <c r="O214" i="1"/>
  <c r="M214" i="1"/>
  <c r="Q316" i="1"/>
  <c r="M316" i="1"/>
  <c r="O316" i="1"/>
  <c r="Q291" i="1"/>
  <c r="M291" i="1"/>
  <c r="O291" i="1"/>
  <c r="Q278" i="1"/>
  <c r="O278" i="1"/>
  <c r="M278" i="1"/>
  <c r="Q191" i="1"/>
  <c r="O191" i="1"/>
  <c r="M191" i="1"/>
  <c r="O328" i="1"/>
  <c r="Q328" i="1"/>
  <c r="M328" i="1"/>
  <c r="Q137" i="1"/>
  <c r="O137" i="1"/>
  <c r="M137" i="1"/>
  <c r="Q363" i="1"/>
  <c r="O363" i="1"/>
  <c r="M363" i="1"/>
  <c r="Q40" i="1"/>
  <c r="O40" i="1"/>
  <c r="M40" i="1"/>
  <c r="Q310" i="1"/>
  <c r="M310" i="1"/>
  <c r="O310" i="1"/>
  <c r="Q391" i="1"/>
  <c r="O391" i="1"/>
  <c r="M391" i="1"/>
  <c r="Q192" i="1"/>
  <c r="M192" i="1"/>
  <c r="O192" i="1"/>
  <c r="Q229" i="1"/>
  <c r="M229" i="1"/>
  <c r="Q66" i="1"/>
  <c r="O66" i="1"/>
  <c r="M66" i="1"/>
  <c r="Q412" i="1"/>
  <c r="M412" i="1"/>
  <c r="O412" i="1"/>
  <c r="Q400" i="1"/>
  <c r="O400" i="1"/>
  <c r="M400" i="1"/>
  <c r="Q107" i="1"/>
  <c r="O107" i="1"/>
  <c r="M107" i="1"/>
  <c r="Q22" i="1"/>
  <c r="M22" i="1"/>
  <c r="O22" i="1"/>
  <c r="O393" i="1"/>
  <c r="M393" i="1"/>
  <c r="Q393" i="1"/>
  <c r="Q111" i="1"/>
  <c r="O111" i="1"/>
  <c r="M111" i="1"/>
  <c r="Q8" i="1"/>
  <c r="O8" i="1"/>
  <c r="M8" i="1"/>
  <c r="Q371" i="1"/>
  <c r="O371" i="1"/>
  <c r="M371" i="1"/>
  <c r="Q273" i="1"/>
  <c r="M273" i="1"/>
  <c r="Q228" i="1"/>
  <c r="O228" i="1"/>
  <c r="M228" i="1"/>
  <c r="Q357" i="1"/>
  <c r="O357" i="1"/>
  <c r="M357" i="1"/>
  <c r="Q5" i="1"/>
  <c r="O5" i="1"/>
  <c r="M5" i="1"/>
  <c r="Q187" i="1"/>
  <c r="O187" i="1"/>
  <c r="M187" i="1"/>
  <c r="Q181" i="1"/>
  <c r="M181" i="1"/>
  <c r="O181" i="1"/>
  <c r="Q96" i="1"/>
  <c r="O96" i="1"/>
  <c r="M96" i="1"/>
  <c r="Q55" i="1"/>
  <c r="O55" i="1"/>
  <c r="M55" i="1"/>
  <c r="Q48" i="1"/>
  <c r="O48" i="1"/>
  <c r="M48" i="1"/>
  <c r="O392" i="1"/>
  <c r="M392" i="1"/>
  <c r="Q392" i="1"/>
  <c r="Q414" i="1"/>
  <c r="M414" i="1"/>
  <c r="O414" i="1"/>
  <c r="Q93" i="1"/>
  <c r="O93" i="1"/>
  <c r="M93" i="1"/>
  <c r="Q115" i="1"/>
  <c r="O115" i="1"/>
  <c r="M115" i="1"/>
  <c r="Q241" i="1"/>
  <c r="M241" i="1"/>
  <c r="Q327" i="1"/>
  <c r="M327" i="1"/>
  <c r="O327" i="1"/>
  <c r="Q90" i="1"/>
  <c r="O90" i="1"/>
  <c r="M90" i="1"/>
  <c r="Q80" i="1"/>
  <c r="O80" i="1"/>
  <c r="M80" i="1"/>
  <c r="Q293" i="1"/>
  <c r="M293" i="1"/>
  <c r="O293" i="1"/>
  <c r="Q395" i="1"/>
  <c r="O395" i="1"/>
  <c r="M395" i="1"/>
  <c r="Q234" i="1"/>
  <c r="O234" i="1"/>
  <c r="M234" i="1"/>
  <c r="Q296" i="1"/>
  <c r="O296" i="1"/>
  <c r="M296" i="1"/>
  <c r="O297" i="1"/>
  <c r="N11" i="1"/>
  <c r="N70" i="1"/>
  <c r="P108" i="1"/>
  <c r="P220" i="1"/>
  <c r="P213" i="1"/>
  <c r="P295" i="1"/>
  <c r="P375" i="1"/>
  <c r="L133" i="1"/>
  <c r="L386" i="1"/>
  <c r="P409" i="1"/>
  <c r="L267" i="1"/>
  <c r="P255" i="1"/>
  <c r="L201" i="1"/>
  <c r="L387" i="1"/>
  <c r="L119" i="1"/>
  <c r="L377" i="1"/>
  <c r="L286" i="1"/>
  <c r="L294" i="1"/>
  <c r="L134" i="1"/>
  <c r="O41" i="1"/>
  <c r="Q41" i="1"/>
  <c r="M41" i="1"/>
  <c r="Q383" i="1"/>
  <c r="M383" i="1"/>
  <c r="O383" i="1"/>
  <c r="Q59" i="1"/>
  <c r="O59" i="1"/>
  <c r="M59" i="1"/>
  <c r="Q292" i="1"/>
  <c r="M292" i="1"/>
  <c r="O292" i="1"/>
  <c r="O17" i="1"/>
  <c r="Q17" i="1"/>
  <c r="M17" i="1"/>
  <c r="Q199" i="1"/>
  <c r="O199" i="1"/>
  <c r="M199" i="1"/>
  <c r="Q343" i="1"/>
  <c r="O343" i="1"/>
  <c r="M343" i="1"/>
  <c r="O153" i="1"/>
  <c r="Q153" i="1"/>
  <c r="M153" i="1"/>
  <c r="M415" i="1"/>
  <c r="Q415" i="1"/>
  <c r="O415" i="1"/>
  <c r="Q20" i="1"/>
  <c r="O20" i="1"/>
  <c r="M20" i="1"/>
  <c r="Q309" i="1"/>
  <c r="M309" i="1"/>
  <c r="O309" i="1"/>
  <c r="Q168" i="1"/>
  <c r="M168" i="1"/>
  <c r="O168" i="1"/>
  <c r="O161" i="1"/>
  <c r="Q161" i="1"/>
  <c r="M161" i="1"/>
  <c r="Q99" i="1"/>
  <c r="O99" i="1"/>
  <c r="M99" i="1"/>
  <c r="Q91" i="1"/>
  <c r="O91" i="1"/>
  <c r="M91" i="1"/>
  <c r="Q83" i="1"/>
  <c r="O83" i="1"/>
  <c r="M83" i="1"/>
  <c r="Q359" i="1"/>
  <c r="M359" i="1"/>
  <c r="O359" i="1"/>
  <c r="Q372" i="1"/>
  <c r="O372" i="1"/>
  <c r="M372" i="1"/>
  <c r="Q306" i="1"/>
  <c r="O306" i="1"/>
  <c r="M306" i="1"/>
  <c r="Q205" i="1"/>
  <c r="M205" i="1"/>
  <c r="O205" i="1"/>
  <c r="Q3" i="1"/>
  <c r="O3" i="1"/>
  <c r="M3" i="1"/>
  <c r="Q77" i="1"/>
  <c r="O77" i="1"/>
  <c r="M77" i="1"/>
  <c r="Q101" i="1"/>
  <c r="M101" i="1"/>
  <c r="O101" i="1"/>
  <c r="Q64" i="1"/>
  <c r="O64" i="1"/>
  <c r="M64" i="1"/>
  <c r="Q340" i="1"/>
  <c r="M340" i="1"/>
  <c r="O340" i="1"/>
  <c r="Q302" i="1"/>
  <c r="O302" i="1"/>
  <c r="M302" i="1"/>
  <c r="Q276" i="1"/>
  <c r="M276" i="1"/>
  <c r="O276" i="1"/>
  <c r="Q222" i="1"/>
  <c r="O222" i="1"/>
  <c r="M222" i="1"/>
  <c r="O113" i="1"/>
  <c r="Q113" i="1"/>
  <c r="M113" i="1"/>
  <c r="Q46" i="1"/>
  <c r="O46" i="1"/>
  <c r="M46" i="1"/>
  <c r="Q150" i="1"/>
  <c r="O150" i="1"/>
  <c r="M150" i="1"/>
  <c r="Q373" i="1"/>
  <c r="O373" i="1"/>
  <c r="M373" i="1"/>
  <c r="Q47" i="1"/>
  <c r="O47" i="1"/>
  <c r="M47" i="1"/>
  <c r="Q275" i="1"/>
  <c r="M275" i="1"/>
  <c r="O275" i="1"/>
  <c r="Q323" i="1"/>
  <c r="O323" i="1"/>
  <c r="M323" i="1"/>
  <c r="Q334" i="1"/>
  <c r="M334" i="1"/>
  <c r="O334" i="1"/>
  <c r="Q347" i="1"/>
  <c r="O347" i="1"/>
  <c r="M347" i="1"/>
  <c r="Q71" i="1"/>
  <c r="O71" i="1"/>
  <c r="M71" i="1"/>
  <c r="Q325" i="1"/>
  <c r="M325" i="1"/>
  <c r="O325" i="1"/>
  <c r="Q258" i="1"/>
  <c r="O258" i="1"/>
  <c r="M258" i="1"/>
  <c r="Q42" i="1"/>
  <c r="O42" i="1"/>
  <c r="M42" i="1"/>
  <c r="O177" i="1"/>
  <c r="Q177" i="1"/>
  <c r="M177" i="1"/>
  <c r="Q335" i="1"/>
  <c r="M335" i="1"/>
  <c r="O335" i="1"/>
  <c r="Q282" i="1"/>
  <c r="M282" i="1"/>
  <c r="O282" i="1"/>
  <c r="Q32" i="1"/>
  <c r="O32" i="1"/>
  <c r="M32" i="1"/>
  <c r="Q317" i="1"/>
  <c r="O317" i="1"/>
  <c r="M317" i="1"/>
  <c r="Q356" i="1"/>
  <c r="O356" i="1"/>
  <c r="M356" i="1"/>
  <c r="Q242" i="1"/>
  <c r="O242" i="1"/>
  <c r="M242" i="1"/>
  <c r="Q284" i="1"/>
  <c r="O284" i="1"/>
  <c r="M284" i="1"/>
  <c r="Q86" i="1"/>
  <c r="M86" i="1"/>
  <c r="O86" i="1"/>
  <c r="Q300" i="1"/>
  <c r="M300" i="1"/>
  <c r="O300" i="1"/>
  <c r="Q308" i="1"/>
  <c r="M308" i="1"/>
  <c r="O308" i="1"/>
  <c r="O241" i="1"/>
  <c r="O281" i="1"/>
</calcChain>
</file>

<file path=xl/sharedStrings.xml><?xml version="1.0" encoding="utf-8"?>
<sst xmlns="http://schemas.openxmlformats.org/spreadsheetml/2006/main" count="2549" uniqueCount="928">
  <si>
    <t>financial_period</t>
  </si>
  <si>
    <t>financial_status</t>
  </si>
  <si>
    <t>name</t>
  </si>
  <si>
    <t>primary_sector</t>
  </si>
  <si>
    <t>receipts_others_income</t>
  </si>
  <si>
    <t>receipts_total</t>
  </si>
  <si>
    <t>sub_setor</t>
  </si>
  <si>
    <t>uen</t>
  </si>
  <si>
    <t>Apr 2016 - Mar 2017</t>
  </si>
  <si>
    <t>Received</t>
  </si>
  <si>
    <t>ASIAN FILM ARCHIVE</t>
  </si>
  <si>
    <t>Arts and Heritage</t>
  </si>
  <si>
    <t>Historical &amp; Cultural Conservation</t>
  </si>
  <si>
    <t>200500010H</t>
  </si>
  <si>
    <t>LEE KUAN YEW FUND FOR BILINGUALISM</t>
  </si>
  <si>
    <t>201204335M</t>
  </si>
  <si>
    <t>NATIONAL HERITAGE FUND</t>
  </si>
  <si>
    <t>T03CC1717K</t>
  </si>
  <si>
    <t>Late</t>
  </si>
  <si>
    <t>PRESERVATION OF MONUMENTS FUND</t>
  </si>
  <si>
    <t>T03CC1669C</t>
  </si>
  <si>
    <t>Jan 2016 - Dec 2016</t>
  </si>
  <si>
    <t>SINGAPORE CHINESE DANCE THEATRE</t>
  </si>
  <si>
    <t>201419196W</t>
  </si>
  <si>
    <t>Jul 2016 - Jun 2017</t>
  </si>
  <si>
    <t>SOCIAL CREATIVES LTD.</t>
  </si>
  <si>
    <t>200813216C</t>
  </si>
  <si>
    <t>THE MALAY HERITAGE FOUNDATION LTD</t>
  </si>
  <si>
    <t>199904358R</t>
  </si>
  <si>
    <t>National Book Development Council of Singapore, The</t>
  </si>
  <si>
    <t>Literary Arts</t>
  </si>
  <si>
    <t>S68SS0042H</t>
  </si>
  <si>
    <t>DING YI MUSIC COMPANY LTD.</t>
  </si>
  <si>
    <t>Music &amp; Orchestras</t>
  </si>
  <si>
    <t>201101809W</t>
  </si>
  <si>
    <t>SINGAPORE SYMPHONIA COMPANY LIMITED</t>
  </si>
  <si>
    <t>197801125M</t>
  </si>
  <si>
    <t>THE ESPLANADE CO LTD</t>
  </si>
  <si>
    <t>199205206G</t>
  </si>
  <si>
    <t>THE RICE COMPANY LIMITED</t>
  </si>
  <si>
    <t>201408699H</t>
  </si>
  <si>
    <t>FRONTIER DANCELAND LTD.</t>
  </si>
  <si>
    <t>Professional, Contemporary &amp; Ethnic Dance</t>
  </si>
  <si>
    <t>201127710M</t>
  </si>
  <si>
    <t>Mar 2016 - Feb 2017</t>
  </si>
  <si>
    <t>JOHN MEAD DANCE COMPANY LTD.</t>
  </si>
  <si>
    <t>200701899H</t>
  </si>
  <si>
    <t>O SCHOOL LTD.</t>
  </si>
  <si>
    <t>200905934E</t>
  </si>
  <si>
    <t>ODYSSEY DANCE THEATRE LTD</t>
  </si>
  <si>
    <t>200107383N</t>
  </si>
  <si>
    <t>SINGAPORE DANCE THEATRE LIMITED</t>
  </si>
  <si>
    <t>198702432N</t>
  </si>
  <si>
    <t>T.H.E DANCE COMPANY LTD.</t>
  </si>
  <si>
    <t>200818017E</t>
  </si>
  <si>
    <t>CENTRE 42 LIMITED</t>
  </si>
  <si>
    <t>Theatre &amp; Dramatic Arts</t>
  </si>
  <si>
    <t>201403108H</t>
  </si>
  <si>
    <t>CHECKPOINT THEATRE LIMITED</t>
  </si>
  <si>
    <t>200209251R</t>
  </si>
  <si>
    <t>DRAMA BOX LTD.</t>
  </si>
  <si>
    <t>200517863N</t>
  </si>
  <si>
    <t>INTERCULTURAL THEATRE INSTITUTE LTD.</t>
  </si>
  <si>
    <t>200818680E</t>
  </si>
  <si>
    <t>MUSICAL THEATRE LTD.</t>
  </si>
  <si>
    <t>200614780G</t>
  </si>
  <si>
    <t>NEW OPERA SINGAPORE LTD.</t>
  </si>
  <si>
    <t>201114924K</t>
  </si>
  <si>
    <t>NINE YEARS THEATRE LTD.</t>
  </si>
  <si>
    <t>201221584C</t>
  </si>
  <si>
    <t>OPERAVIVA LIMITED</t>
  </si>
  <si>
    <t>200809663K</t>
  </si>
  <si>
    <t>PLAYEUM LTD.</t>
  </si>
  <si>
    <t>201333807K</t>
  </si>
  <si>
    <t>SINGAPORE CHINESE CULTURAL CENTRE</t>
  </si>
  <si>
    <t>201309577Z</t>
  </si>
  <si>
    <t>SINGAPORE REPERTORY THEATRE LTD</t>
  </si>
  <si>
    <t>199301614N</t>
  </si>
  <si>
    <t>SING'THEATRE LTD.</t>
  </si>
  <si>
    <t>200615018Z</t>
  </si>
  <si>
    <t>THE FINGER PLAYERS LTD</t>
  </si>
  <si>
    <t>199905145W</t>
  </si>
  <si>
    <t>THE NECESSARY STAGE LTD</t>
  </si>
  <si>
    <t>199202435N</t>
  </si>
  <si>
    <t>THE SINGAPORE LYRIC OPERA LIMITED</t>
  </si>
  <si>
    <t>199002445Z</t>
  </si>
  <si>
    <t>THE SUBSTATION LTD</t>
  </si>
  <si>
    <t>199506857R</t>
  </si>
  <si>
    <t>THE THEATRE PRACTICE LTD.</t>
  </si>
  <si>
    <t>198801755D</t>
  </si>
  <si>
    <t>THEATREWORKS (SINGAPORE) LTD.</t>
  </si>
  <si>
    <t>199001149D</t>
  </si>
  <si>
    <t>BHASKAR'S ARTS ACADEMY LTD</t>
  </si>
  <si>
    <t>Traditional Ethnic Performing Arts</t>
  </si>
  <si>
    <t>199907527E</t>
  </si>
  <si>
    <t>KRETA AYER PEOPLE'S THEATRE FOUNDATION</t>
  </si>
  <si>
    <t>197500851C</t>
  </si>
  <si>
    <t>Tampines Arts Troupe</t>
  </si>
  <si>
    <t>S91SS0060L</t>
  </si>
  <si>
    <t>TFA LALITA KALA COMPANY</t>
  </si>
  <si>
    <t>200410925C</t>
  </si>
  <si>
    <t>THE CHINESE OPERA INSTITUTE</t>
  </si>
  <si>
    <t>199504600N</t>
  </si>
  <si>
    <t>ART OUTREACH SINGAPORE LIMITED</t>
  </si>
  <si>
    <t>Training &amp; Education</t>
  </si>
  <si>
    <t>200304127K</t>
  </si>
  <si>
    <t>BEAUTIFUL MIND CHARITY</t>
  </si>
  <si>
    <t>T12SS0009G</t>
  </si>
  <si>
    <t>LASALLE COLLEGE OF THE ARTS LIMITED</t>
  </si>
  <si>
    <t>199202950W</t>
  </si>
  <si>
    <t>NANYANG ACADEMY OF FINE ARTS</t>
  </si>
  <si>
    <t>201006523M</t>
  </si>
  <si>
    <t>NANYANG FINE ARTS FOUNDATION LIMITED</t>
  </si>
  <si>
    <t>198904643G</t>
  </si>
  <si>
    <t>SINGAPORE ARTS SCHOOL LTD.</t>
  </si>
  <si>
    <t>200500775C</t>
  </si>
  <si>
    <t>SINGAPORE CLAN FOUNDATION</t>
  </si>
  <si>
    <t>198601162H</t>
  </si>
  <si>
    <t>NATIONAL GALLERY SINGAPORE</t>
  </si>
  <si>
    <t>Visual Arts</t>
  </si>
  <si>
    <t>200900977G</t>
  </si>
  <si>
    <t>SINGAPORE ART MUSEUM</t>
  </si>
  <si>
    <t>201330746G</t>
  </si>
  <si>
    <t>SINGAPORE INTERNATIONAL FILM FESTIVAL LTD</t>
  </si>
  <si>
    <t>199404067R</t>
  </si>
  <si>
    <t>SINGAPORE TYLER PRINT INSTITUTE</t>
  </si>
  <si>
    <t>200008878C</t>
  </si>
  <si>
    <t>TEMENGGONG ARTISTS-IN-RESIDENCE LTD.</t>
  </si>
  <si>
    <t>200916397C</t>
  </si>
  <si>
    <t>THE PRIVATE MUSEUM LTD.</t>
  </si>
  <si>
    <t>201005410R</t>
  </si>
  <si>
    <t>ARTS HOUSE LTD.</t>
  </si>
  <si>
    <t>Others</t>
  </si>
  <si>
    <t>200210647W</t>
  </si>
  <si>
    <t>Design Society, The</t>
  </si>
  <si>
    <t>T09SS0071G</t>
  </si>
  <si>
    <t>AYER RAJAH CCC COMMUNITY DEVELOPMENT AND WELFARE FUND</t>
  </si>
  <si>
    <t>Community</t>
  </si>
  <si>
    <t>South West</t>
  </si>
  <si>
    <t>T11CC0008L</t>
  </si>
  <si>
    <t>BOON LAY CCC COMMUNITY DEVELOPMENT AND WELFARE FUND</t>
  </si>
  <si>
    <t>S87CC0542B</t>
  </si>
  <si>
    <t>BUKIT BATOK CCC COMMUNITY DEVELOPMENT AND WELFARE FUND</t>
  </si>
  <si>
    <t>S87CC0463F</t>
  </si>
  <si>
    <t>BUKIT BATOK EAST CCC COMMUNITY DEVELOPMENT AND WELFARE FUND</t>
  </si>
  <si>
    <t>T02CC1597H</t>
  </si>
  <si>
    <t>BUKIT GOMBAK CCC COMMUNITY DEVELOPMENT AND WELFARE FUND</t>
  </si>
  <si>
    <t>S89CC0658F</t>
  </si>
  <si>
    <t>CHUA CHU KANG CCC COMMUNITY DEVELOPMENT AND WELFARE FUND</t>
  </si>
  <si>
    <t>T07CC2019K</t>
  </si>
  <si>
    <t>CLEMENTI CCC COMMUNITY DEVELOPMENT AND WELFARE FUND</t>
  </si>
  <si>
    <t>S95CC1101F</t>
  </si>
  <si>
    <t>HONG KAH NORTH CCC COMMUNITY DEVELOPMENT AND WELFARE FUND</t>
  </si>
  <si>
    <t>S91CC0782K</t>
  </si>
  <si>
    <t>JURONG CENTRAL CCC COMMUNITY DEVELOPMENT AND WELFARE FUND</t>
  </si>
  <si>
    <t>S97CC1260H</t>
  </si>
  <si>
    <t>JURONG SPRING CCC COMMUNITY DEVELOPMENT AND WELFARE FUND</t>
  </si>
  <si>
    <t>T11CC0005A</t>
  </si>
  <si>
    <t>KEAT HONG CCC COMMUNITY DEVELOPMENT AND WELFARE FUND</t>
  </si>
  <si>
    <t>T03CC1651H</t>
  </si>
  <si>
    <t>NANYANG CITIZEN'S CONSULTATIVE COMMITTEE WELFARE AND EDUCATION FUND</t>
  </si>
  <si>
    <t>T07CC2021C</t>
  </si>
  <si>
    <t>PIONEER CCC COMMUNITY DEVELOPMENT AND WELFARE FUND</t>
  </si>
  <si>
    <t>T02CC1640B</t>
  </si>
  <si>
    <t>TAMAN JURONG CCC COMMUNITY DEVELOPMENT AND WELFARE FUND</t>
  </si>
  <si>
    <t>S87CC0501H</t>
  </si>
  <si>
    <t>TELOK BLANGAH CCC COMMUNITY DEVELOPMENT AND WELFARE FUND</t>
  </si>
  <si>
    <t>S85CC0267J</t>
  </si>
  <si>
    <t>WEST COAST CCC COMMUNITY DEVELOPMENT AND WELFARE FUND</t>
  </si>
  <si>
    <t>S99CC1352G</t>
  </si>
  <si>
    <t>YUHUA CCC COMMUNITY DEVELOPMENT AND WELFARE FUND</t>
  </si>
  <si>
    <t>T06CC1938B</t>
  </si>
  <si>
    <t>BUKIT TIMAH CCC COMMUNITY DEVELOPMENT AND WELFARE FUND</t>
  </si>
  <si>
    <t>North West</t>
  </si>
  <si>
    <t>S91CC0825C</t>
  </si>
  <si>
    <t>CASHEW CCC COMMUNITY DEVELOPMENT AND WELFARE FUND</t>
  </si>
  <si>
    <t>T07CC2006F</t>
  </si>
  <si>
    <t>CHONG PANG CCC COMMUNITY DEVELOPMENT AND WELFARE FUND</t>
  </si>
  <si>
    <t>T03CC1661B</t>
  </si>
  <si>
    <t>KEBUN BARU CCC COMMUNITY DEVELOPMENT AND WELFARE FUND</t>
  </si>
  <si>
    <t>S86CC0397J</t>
  </si>
  <si>
    <t>MARSILING CCC COMMUNITY DEVELOPMENT AND WELFARE FUND</t>
  </si>
  <si>
    <t>T07CC2016L</t>
  </si>
  <si>
    <t>NEE SOON SOUTH CCC COMMUNITY DEVELOPMENT AND WELFARE FUND</t>
  </si>
  <si>
    <t>S88CC0604C</t>
  </si>
  <si>
    <t>SEMBAWANG CCC COMMUNITY DEVELOPMENT AND WELFARE FUND</t>
  </si>
  <si>
    <t>T06CC1941B</t>
  </si>
  <si>
    <t>ULU PANDAN CCC COMMUNITY DEVELOPMENT AND WELFARE FUND</t>
  </si>
  <si>
    <t>S86CC0308D</t>
  </si>
  <si>
    <t>Woodgrove CCC CDWF</t>
  </si>
  <si>
    <t>T11CC0004E</t>
  </si>
  <si>
    <t>YEW TEE CCC COMMUNITY DEVELOPMENT AND WELFARE FUND</t>
  </si>
  <si>
    <t>S97CC1249F</t>
  </si>
  <si>
    <t>ZHENGHUA CCC COMMUNITY DEVELOPMENT AND WELFARE FUND</t>
  </si>
  <si>
    <t>T04CC1763A</t>
  </si>
  <si>
    <t>ANG MO KIO-HOUGANG CCC COMMUNITY DEVELOPMENT AND WELFARE FUND</t>
  </si>
  <si>
    <t>Central</t>
  </si>
  <si>
    <t>T00CC1416D</t>
  </si>
  <si>
    <t>Bishan East-Thomson CCC Community Development and Welfare Fund</t>
  </si>
  <si>
    <t>S92CC0922L</t>
  </si>
  <si>
    <t>BISHAN NORTH CCC COMMUNITY DEVELOPMENT AND WELFARE FUND</t>
  </si>
  <si>
    <t>T05CC1908D</t>
  </si>
  <si>
    <t>BUONA VISTA CCC COMMUNITY DEVELOPMENT AND WELFARE FUND</t>
  </si>
  <si>
    <t>S91CC0827F</t>
  </si>
  <si>
    <t>CHENG SAN - SELETAR CCC COMMUNITY DEVELOPMENT AND WELFARE FUND</t>
  </si>
  <si>
    <t>S86CC0356D</t>
  </si>
  <si>
    <t>Henderson-Dawson CCC Community Development and Welfare Fund</t>
  </si>
  <si>
    <t>T02CC1588K</t>
  </si>
  <si>
    <t>JALAN KAYU CCC COMMUNITY DEVELOPMENT AND WELFARE FUND</t>
  </si>
  <si>
    <t>S87CC0436A</t>
  </si>
  <si>
    <t>KRETA AYER- KIM SENG CCC COMMUNITY DEVELOPMENT AND WELFARE FUND</t>
  </si>
  <si>
    <t>S89CC0678E</t>
  </si>
  <si>
    <t>POTONG PASIR CCC COMMUNITY DEVELOPMENT AND WELFARE FUND</t>
  </si>
  <si>
    <t>T06CC1973J</t>
  </si>
  <si>
    <t>QUEENSTOWN CCC COMMUNITY DEVELOPMENT AND WELFARE FUND</t>
  </si>
  <si>
    <t>S89CC0668L</t>
  </si>
  <si>
    <t>RADIN MAS CCC COMMUNITY DEVELOPMENT AND WELFARE FUND</t>
  </si>
  <si>
    <t>S86CC0339D</t>
  </si>
  <si>
    <t>Sengkang South CCC Community Development and Welfare Fund</t>
  </si>
  <si>
    <t>S99CC1387B</t>
  </si>
  <si>
    <t>SENGKANG WEST CCC COMMUNITY DEVELOPMENT AND WELFARE FUND</t>
  </si>
  <si>
    <t>T06CC1994D</t>
  </si>
  <si>
    <t>TANJONG PAGAR-TIONG BAHRU CCC COMMUNITY DEVELOPMENT AND WELFARE FUND</t>
  </si>
  <si>
    <t>S86CC0364F</t>
  </si>
  <si>
    <t>TECK GHEE CCC COMMUNITY DEVELOPMENT AND WELFARE FUND</t>
  </si>
  <si>
    <t>T05CC1885K</t>
  </si>
  <si>
    <t>Teck Ghee Community Development, Welfare And Building Fund</t>
  </si>
  <si>
    <t>T14CC0001K</t>
  </si>
  <si>
    <t>TOA PAYOH CENTRAL CCC COMMUNITY DEVELOPMENT AND WELFARE FUND</t>
  </si>
  <si>
    <t>T07CC2029D</t>
  </si>
  <si>
    <t>Toa Payoh East-Novena CCC Community Development and Welfare Fund</t>
  </si>
  <si>
    <t>T03CC1736B</t>
  </si>
  <si>
    <t>Toa Payoh West-Balestier CCC Community Development and Welfare Fund</t>
  </si>
  <si>
    <t>T07CC2047L</t>
  </si>
  <si>
    <t>WHAMPOA CCC COMMUNITY DEVELOPMENT AND WELFARE FUND</t>
  </si>
  <si>
    <t>S92CC0879F</t>
  </si>
  <si>
    <t>YIO CHU KANG CCC COMMUNITY DEVELOPMENT AND WELFARE FUND</t>
  </si>
  <si>
    <t>S87CC0460G</t>
  </si>
  <si>
    <t>BEDOK RESERVIOR-PUNGGOL CCC COMMUNITY DEVELOPMENT AND WELFARE FUND</t>
  </si>
  <si>
    <t>North East</t>
  </si>
  <si>
    <t>S88CC0571D</t>
  </si>
  <si>
    <t>EUNOS CCC COMMUNITY DEVELOPMENT AND WELFARE FUND</t>
  </si>
  <si>
    <t>S89CC0679A</t>
  </si>
  <si>
    <t>HOUGANG CCC COMMUNITY DEVELOPMENT AND WELFARE FUND</t>
  </si>
  <si>
    <t>T04CC1802K</t>
  </si>
  <si>
    <t>KAKI BUKIT CCC COMMUNITY DEVELOPMENT AND WELFARE FUND</t>
  </si>
  <si>
    <t>S92CC0869A</t>
  </si>
  <si>
    <t>PASIR RIS EAST CCC COMMUNITY DEVELOPMENT AND WELFARE FUND</t>
  </si>
  <si>
    <t>T07CC2015D</t>
  </si>
  <si>
    <t>PASIR RIS WEST CCC COMMUNITY DEVELOPMENT AND WELFARE FUND</t>
  </si>
  <si>
    <t>S98CC1310A</t>
  </si>
  <si>
    <t>PAYA LEBAR CCC COMMUNITY DEVELOPMENT AND WELFARE FUND</t>
  </si>
  <si>
    <t>S91CC0799J</t>
  </si>
  <si>
    <t>Punggol Coast CCC Community Development and Welfare Fund</t>
  </si>
  <si>
    <t>T12CC0002G</t>
  </si>
  <si>
    <t>PUNGGOL EAST CCC COMMUNITY DEVELOPMENT AND WELFARE FUND</t>
  </si>
  <si>
    <t>T07CC2010B</t>
  </si>
  <si>
    <t>PUNGGOL NORTH CCC COMMUNITY DEVELOPMENT AND WELFARE FUND</t>
  </si>
  <si>
    <t>T07CC2007B</t>
  </si>
  <si>
    <t>Sengkang Central CCC Community Development and Welfare Fund</t>
  </si>
  <si>
    <t>T07CC2053K</t>
  </si>
  <si>
    <t>SERANGOON CCC COMMUNITY DEVELOPMENT AND WELFARE FUND</t>
  </si>
  <si>
    <t>S80SS0135C</t>
  </si>
  <si>
    <t>TAMPINES CENTRAL CCC COMMUNITY DEVELOPMENT AND WELFARE FUND</t>
  </si>
  <si>
    <t>T04CC1795H</t>
  </si>
  <si>
    <t>TAMPINES CHANGKAT CCC COMMUNITY DEVELOPMENT AND WELFARE FUND</t>
  </si>
  <si>
    <t>S92CC0892L</t>
  </si>
  <si>
    <t>TAMPINES EAST CCC COMMUNITY DEVELOPMENT AND WELFARE FUND</t>
  </si>
  <si>
    <t>S89CC0709A</t>
  </si>
  <si>
    <t>TAMPINES NORTH CCC COMMUNITY DEVELOPMENT AND WELFARE FUND</t>
  </si>
  <si>
    <t>T04CC1832C</t>
  </si>
  <si>
    <t>TAMPINES WEST CCC COMMUNITY DEVELOPMENT AND WELFARE FUND</t>
  </si>
  <si>
    <t>S92CC0903H</t>
  </si>
  <si>
    <t>BEDOK CCC COMMUNITY DEVELOPMENT AND WELFARE FUND</t>
  </si>
  <si>
    <t>South East</t>
  </si>
  <si>
    <t>S90CC0764J</t>
  </si>
  <si>
    <t>BRADDELL HEIGHTS CCC COMMUNITY DEVELOPMENT AND WELFARE FUND</t>
  </si>
  <si>
    <t>S91CC0795C</t>
  </si>
  <si>
    <t>CHANGI SIMEI CCC COMMUNITY DEVELOPMENT AND WELFARE FUND</t>
  </si>
  <si>
    <t>T02CC1598D</t>
  </si>
  <si>
    <t>FENGSHAN CCC COMMUNITY DEVELOPMENT AND WELFARE FUND</t>
  </si>
  <si>
    <t>S89CC0688K</t>
  </si>
  <si>
    <t>GEYLANG SERAI CCC COMMUNITY DEVELOPMENT AND WELFARE FUND</t>
  </si>
  <si>
    <t>S92CC0856H</t>
  </si>
  <si>
    <t>KAMPONG CHAI CHEE CCC COMMUNITY DEVELOPMENT AND WELFARE FUND</t>
  </si>
  <si>
    <t>S92CC0881K</t>
  </si>
  <si>
    <t>KEMBANGAN-CHAI CHEE CCC COMMUNITY DEVELOPMENT AND WELFARE FUND</t>
  </si>
  <si>
    <t>S98CC1346C</t>
  </si>
  <si>
    <t>MACPHERSON CCC COMMUNITY DEVELOPMENT AND WELFARE FUND</t>
  </si>
  <si>
    <t>S95CC1109G</t>
  </si>
  <si>
    <t>ACS (International) Education Fund</t>
  </si>
  <si>
    <t>Education</t>
  </si>
  <si>
    <t>Local Educational Institutions/Funds</t>
  </si>
  <si>
    <t>T07CC2027A</t>
  </si>
  <si>
    <t>ASSUMPTION PATHWAY SCHOOL</t>
  </si>
  <si>
    <t>T09CC0004J</t>
  </si>
  <si>
    <t>CREST SECONDARY SCHOOL</t>
  </si>
  <si>
    <t>201136224W</t>
  </si>
  <si>
    <t>DYSLEXIA ASSOCIATION OF SINGAPORE</t>
  </si>
  <si>
    <t>S91SS0096B</t>
  </si>
  <si>
    <t>Hwa Chong International School Education Fund</t>
  </si>
  <si>
    <t>T10CC0001A</t>
  </si>
  <si>
    <t>LIGHTHOUSE SCHOOL</t>
  </si>
  <si>
    <t>T02CC1619F</t>
  </si>
  <si>
    <t>NANYANG TECHNOLOGICAL UNIVERSITY</t>
  </si>
  <si>
    <t>200604393R</t>
  </si>
  <si>
    <t>NATIONAL UNIVERSITY OF SINGAPORE</t>
  </si>
  <si>
    <t>200604346E</t>
  </si>
  <si>
    <t>NORTHLIGHT SCHOOL</t>
  </si>
  <si>
    <t>200615271H</t>
  </si>
  <si>
    <t>NUS HIGH SCHOOL OF MATHEMATICS AND SCIENCE</t>
  </si>
  <si>
    <t>200500354G</t>
  </si>
  <si>
    <t>Republic Polytechnic Education Fund</t>
  </si>
  <si>
    <t>T03CC1740J</t>
  </si>
  <si>
    <t>SCHOOL OF SCIENCE AND TECHNOLOGY, SINGAPORE</t>
  </si>
  <si>
    <t>200903483M</t>
  </si>
  <si>
    <t>SINGAPORE INSTITUTE OF TECHNOLOGY</t>
  </si>
  <si>
    <t>200917667D</t>
  </si>
  <si>
    <t>SINGAPORE MANAGEMENT UNIVERSITY</t>
  </si>
  <si>
    <t>200000267Z</t>
  </si>
  <si>
    <t>SINGAPORE UNIVERSITY OF SOCIAL SCIENCES</t>
  </si>
  <si>
    <t>200504979Z</t>
  </si>
  <si>
    <t>SINGAPORE UNIVERSITY OF TECHNOLOGY AND DESIGN</t>
  </si>
  <si>
    <t>200913519C</t>
  </si>
  <si>
    <t>SJI INTERNATIONAL BUILDING AND DEVELOPMENT FUND</t>
  </si>
  <si>
    <t>T06CC1996G</t>
  </si>
  <si>
    <t>SJI INTERNATIONAL SCHOLARSHIPS AND BURSARIES FUND</t>
  </si>
  <si>
    <t>T06CC1997C</t>
  </si>
  <si>
    <t>SPECTRA SECONDARY SCHOOL</t>
  </si>
  <si>
    <t>201300697M</t>
  </si>
  <si>
    <t>The Friends of The University of Warwick in Singapore</t>
  </si>
  <si>
    <t>Foreign Educational Institutions/Funds</t>
  </si>
  <si>
    <t>T14CC0003B</t>
  </si>
  <si>
    <t>The Stephen A. Schwarzman Scholars Trust</t>
  </si>
  <si>
    <t>T14CC0002F</t>
  </si>
  <si>
    <t>Aug 2016 - Jul 2017</t>
  </si>
  <si>
    <t>METHODIST SCHOOLS' FOUNDATION</t>
  </si>
  <si>
    <t>Foundations &amp; Trusts</t>
  </si>
  <si>
    <t>199703727C</t>
  </si>
  <si>
    <t>Singapore Buddhist Lodge Education Foundation</t>
  </si>
  <si>
    <t>S96SS0013K</t>
  </si>
  <si>
    <t>ST GABRIEL'S FOUNDATION</t>
  </si>
  <si>
    <t>200105928G</t>
  </si>
  <si>
    <t>Oct 2015 - Aug 2016</t>
  </si>
  <si>
    <t>Boys' Brigade in Singapore</t>
  </si>
  <si>
    <t>Uniformed Groups</t>
  </si>
  <si>
    <t>S62SS0041D</t>
  </si>
  <si>
    <t>Girl Guides Singapore</t>
  </si>
  <si>
    <t>S67SS0005D</t>
  </si>
  <si>
    <t>Girls' Brigade, Singapore , The</t>
  </si>
  <si>
    <t>S61SS0001A</t>
  </si>
  <si>
    <t>SINGAPORE SCOUT ASSOCIATION, THE</t>
  </si>
  <si>
    <t>S85CC0196D</t>
  </si>
  <si>
    <t>St. John Singapore</t>
  </si>
  <si>
    <t>S70SS0009L</t>
  </si>
  <si>
    <t>CHANGI HEALTH FUND (LTD.)</t>
  </si>
  <si>
    <t>Health</t>
  </si>
  <si>
    <t>Cluster/Hospital Funds</t>
  </si>
  <si>
    <t>201133557D</t>
  </si>
  <si>
    <t>COMMUNITY CANCER FUND</t>
  </si>
  <si>
    <t>T00CC1481D</t>
  </si>
  <si>
    <t>JURONGHEALTH FUND</t>
  </si>
  <si>
    <t>201118604G</t>
  </si>
  <si>
    <t>NATIONAL SKIN CENTRE HEALTH ENDOWMENT FUND</t>
  </si>
  <si>
    <t>T00CC1423K</t>
  </si>
  <si>
    <t>NCC RESEARCH FUND</t>
  </si>
  <si>
    <t>T05CC1897G</t>
  </si>
  <si>
    <t>NNI HEALTH ENDOWMENT FUND</t>
  </si>
  <si>
    <t>T00CC1410F</t>
  </si>
  <si>
    <t>NNI HEALTH RESEARCH ENDOWMENT FUND</t>
  </si>
  <si>
    <t>T06CC1963D</t>
  </si>
  <si>
    <t>NUH HEALTH RESEARCH ENDOWMENT FUND</t>
  </si>
  <si>
    <t>T01CC1516L</t>
  </si>
  <si>
    <t>NUHS FUND LIMITED</t>
  </si>
  <si>
    <t>201203593Z</t>
  </si>
  <si>
    <t>SNEC HEALTH ENDOWMENT FUND</t>
  </si>
  <si>
    <t>T02CC1573C</t>
  </si>
  <si>
    <t>SNEC HEALTH RESEARCH ENDOWMENT FUND</t>
  </si>
  <si>
    <t>T02CC1574K</t>
  </si>
  <si>
    <t>TTSH COMMUNITY FUND</t>
  </si>
  <si>
    <t>201400920N</t>
  </si>
  <si>
    <t>WOODBRIDGE HOSPITAL CHARITY FUND</t>
  </si>
  <si>
    <t>T01CC1489K</t>
  </si>
  <si>
    <t>Dover Park Hospice</t>
  </si>
  <si>
    <t>Palliative Home Care</t>
  </si>
  <si>
    <t>S92SS0138D</t>
  </si>
  <si>
    <t>HCA Hospice Care</t>
  </si>
  <si>
    <t>S89SS0106G</t>
  </si>
  <si>
    <t>MUSCULAR DYSTROPHY ASSOCIATION (SINGAPORE)</t>
  </si>
  <si>
    <t>T00SS0094D</t>
  </si>
  <si>
    <t>Singapore Cancer Society</t>
  </si>
  <si>
    <t>S65SS0033F</t>
  </si>
  <si>
    <t>SINGAPORE HOSPICE COUNCIL</t>
  </si>
  <si>
    <t>S95SS0013E</t>
  </si>
  <si>
    <t>ACADEMY OF MEDICINE SINGAPORE</t>
  </si>
  <si>
    <t>Health Professional Group</t>
  </si>
  <si>
    <t>197702012E</t>
  </si>
  <si>
    <t>KIDNEY DIALYSIS FOUNDATION LIMITED</t>
  </si>
  <si>
    <t>Renal Dialysis</t>
  </si>
  <si>
    <t>199600830Z</t>
  </si>
  <si>
    <t>THE NATIONAL KIDNEY FOUNDATION</t>
  </si>
  <si>
    <t>200104750M</t>
  </si>
  <si>
    <t>NAM HONG WELFARE SERVICE SOCIETY</t>
  </si>
  <si>
    <t>TCM Clinic</t>
  </si>
  <si>
    <t>T07SS0086D</t>
  </si>
  <si>
    <t>Public Free Clinic Society</t>
  </si>
  <si>
    <t>S95SS0069F</t>
  </si>
  <si>
    <t>Sian Chay Medical Institution</t>
  </si>
  <si>
    <t>S62SS0055D</t>
  </si>
  <si>
    <t>Singapore Buddhist Free Clinic</t>
  </si>
  <si>
    <t>S69SS0009J</t>
  </si>
  <si>
    <t>SINGAPORE CHUNG HWA MEDICAL INSTITUTION</t>
  </si>
  <si>
    <t>201109599Z</t>
  </si>
  <si>
    <t>SINGAPORE THONG CHAI MEDICAL INSTITUTION</t>
  </si>
  <si>
    <t>196000175E</t>
  </si>
  <si>
    <t>THONG CHAI INSTITUTE OF MEDICAL RESEARCH</t>
  </si>
  <si>
    <t>200311661W</t>
  </si>
  <si>
    <t>ALEXANDRA HEALTH FUND LIMITED</t>
  </si>
  <si>
    <t>Trust/Research Funds</t>
  </si>
  <si>
    <t>201427909W</t>
  </si>
  <si>
    <t>VIVA FOUNDATION FOR CHILDREN WITH CANCER</t>
  </si>
  <si>
    <t>200601578E</t>
  </si>
  <si>
    <t>Oct 2015 - Sep 2016</t>
  </si>
  <si>
    <t>ASIAN MEDICAL FOUNDATION LTD.</t>
  </si>
  <si>
    <t>200303941K</t>
  </si>
  <si>
    <t>May 2016 - Apr 2017</t>
  </si>
  <si>
    <t>D.S. LEE FOUNDATION</t>
  </si>
  <si>
    <t>200402751C</t>
  </si>
  <si>
    <t>Silver Ribbon (Singapore)</t>
  </si>
  <si>
    <t>T05SS0315B</t>
  </si>
  <si>
    <t>Singapore Leprosy Relief Association</t>
  </si>
  <si>
    <t>S61SS0121B</t>
  </si>
  <si>
    <t>SMA CHARITY FUND</t>
  </si>
  <si>
    <t>201305017E</t>
  </si>
  <si>
    <t>ST LUKE'S ELDERCARE LTD.</t>
  </si>
  <si>
    <t>199904873Z</t>
  </si>
  <si>
    <t>SUNLOVE ABODE FOR INTELLECTUALLY-INFIRMED LTD</t>
  </si>
  <si>
    <t>199202859C</t>
  </si>
  <si>
    <t>TSAO FOUNDATION</t>
  </si>
  <si>
    <t>199302114W</t>
  </si>
  <si>
    <t>ANG MO KIO - THYE HUA KWAN HOSPITAL LTD.</t>
  </si>
  <si>
    <t>Community/Chronic Sick Hospital</t>
  </si>
  <si>
    <t>200201385C</t>
  </si>
  <si>
    <t>BRIGHT VISION HOSPITAL</t>
  </si>
  <si>
    <t>200105451R</t>
  </si>
  <si>
    <t>REN CI HOSPITAL</t>
  </si>
  <si>
    <t>201018593M</t>
  </si>
  <si>
    <t>ST LUKE'S HOSPITAL</t>
  </si>
  <si>
    <t>199205095C</t>
  </si>
  <si>
    <t>Adventist Nursing and Rehabilitation Centre</t>
  </si>
  <si>
    <t>Day Rehabilitation Centre</t>
  </si>
  <si>
    <t>S97SS0048K</t>
  </si>
  <si>
    <t>All Saints Home</t>
  </si>
  <si>
    <t>S87SS0068F</t>
  </si>
  <si>
    <t>LIONS HOME FOR THE ELDERS</t>
  </si>
  <si>
    <t>S80SS0029B</t>
  </si>
  <si>
    <t>MUHAMMADIYAH HEALTH &amp; DAY CARE CENTER</t>
  </si>
  <si>
    <t>T13CC0002A</t>
  </si>
  <si>
    <t>SALEM WELFARE SERVICES LTD</t>
  </si>
  <si>
    <t>199508102H</t>
  </si>
  <si>
    <t>Singapore Association for Mental Health, The</t>
  </si>
  <si>
    <t>S68SS0038A</t>
  </si>
  <si>
    <t>Sunshine Welfare Action Mission (SWAMI)</t>
  </si>
  <si>
    <t>S88SS0104K</t>
  </si>
  <si>
    <t>THYE HUA KWAN NURSING HOME LIMITED</t>
  </si>
  <si>
    <t>201323219Z</t>
  </si>
  <si>
    <t>Action For Aids (Singapore)</t>
  </si>
  <si>
    <t>Diseases/Illnessess Support Group</t>
  </si>
  <si>
    <t>S88SS0126A</t>
  </si>
  <si>
    <t>BONE MARROW DONOR PROGRAMME, THE</t>
  </si>
  <si>
    <t>S93SS0141J</t>
  </si>
  <si>
    <t>BREAST CANCER FOUNDATION</t>
  </si>
  <si>
    <t>S97SS0137L</t>
  </si>
  <si>
    <t>Children's Cancer Foundation</t>
  </si>
  <si>
    <t>S92SS0103J</t>
  </si>
  <si>
    <t>Club Rainbow (Singapore)</t>
  </si>
  <si>
    <t>S92SS0137H</t>
  </si>
  <si>
    <t>Diabeties Singapore</t>
  </si>
  <si>
    <t>S71SS0043E</t>
  </si>
  <si>
    <t>Epilepsy Care Group (Singapore)</t>
  </si>
  <si>
    <t>S95SS0164F</t>
  </si>
  <si>
    <t>Haemophilia Society of Singapore</t>
  </si>
  <si>
    <t>S85SS0047A</t>
  </si>
  <si>
    <t>Leukemia and Lymphoma Foundation</t>
  </si>
  <si>
    <t>T02SS0150A</t>
  </si>
  <si>
    <t>Lupus Association (Singapore)</t>
  </si>
  <si>
    <t>S91SS0026L</t>
  </si>
  <si>
    <t>National Arthritis Foundation</t>
  </si>
  <si>
    <t>S84SS0010J</t>
  </si>
  <si>
    <t>Parkinson Society Singapore</t>
  </si>
  <si>
    <t>S96SS0203J</t>
  </si>
  <si>
    <t>Singapore Heart Foundation</t>
  </si>
  <si>
    <t>S70SS0007H</t>
  </si>
  <si>
    <t>Singapore National Stroke Association</t>
  </si>
  <si>
    <t>S96SS0196G</t>
  </si>
  <si>
    <t>HOME NURSING FOUNDATION</t>
  </si>
  <si>
    <t>Home Care</t>
  </si>
  <si>
    <t>S76SS0044D</t>
  </si>
  <si>
    <t>Tai Pei Old People's Home</t>
  </si>
  <si>
    <t>S80SS0149C</t>
  </si>
  <si>
    <t>ASSISI HOSPICE</t>
  </si>
  <si>
    <t>Hospice</t>
  </si>
  <si>
    <t>201208993Z</t>
  </si>
  <si>
    <t>Apex Harmony Lodge</t>
  </si>
  <si>
    <t>Nursing Home</t>
  </si>
  <si>
    <t>S95SS0086F</t>
  </si>
  <si>
    <t>BRIGHT HILL EVERGREEN HOME</t>
  </si>
  <si>
    <t>S82SS0008F</t>
  </si>
  <si>
    <t>Grace Lodge</t>
  </si>
  <si>
    <t>S88SS0120C</t>
  </si>
  <si>
    <t>Ju Eng Home for Senior Citizens</t>
  </si>
  <si>
    <t>S89SS0113B</t>
  </si>
  <si>
    <t>Ling Kwang Home For Senior Citizens</t>
  </si>
  <si>
    <t>T08SS0070F</t>
  </si>
  <si>
    <t>Man Fut Tong Nursing Home</t>
  </si>
  <si>
    <t>S80SS0179G</t>
  </si>
  <si>
    <t>MORAL HOME FOR THE AGED SICK LIMITED</t>
  </si>
  <si>
    <t>201014368N</t>
  </si>
  <si>
    <t>SINGAPORE CHRISTIAN HOME</t>
  </si>
  <si>
    <t>S77SS0040C</t>
  </si>
  <si>
    <t>Society for The Aged Sick</t>
  </si>
  <si>
    <t>S68SS0022J</t>
  </si>
  <si>
    <t>Thong Teck Home For Senior Citizens</t>
  </si>
  <si>
    <t>T00SS0072B</t>
  </si>
  <si>
    <t>Alzheimer's Disease Association</t>
  </si>
  <si>
    <t>Other Community-based Services</t>
  </si>
  <si>
    <t>S91SS0018J</t>
  </si>
  <si>
    <t>Animal Concerns Research and Education Society</t>
  </si>
  <si>
    <t>Animal Welfare</t>
  </si>
  <si>
    <t>T01SS0121K</t>
  </si>
  <si>
    <t>Jun 2016 - May 2017</t>
  </si>
  <si>
    <t>CAUSES FOR ANIMALS (SINGAPORE) LIMITED</t>
  </si>
  <si>
    <t>201314186Z</t>
  </si>
  <si>
    <t>SOCIETY FOR THE PREVENTION OF CRUELTY TO ANIMALS, SINGAPORE</t>
  </si>
  <si>
    <t>S61SS0060B</t>
  </si>
  <si>
    <t>SOSD</t>
  </si>
  <si>
    <t>T12SS0058C</t>
  </si>
  <si>
    <t>WILDLIFE RESERVES SINGAPORE CONSERVATION FUND</t>
  </si>
  <si>
    <t>200823204E</t>
  </si>
  <si>
    <t>*SCAPE CO., LTD.</t>
  </si>
  <si>
    <t>Children/Youth</t>
  </si>
  <si>
    <t>200712761D</t>
  </si>
  <si>
    <t>Blossom World Society</t>
  </si>
  <si>
    <t>T08SS0161K</t>
  </si>
  <si>
    <t>HALOGEN FOUNDATION (SINGAPORE)</t>
  </si>
  <si>
    <t>200308081M</t>
  </si>
  <si>
    <t>HEARTWARE NETWORK</t>
  </si>
  <si>
    <t>T00SS0109G</t>
  </si>
  <si>
    <t>LEE KUAN YEW SCHOLARSHIP FUND</t>
  </si>
  <si>
    <t>199104843M</t>
  </si>
  <si>
    <t>MARINE PARADE LEADERSHIP FOUNDATION</t>
  </si>
  <si>
    <t>T08CC2092F</t>
  </si>
  <si>
    <t>National Youth Achievement Award Association, The</t>
  </si>
  <si>
    <t>S91SS0104L</t>
  </si>
  <si>
    <t>SINGAPORE TECHNOLOGIES ENDOWMENT PROGRAMME LIMITED</t>
  </si>
  <si>
    <t>199703832N</t>
  </si>
  <si>
    <t>SPIRIT OF ENTERPRISE</t>
  </si>
  <si>
    <t>200301515E</t>
  </si>
  <si>
    <t>GARDEN CITY FUND</t>
  </si>
  <si>
    <t>Environment</t>
  </si>
  <si>
    <t>T02CC1634C</t>
  </si>
  <si>
    <t>GARDENS BY THE BAY</t>
  </si>
  <si>
    <t>201132829N</t>
  </si>
  <si>
    <t>Nature Society (Singapore)</t>
  </si>
  <si>
    <t>S61SS0142H</t>
  </si>
  <si>
    <t>Restroom Association (Singapore)</t>
  </si>
  <si>
    <t>S98SS0167J</t>
  </si>
  <si>
    <t>SINGAPORE ENVIRONMENT COUNCIL</t>
  </si>
  <si>
    <t>199507762R</t>
  </si>
  <si>
    <t>Waterways Watch Society</t>
  </si>
  <si>
    <t>S99SS0038D</t>
  </si>
  <si>
    <t>WWFS CONSERVATION FUND</t>
  </si>
  <si>
    <t>T06CC1999F</t>
  </si>
  <si>
    <t>MERCY RELIEF LIMITED</t>
  </si>
  <si>
    <t>Humanitarian Aid</t>
  </si>
  <si>
    <t>200306035Z</t>
  </si>
  <si>
    <t>THE LAW SOCIETY OF SINGAPORE PRO BONO, LEARNING AND SUPPORT SERVICES</t>
  </si>
  <si>
    <t>T07CC2064L</t>
  </si>
  <si>
    <t>ASSOCIATION OF MUSLIM PROFESSIONALS</t>
  </si>
  <si>
    <t>Self-Help Groups</t>
  </si>
  <si>
    <t>199105100D</t>
  </si>
  <si>
    <t>CHINESE DEVELOPMENT ASSISTANCE COUNCIL</t>
  </si>
  <si>
    <t>199202625K</t>
  </si>
  <si>
    <t>Eurasian Association, The</t>
  </si>
  <si>
    <t>S64SS0001E</t>
  </si>
  <si>
    <t>Singapore Indian Development Association (SINDA)</t>
  </si>
  <si>
    <t>S90SS0098L</t>
  </si>
  <si>
    <t>YAYASAN MENDAKI</t>
  </si>
  <si>
    <t>198902633C</t>
  </si>
  <si>
    <t>SINGAPORE INSTITUTE OF INTERNATIONAL AFFAIRS ENDOWMENT FUND</t>
  </si>
  <si>
    <t>Think Tanks</t>
  </si>
  <si>
    <t>T03CC1685G</t>
  </si>
  <si>
    <t>SINGAPORE MILLENNIUM FOUNDATION LIMITED</t>
  </si>
  <si>
    <t>200102355R</t>
  </si>
  <si>
    <t>STRATEGIC STUDIES FUND</t>
  </si>
  <si>
    <t>T04CC1798G</t>
  </si>
  <si>
    <t>ASIA PACIFIC BREWERIES FOUNDATION</t>
  </si>
  <si>
    <t>General Charitable Purposes</t>
  </si>
  <si>
    <t>S94CC1034B</t>
  </si>
  <si>
    <t>BINJAITREE</t>
  </si>
  <si>
    <t>200818724G</t>
  </si>
  <si>
    <t>CONSUMERS ASSOCIATION OF SINGAPORE ENDOWMENT FUND</t>
  </si>
  <si>
    <t>T04CC1786K</t>
  </si>
  <si>
    <t>Global Compact Network Singapore</t>
  </si>
  <si>
    <t>T05SS0028L</t>
  </si>
  <si>
    <t>HABITAT FOR HUMANITY SINGAPORE LTD</t>
  </si>
  <si>
    <t>200201617W</t>
  </si>
  <si>
    <t>HONOUR (SINGAPORE) LTD.</t>
  </si>
  <si>
    <t>201405223G</t>
  </si>
  <si>
    <t>DARUL IHSAN ORPHANAGE</t>
  </si>
  <si>
    <t>Social and Welfare</t>
  </si>
  <si>
    <t>T07CC3022A</t>
  </si>
  <si>
    <t>En Community Services Society</t>
  </si>
  <si>
    <t>T03SS0051L</t>
  </si>
  <si>
    <t>Ain Society</t>
  </si>
  <si>
    <t>T00SS0163F</t>
  </si>
  <si>
    <t>ALIFE LTD.</t>
  </si>
  <si>
    <t>200204369H</t>
  </si>
  <si>
    <t>ALIVE COMMUNITY NETWORK</t>
  </si>
  <si>
    <t>T02SS0190K</t>
  </si>
  <si>
    <t>AMKFSC COMMUNITY SERVICES LTD.</t>
  </si>
  <si>
    <t>201229817Z</t>
  </si>
  <si>
    <t>ARC CHILDREN'S CENTRE CO LIMITED</t>
  </si>
  <si>
    <t>201021661K</t>
  </si>
  <si>
    <t>AWWA LTD.</t>
  </si>
  <si>
    <t>201500785Z</t>
  </si>
  <si>
    <t>Apr 2015 - Mar 2016</t>
  </si>
  <si>
    <t>BABES PREGNANCY CRISIS SUPPORT LTD.</t>
  </si>
  <si>
    <t>201314611H</t>
  </si>
  <si>
    <t>BARTLEY COMMUNITY CARE SERVICES</t>
  </si>
  <si>
    <t>T01SS0004H</t>
  </si>
  <si>
    <t>Beyond Social Services</t>
  </si>
  <si>
    <t>S87SS0025J</t>
  </si>
  <si>
    <t>BRAHM CENTRE LTD.</t>
  </si>
  <si>
    <t>200200167M</t>
  </si>
  <si>
    <t>BRIGHT HORIZONS FUND</t>
  </si>
  <si>
    <t>200818009N</t>
  </si>
  <si>
    <t>Buddhist Compassion Relief Tzu-Chi Foundation (Singapore)</t>
  </si>
  <si>
    <t>S93SS0148C</t>
  </si>
  <si>
    <t>CampusImpact</t>
  </si>
  <si>
    <t>T06SS0077A</t>
  </si>
  <si>
    <t>CANOSSA MISSION SINGAPORE</t>
  </si>
  <si>
    <t>201020087W</t>
  </si>
  <si>
    <t>CARE CORNER SINGAPORE LTD</t>
  </si>
  <si>
    <t>198105641M</t>
  </si>
  <si>
    <t>Chen Su Lan Methodist Children's Home</t>
  </si>
  <si>
    <t>S68SS0016K</t>
  </si>
  <si>
    <t>CHILD AT STREET 11 LTD.</t>
  </si>
  <si>
    <t>199501798C</t>
  </si>
  <si>
    <t>CHILDCARE AND CHILDREN FUND,THE</t>
  </si>
  <si>
    <t>S93CC0953E</t>
  </si>
  <si>
    <t>Children-At-Risk Empowerment Association</t>
  </si>
  <si>
    <t>T00SS0043E</t>
  </si>
  <si>
    <t>Children's Aid Society</t>
  </si>
  <si>
    <t>S62SS0031K</t>
  </si>
  <si>
    <t>Children's Charities Association of Singapore, The</t>
  </si>
  <si>
    <t>S66SS0023F</t>
  </si>
  <si>
    <t>COMPASSION FUND LTD.</t>
  </si>
  <si>
    <t>200904371Z</t>
  </si>
  <si>
    <t>CORNERSTONE COMMUNITY SERVICES</t>
  </si>
  <si>
    <t>S96SS0151G</t>
  </si>
  <si>
    <t>COUNSELLING AND CARE CENTRE</t>
  </si>
  <si>
    <t>S75SS0014F</t>
  </si>
  <si>
    <t>Association for Persons with Special Needs</t>
  </si>
  <si>
    <t>Disability (Children)</t>
  </si>
  <si>
    <t>S75SS0058K</t>
  </si>
  <si>
    <t>AUTISM ASSOCIATION (SINGAPORE)</t>
  </si>
  <si>
    <t>S92SS0124D</t>
  </si>
  <si>
    <t>Autism Resource Centre (Singapore)</t>
  </si>
  <si>
    <t>S99SS0148L</t>
  </si>
  <si>
    <t>CARING FLEET SERVICES LIMITED</t>
  </si>
  <si>
    <t>201000618K</t>
  </si>
  <si>
    <t>Cerebral Palsy Alliance Singapore</t>
  </si>
  <si>
    <t>S60SS0003K</t>
  </si>
  <si>
    <t>Down Syndrome Association (Singapore)</t>
  </si>
  <si>
    <t>S96SS0170K</t>
  </si>
  <si>
    <t>Fei Yue Community Services</t>
  </si>
  <si>
    <t>S96SS0134G</t>
  </si>
  <si>
    <t>Dec 2015 - Nov 2016</t>
  </si>
  <si>
    <t>GUIDE DOGS SINGAPORE LTD.</t>
  </si>
  <si>
    <t>200302260G</t>
  </si>
  <si>
    <t>IC2 PREPHOUSE LIMITED</t>
  </si>
  <si>
    <t>201136583G</t>
  </si>
  <si>
    <t>Metta Welfare Association</t>
  </si>
  <si>
    <t>S94SS0081K</t>
  </si>
  <si>
    <t>Movement for the Intellectually Disabled of Singapore (MINDS)</t>
  </si>
  <si>
    <t>S62SS0075C</t>
  </si>
  <si>
    <t>PAP COMMUNITY FOUNDATION - CHARITY DIVISION</t>
  </si>
  <si>
    <t>T02CC1585L</t>
  </si>
  <si>
    <t>Presbyterian Community Services</t>
  </si>
  <si>
    <t>S75SS0022H</t>
  </si>
  <si>
    <t>RAINBOW CENTRE, SINGAPORE</t>
  </si>
  <si>
    <t>S92SS0061A</t>
  </si>
  <si>
    <t>Riding for the Disabled Association of Singapore</t>
  </si>
  <si>
    <t>S82SS0081H</t>
  </si>
  <si>
    <t>Singapore Association of the Visually Handicapped</t>
  </si>
  <si>
    <t>S61SS0119J</t>
  </si>
  <si>
    <t>SPD</t>
  </si>
  <si>
    <t>S64SS0052D</t>
  </si>
  <si>
    <t>TEMASEK FOUNDATION CARES CLG LIMITED</t>
  </si>
  <si>
    <t>200909154Z</t>
  </si>
  <si>
    <t>THE RED PENCIL (SINGAPORE)</t>
  </si>
  <si>
    <t>201113675E</t>
  </si>
  <si>
    <t>THYE HUA KWAN MORAL CHARITIES LIMITED</t>
  </si>
  <si>
    <t>201130733N</t>
  </si>
  <si>
    <t>ABILITIES BEYOND LIMITATIONS AND EXPECTATIONS LIMITED</t>
  </si>
  <si>
    <t>Disability (Adult)</t>
  </si>
  <si>
    <t>201022774G</t>
  </si>
  <si>
    <t>Bishan Home for the Intellectually Disabled</t>
  </si>
  <si>
    <t>T07SS0102D</t>
  </si>
  <si>
    <t>BIZLINK CENTRE SINGAPORE LTD</t>
  </si>
  <si>
    <t>199500566R</t>
  </si>
  <si>
    <t>Catholic Welfare Services, Singapore</t>
  </si>
  <si>
    <t>S61SS0167J</t>
  </si>
  <si>
    <t>Disabled People's Association</t>
  </si>
  <si>
    <t>S86SS0002F</t>
  </si>
  <si>
    <t>Handicaps Welfare Association</t>
  </si>
  <si>
    <t>S69SS0057J</t>
  </si>
  <si>
    <t>HOPE WORLDWIDE (SINGAPORE)</t>
  </si>
  <si>
    <t>S98SS0151F</t>
  </si>
  <si>
    <t>SAF CARE FUND</t>
  </si>
  <si>
    <t>201323131D</t>
  </si>
  <si>
    <t>SINGAPORE ASSOCIATION FOR THE DEAF, THE</t>
  </si>
  <si>
    <t>S62SS0061C</t>
  </si>
  <si>
    <t>SUN-DAC</t>
  </si>
  <si>
    <t>S93SS0060K</t>
  </si>
  <si>
    <t>TABUNG AMAL AIDILFITRI TRUST FUND</t>
  </si>
  <si>
    <t>T06CC1974E</t>
  </si>
  <si>
    <t>THE SINGAPORE CHESHIRE HOME</t>
  </si>
  <si>
    <t>195700160W</t>
  </si>
  <si>
    <t>Thong Kheng Welfare Services Society</t>
  </si>
  <si>
    <t>T01SS0095E</t>
  </si>
  <si>
    <t>VERY SPECIAL ARTS SINGAPORE LTD</t>
  </si>
  <si>
    <t>199500567G</t>
  </si>
  <si>
    <t>Adventist Home for the Elders</t>
  </si>
  <si>
    <t>Eldercare</t>
  </si>
  <si>
    <t>S80SS0046B</t>
  </si>
  <si>
    <t>HOPE CENTRE (SINGAPORE)</t>
  </si>
  <si>
    <t>S97SS0032G</t>
  </si>
  <si>
    <t>INFANT JESUS HOMES AND CHILDREN'S CENTRES</t>
  </si>
  <si>
    <t>S92CC0888D</t>
  </si>
  <si>
    <t>Kampong Kapor Family Service Centre</t>
  </si>
  <si>
    <t>T10SS0030D</t>
  </si>
  <si>
    <t>Apex Day Rehabilitation Centre For Elderly</t>
  </si>
  <si>
    <t>S89SS0091D</t>
  </si>
  <si>
    <t>Care for the Elderly Foundation (Singapore)</t>
  </si>
  <si>
    <t>S95SS0134B</t>
  </si>
  <si>
    <t>CAREGIVING WELFARE ASSOCIATION</t>
  </si>
  <si>
    <t>T04SS0073G</t>
  </si>
  <si>
    <t>Centre for Seniors</t>
  </si>
  <si>
    <t>T06SS0199E</t>
  </si>
  <si>
    <t>Centre of Activity and Recreation for the Elders (CARE)</t>
  </si>
  <si>
    <t>S83SS0001F</t>
  </si>
  <si>
    <t>Cheng Hong Welfare Service Society</t>
  </si>
  <si>
    <t>T04SS0148G</t>
  </si>
  <si>
    <t>Nov 2015 - Oct 2016</t>
  </si>
  <si>
    <t>City Harvest Community Services Association</t>
  </si>
  <si>
    <t>S97SS0106L</t>
  </si>
  <si>
    <t>Concern &amp; Care Society</t>
  </si>
  <si>
    <t>T01SS0058F</t>
  </si>
  <si>
    <t>ELDERCARE TRUST</t>
  </si>
  <si>
    <t>T00CC1448L</t>
  </si>
  <si>
    <t>FAITHACTS</t>
  </si>
  <si>
    <t>T04SS0050J</t>
  </si>
  <si>
    <t>FEI YUE FAMILY SERVICE CENTRE</t>
  </si>
  <si>
    <t>S94SS0031G</t>
  </si>
  <si>
    <t>FILOS COMMUNITY SERVICES LTD.</t>
  </si>
  <si>
    <t>200408452G</t>
  </si>
  <si>
    <t>Geylang East Home For The Aged</t>
  </si>
  <si>
    <t>T01SS0110J</t>
  </si>
  <si>
    <t>HCSA COMMUNITY SERVICES</t>
  </si>
  <si>
    <t>S97SS0023J</t>
  </si>
  <si>
    <t>Help Family Service Centre</t>
  </si>
  <si>
    <t>Family</t>
  </si>
  <si>
    <t>S92SS0027A</t>
  </si>
  <si>
    <t>Family Life Society</t>
  </si>
  <si>
    <t>S85SS0018D</t>
  </si>
  <si>
    <t>FOCUS ON THE FAMILY SINGAPORE LIMITED</t>
  </si>
  <si>
    <t>200108115N</t>
  </si>
  <si>
    <t>Good News Community Services</t>
  </si>
  <si>
    <t>S99SS0015F</t>
  </si>
  <si>
    <t>Turning Point, The</t>
  </si>
  <si>
    <t>Support Groups</t>
  </si>
  <si>
    <t>S91SS0058G</t>
  </si>
  <si>
    <t>BREAKTHROUGH MISSIONS LTD</t>
  </si>
  <si>
    <t>198305430G</t>
  </si>
  <si>
    <t>CAREGIVERS ALLIANCE LIMITED</t>
  </si>
  <si>
    <t>201131617N</t>
  </si>
  <si>
    <t>CLUB HEAL</t>
  </si>
  <si>
    <t>T12SS0028K</t>
  </si>
  <si>
    <t>HEB - ASHRAM HALFWAY HOUSE</t>
  </si>
  <si>
    <t>T09CC0009L</t>
  </si>
  <si>
    <t>Helping Hand, The</t>
  </si>
  <si>
    <t>S88SS0058F</t>
  </si>
  <si>
    <t>Inmates' Families Support Fund</t>
  </si>
  <si>
    <t>T08CC2100D</t>
  </si>
  <si>
    <t>LAKESIDE FAMILY SERVICES</t>
  </si>
  <si>
    <t>S97SS0022B</t>
  </si>
  <si>
    <t>New Charis Mission, The</t>
  </si>
  <si>
    <t>T06SS0166B</t>
  </si>
  <si>
    <t>NEW LIFE STORIES LIMITED</t>
  </si>
  <si>
    <t>201411304Z</t>
  </si>
  <si>
    <t>Samaritans of Singapore</t>
  </si>
  <si>
    <t>S69SS0047D</t>
  </si>
  <si>
    <t>Seventy Times Seven</t>
  </si>
  <si>
    <t>T09CC0007H</t>
  </si>
  <si>
    <t>Singapore Anti-Narcotics Association</t>
  </si>
  <si>
    <t>S72SS0018H</t>
  </si>
  <si>
    <t>NULIFE CARE &amp; COUNSELLING SERVICES LIMITED</t>
  </si>
  <si>
    <t>200416313W</t>
  </si>
  <si>
    <t>365 CANCER PREVENTION SOCIETY</t>
  </si>
  <si>
    <t>T03SS0046H</t>
  </si>
  <si>
    <t>AIDHA LTD.</t>
  </si>
  <si>
    <t>201006653E</t>
  </si>
  <si>
    <t>Association of Women for Action And Research</t>
  </si>
  <si>
    <t>S85SS0089B</t>
  </si>
  <si>
    <t>Bethesda Care and Counselling Services Centre</t>
  </si>
  <si>
    <t>S96SS0146D</t>
  </si>
  <si>
    <t>BETHESDA COMMUNITY ASSISTANCE AND RELATIONSHIP ENRICHMENT CENTRE</t>
  </si>
  <si>
    <t>S96SS0198K</t>
  </si>
  <si>
    <t>Bo Tien Welfare Services Society</t>
  </si>
  <si>
    <t>S97SS0091H</t>
  </si>
  <si>
    <t>Breadline Group</t>
  </si>
  <si>
    <t>S75SS0039G</t>
  </si>
  <si>
    <t>Calvary Community Care</t>
  </si>
  <si>
    <t>T10SS0047C</t>
  </si>
  <si>
    <t>Care Community Services Society</t>
  </si>
  <si>
    <t>S96SS0195L</t>
  </si>
  <si>
    <t>Oct 2016 - Sep 2017</t>
  </si>
  <si>
    <t>Caritas Singapore Agape Fund</t>
  </si>
  <si>
    <t>T06CC2001K</t>
  </si>
  <si>
    <t>CASA RAUDHA WOMEN HOME</t>
  </si>
  <si>
    <t>T08SS0051C</t>
  </si>
  <si>
    <t>Catholic AIDS Response Effort</t>
  </si>
  <si>
    <t>T04SS0204E</t>
  </si>
  <si>
    <t>Basketball Association of Singapore</t>
  </si>
  <si>
    <t>Sports</t>
  </si>
  <si>
    <t>NSAs</t>
  </si>
  <si>
    <t>S67SS0001J</t>
  </si>
  <si>
    <t>Bowling Association for the Disabled (Singapore)</t>
  </si>
  <si>
    <t>T10SS0077G</t>
  </si>
  <si>
    <t>Singapore Table Tennis Association</t>
  </si>
  <si>
    <t>S65SS0005E</t>
  </si>
  <si>
    <t>Singapore Taekwondo Federation</t>
  </si>
  <si>
    <t>S74SS0031A</t>
  </si>
  <si>
    <t>Singapore Tennis Association</t>
  </si>
  <si>
    <t>S62SS0049E</t>
  </si>
  <si>
    <t>Singapore Weightlifting Federation</t>
  </si>
  <si>
    <t>T01SS0015J</t>
  </si>
  <si>
    <t>SINGAPORE WUSHU DRAGON &amp; LION DANCE FEDERATION</t>
  </si>
  <si>
    <t>S68SS0017F</t>
  </si>
  <si>
    <t>Fencing Singapore</t>
  </si>
  <si>
    <t>S65SS0025D</t>
  </si>
  <si>
    <t>Football Association of Singapore</t>
  </si>
  <si>
    <t>S82SS0043B</t>
  </si>
  <si>
    <t>Netball Singapore</t>
  </si>
  <si>
    <t>S63SS0051C</t>
  </si>
  <si>
    <t>Singapore Badminton Association</t>
  </si>
  <si>
    <t>S61SS0032A</t>
  </si>
  <si>
    <t>SINGAPORE BASEBALL AND SOFTBALL ASSOCIATION</t>
  </si>
  <si>
    <t>S60SS0022B</t>
  </si>
  <si>
    <t>Singapore Bowling Federation</t>
  </si>
  <si>
    <t>S66SS0011J</t>
  </si>
  <si>
    <t>SINGAPORE CANOE FEDERATION</t>
  </si>
  <si>
    <t>S71SS0035C</t>
  </si>
  <si>
    <t>SINGAPORE CHESS FEDERATION (PERSEKUTUAN CHATUR SINGAPURA)</t>
  </si>
  <si>
    <t>S61SS0094A</t>
  </si>
  <si>
    <t>SINGAPORE CONTRACT BRIDGE ASSOCIATION, THE</t>
  </si>
  <si>
    <t>S62SS0079J</t>
  </si>
  <si>
    <t>SINGAPORE CYCLING FEDERATION</t>
  </si>
  <si>
    <t>S58SS0009A</t>
  </si>
  <si>
    <t>Singapore Disability Sports Council</t>
  </si>
  <si>
    <t>S73SS0035B</t>
  </si>
  <si>
    <t>Singapore Dragon Boat Association</t>
  </si>
  <si>
    <t>S87SS0101F</t>
  </si>
  <si>
    <t>Singapore Golf Association</t>
  </si>
  <si>
    <t>S61SS0189L</t>
  </si>
  <si>
    <t>SINGAPORE GYMNASTICS</t>
  </si>
  <si>
    <t>T03SS0136E</t>
  </si>
  <si>
    <t>Singapore Hockey Federation</t>
  </si>
  <si>
    <t>S92SS0120J</t>
  </si>
  <si>
    <t>Singapore Ice Skating Association</t>
  </si>
  <si>
    <t>S98SS0168E</t>
  </si>
  <si>
    <t>Singapore Life Saving Society, The</t>
  </si>
  <si>
    <t>S67SS0031B</t>
  </si>
  <si>
    <t>SINGAPORE MOTOR SPORTS ASSOCIATION</t>
  </si>
  <si>
    <t>S69SS0025B</t>
  </si>
  <si>
    <t>SINGAPORE RUGBY UNION</t>
  </si>
  <si>
    <t>S66SS0003G</t>
  </si>
  <si>
    <t>Singapore Sailing Federation</t>
  </si>
  <si>
    <t>S66SS0013A</t>
  </si>
  <si>
    <t>Singapore Shooting Association, The</t>
  </si>
  <si>
    <t>S65SS0039D</t>
  </si>
  <si>
    <t>Singapore Silat Federation (Persekutuan Silat Singapore) (PERSISI)</t>
  </si>
  <si>
    <t>S76SS0039A</t>
  </si>
  <si>
    <t>SINGAPORE SQUASH RACKETS ASSOCIATION</t>
  </si>
  <si>
    <t>S70SS0024H</t>
  </si>
  <si>
    <t>Singapore Swimming Association</t>
  </si>
  <si>
    <t>S61SS0088B</t>
  </si>
  <si>
    <t>DEAF SPORTS ASSOCIATION (SINGAPORE)</t>
  </si>
  <si>
    <t>Non-NSAs</t>
  </si>
  <si>
    <t>T12SS0228C</t>
  </si>
  <si>
    <t>FOOTBALLPLUS LTD.</t>
  </si>
  <si>
    <t>201329363K</t>
  </si>
  <si>
    <t>Lawn Bowls Association for the Disabled (Singapore)</t>
  </si>
  <si>
    <t>T04SS0110B</t>
  </si>
  <si>
    <t>SINGAPORE OLYMPIC FOUNDATION</t>
  </si>
  <si>
    <t>201003786C</t>
  </si>
  <si>
    <t>SSP Financial Assistance Fund</t>
  </si>
  <si>
    <t>T12CC0006B</t>
  </si>
  <si>
    <t>YOUTH GOLF NETWORK LTD.</t>
  </si>
  <si>
    <t>201300853G</t>
  </si>
  <si>
    <t>SINGAPORE NATIONAL PARALYMPIC COUNCIL LTD.</t>
  </si>
  <si>
    <t>Disability Sports</t>
  </si>
  <si>
    <t>200812207D</t>
  </si>
  <si>
    <t>Special Olympics, Singapore</t>
  </si>
  <si>
    <t>S91SS0003B</t>
  </si>
  <si>
    <t>Vision 2030 Fund</t>
  </si>
  <si>
    <t>T14CC0007H</t>
  </si>
  <si>
    <t>revenue</t>
  </si>
  <si>
    <t>charity_size</t>
  </si>
  <si>
    <t>charity_size_small</t>
  </si>
  <si>
    <t>charity_size_medium</t>
  </si>
  <si>
    <t>charity_size_large</t>
  </si>
  <si>
    <t>charity_size_small_cf</t>
  </si>
  <si>
    <t>charity_size_medium_cf</t>
  </si>
  <si>
    <t>charity_size_large_cf</t>
  </si>
  <si>
    <t>revenue_log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</si>
</sst>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64" formatCode="0.000000"/>
    </dxf>
    <dxf>
      <numFmt numFmtId="3" formatCode="#,##0"/>
    </dxf>
    <dxf>
      <numFmt numFmtId="164" formatCode="0.000000"/>
    </dxf>
    <dxf>
      <numFmt numFmtId="3" formatCode="#,##0"/>
    </dxf>
    <dxf>
      <numFmt numFmtId="164" formatCode="0.000000"/>
    </dxf>
    <dxf>
      <numFmt numFmtId="3" formatCode="#,##0"/>
    </dxf>
    <dxf>
      <numFmt numFmtId="3" formatCode="#,##0"/>
    </dxf>
    <dxf>
      <numFmt numFmtId="164" formatCode="0.00000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423" totalsRowShown="0">
  <autoFilter ref="A1:Q423" xr:uid="{00000000-0009-0000-0100-000001000000}"/>
  <sortState ref="A2:Q423">
    <sortCondition descending="1" ref="I1:I423"/>
  </sortState>
  <tableColumns count="17">
    <tableColumn id="47" xr3:uid="{00000000-0010-0000-0000-00002F000000}" name="uen"/>
    <tableColumn id="28" xr3:uid="{00000000-0010-0000-0000-00001C000000}" name="name"/>
    <tableColumn id="34" xr3:uid="{00000000-0010-0000-0000-000022000000}" name="primary_sector"/>
    <tableColumn id="46" xr3:uid="{00000000-0010-0000-0000-00002E000000}" name="sub_setor"/>
    <tableColumn id="25" xr3:uid="{00000000-0010-0000-0000-000019000000}" name="financial_period"/>
    <tableColumn id="26" xr3:uid="{00000000-0010-0000-0000-00001A000000}" name="financial_status"/>
    <tableColumn id="43" xr3:uid="{00000000-0010-0000-0000-00002B000000}" name="receipts_others_income" dataDxfId="10"/>
    <tableColumn id="45" xr3:uid="{00000000-0010-0000-0000-00002D000000}" name="receipts_total" dataDxfId="9"/>
    <tableColumn id="48" xr3:uid="{00000000-0010-0000-0000-000030000000}" name="revenue" dataDxfId="8">
      <calculatedColumnFormula>Table1[[#This Row],[receipts_total]]-Table1[[#This Row],[receipts_others_income]]</calculatedColumnFormula>
    </tableColumn>
    <tableColumn id="1" xr3:uid="{925E8B84-6631-2E40-A6CE-C701F593A881}" name="revenue_log" dataDxfId="7">
      <calculatedColumnFormula>LOG(Table1[[#This Row],[revenue]]+1,10)</calculatedColumnFormula>
    </tableColumn>
    <tableColumn id="49" xr3:uid="{00000000-0010-0000-0000-000031000000}" name="charity_size" dataDxfId="6">
      <calculatedColumnFormula>IF(Table1[[#This Row],[revenue]]&lt;250000,"S",IF(Table1[[#This Row],[revenue]]&lt;1000000,"M","L"))</calculatedColumnFormula>
    </tableColumn>
    <tableColumn id="50" xr3:uid="{00000000-0010-0000-0000-000032000000}" name="charity_size_small" dataDxfId="5">
      <calculatedColumnFormula>IF(Table1[[#This Row],[charity_size]]="S",1, 0)</calculatedColumnFormula>
    </tableColumn>
    <tableColumn id="53" xr3:uid="{00000000-0010-0000-0000-000035000000}" name="charity_size_small_cf" dataDxfId="4">
      <calculatedColumnFormula>IF(Table1[[#This Row],[charity_size]]="S",(Table1[[#This Row],[revenue_log]]-_xlfn.MINIFS($J$2:$J$423,$K$2:$K$423,"S"))/(_xlfn.MAXIFS($J$2:$J$423,$K$2:$K$423,"S")-_xlfn.MINIFS($J$2:$J$423,$K$2:$K$423,"S")),0)</calculatedColumnFormula>
    </tableColumn>
    <tableColumn id="51" xr3:uid="{00000000-0010-0000-0000-000033000000}" name="charity_size_medium" dataDxfId="3">
      <calculatedColumnFormula>IF(Table1[[#This Row],[charity_size]]="M",1,0)</calculatedColumnFormula>
    </tableColumn>
    <tableColumn id="54" xr3:uid="{00000000-0010-0000-0000-000036000000}" name="charity_size_medium_cf" dataDxfId="2">
      <calculatedColumnFormula>IF(Table1[[#This Row],[charity_size]]="M",(Table1[[#This Row],[revenue_log]]-_xlfn.MINIFS($J$2:$J$423,$K$2:$K$423,"M"))/(_xlfn.MAXIFS($J$2:$J$423,$K$2:$K$423,"M")-_xlfn.MINIFS($J$2:$J$423,$K$2:$K$423,"M")),0)</calculatedColumnFormula>
    </tableColumn>
    <tableColumn id="52" xr3:uid="{00000000-0010-0000-0000-000034000000}" name="charity_size_large" dataDxfId="1">
      <calculatedColumnFormula>IF(Table1[[#This Row],[charity_size]]="L",1,0)</calculatedColumnFormula>
    </tableColumn>
    <tableColumn id="55" xr3:uid="{00000000-0010-0000-0000-000037000000}" name="charity_size_large_cf" dataDxfId="0">
      <calculatedColumnFormula>IF(Table1[[#This Row],[charity_size]]="L",(Table1[[#This Row],[revenue_log]]-_xlfn.MINIFS($J$2:$J$423,$K$2:$K$423,"L"))/(_xlfn.MAXIFS($J$2:$J$423,$K$2:$K$423,"L")-_xlfn.MINIFS($J$2:$J$423,$K$2:$K$423,"L")),0)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1"/>
  <sheetViews>
    <sheetView tabSelected="1" topLeftCell="M65" workbookViewId="0">
      <selection activeCell="R65" sqref="R1:W1048576"/>
    </sheetView>
  </sheetViews>
  <sheetFormatPr baseColWidth="10" defaultRowHeight="16" x14ac:dyDescent="0.2"/>
  <cols>
    <col min="1" max="1" width="12" bestFit="1" customWidth="1"/>
    <col min="2" max="2" width="46.1640625" customWidth="1"/>
    <col min="3" max="3" width="16.83203125" bestFit="1" customWidth="1"/>
    <col min="4" max="4" width="37.33203125" bestFit="1" customWidth="1"/>
    <col min="5" max="5" width="18.33203125" bestFit="1" customWidth="1"/>
    <col min="6" max="6" width="16.6640625" bestFit="1" customWidth="1"/>
    <col min="7" max="7" width="23.5" bestFit="1" customWidth="1"/>
    <col min="8" max="9" width="15" bestFit="1" customWidth="1"/>
    <col min="10" max="10" width="15" style="2" customWidth="1"/>
    <col min="11" max="11" width="13.5" bestFit="1" customWidth="1"/>
    <col min="12" max="12" width="19.1640625" bestFit="1" customWidth="1"/>
    <col min="13" max="13" width="21.6640625" style="2" bestFit="1" customWidth="1"/>
    <col min="14" max="14" width="21.5" bestFit="1" customWidth="1"/>
    <col min="15" max="15" width="24.1640625" style="2" bestFit="1" customWidth="1"/>
    <col min="16" max="16" width="18.83203125" bestFit="1" customWidth="1"/>
    <col min="17" max="17" width="21.33203125" style="2" bestFit="1" customWidth="1"/>
    <col min="18" max="18" width="37.83203125" bestFit="1" customWidth="1"/>
    <col min="19" max="19" width="28.1640625" bestFit="1" customWidth="1"/>
    <col min="20" max="20" width="31.83203125" bestFit="1" customWidth="1"/>
    <col min="21" max="21" width="41" bestFit="1" customWidth="1"/>
    <col min="34" max="34" width="37.33203125" bestFit="1" customWidth="1"/>
    <col min="35" max="35" width="23.1640625" customWidth="1"/>
    <col min="36" max="36" width="25.1640625" customWidth="1"/>
    <col min="37" max="37" width="14.83203125" customWidth="1"/>
  </cols>
  <sheetData>
    <row r="1" spans="1:17" x14ac:dyDescent="0.2">
      <c r="A1" t="s">
        <v>7</v>
      </c>
      <c r="B1" t="s">
        <v>2</v>
      </c>
      <c r="C1" t="s">
        <v>3</v>
      </c>
      <c r="D1" t="s">
        <v>6</v>
      </c>
      <c r="E1" t="s">
        <v>0</v>
      </c>
      <c r="F1" t="s">
        <v>1</v>
      </c>
      <c r="G1" t="s">
        <v>4</v>
      </c>
      <c r="H1" t="s">
        <v>5</v>
      </c>
      <c r="I1" t="s">
        <v>919</v>
      </c>
      <c r="J1" s="2" t="s">
        <v>927</v>
      </c>
      <c r="K1" t="s">
        <v>920</v>
      </c>
      <c r="L1" t="s">
        <v>921</v>
      </c>
      <c r="M1" s="2" t="s">
        <v>924</v>
      </c>
      <c r="N1" t="s">
        <v>922</v>
      </c>
      <c r="O1" s="2" t="s">
        <v>925</v>
      </c>
      <c r="P1" t="s">
        <v>923</v>
      </c>
      <c r="Q1" s="2" t="s">
        <v>926</v>
      </c>
    </row>
    <row r="2" spans="1:17" x14ac:dyDescent="0.2">
      <c r="A2" t="s">
        <v>307</v>
      </c>
      <c r="B2" t="s">
        <v>306</v>
      </c>
      <c r="C2" t="s">
        <v>291</v>
      </c>
      <c r="D2" t="s">
        <v>292</v>
      </c>
      <c r="E2" t="s">
        <v>8</v>
      </c>
      <c r="F2" t="s">
        <v>9</v>
      </c>
      <c r="G2" s="1">
        <v>697860000</v>
      </c>
      <c r="H2" s="1">
        <v>3250184000</v>
      </c>
      <c r="I2" s="1">
        <f>Table1[[#This Row],[receipts_total]]-Table1[[#This Row],[receipts_others_income]]</f>
        <v>2552324000</v>
      </c>
      <c r="J2" s="2">
        <f>LOG(Table1[[#This Row],[revenue]]+1,10)</f>
        <v>9.4069358044201365</v>
      </c>
      <c r="K2" s="1" t="str">
        <f>IF(Table1[[#This Row],[revenue]]&lt;250000,"S",IF(Table1[[#This Row],[revenue]]&lt;1000000,"M","L"))</f>
        <v>L</v>
      </c>
      <c r="L2" s="1">
        <f>IF(Table1[[#This Row],[charity_size]]="S",1, 0)</f>
        <v>0</v>
      </c>
      <c r="M2" s="2">
        <f>IF(Table1[[#This Row],[charity_size]]="S",(Table1[[#This Row],[revenue_log]]-_xlfn.MINIFS($J$2:$J$423,$K$2:$K$423,"S"))/(_xlfn.MAXIFS($J$2:$J$423,$K$2:$K$423,"S")-_xlfn.MINIFS($J$2:$J$423,$K$2:$K$423,"S")),0)</f>
        <v>0</v>
      </c>
      <c r="N2" s="1">
        <f>IF(Table1[[#This Row],[charity_size]]="M",1,0)</f>
        <v>0</v>
      </c>
      <c r="O2" s="2">
        <f>IF(Table1[[#This Row],[charity_size]]="M",(Table1[[#This Row],[revenue_log]]-_xlfn.MINIFS($J$2:$J$423,$K$2:$K$423,"M"))/(_xlfn.MAXIFS($J$2:$J$423,$K$2:$K$423,"M")-_xlfn.MINIFS($J$2:$J$423,$K$2:$K$423,"M")),0)</f>
        <v>0</v>
      </c>
      <c r="P2" s="1">
        <f>IF(Table1[[#This Row],[charity_size]]="L",1,0)</f>
        <v>1</v>
      </c>
      <c r="Q2" s="2">
        <f>IF(Table1[[#This Row],[charity_size]]="L",Table1[[#This Row],[revenue_log]]/_xlfn.MAXIFS($J$2:$J$423,$K$2:$K$423,"L"),0)</f>
        <v>1</v>
      </c>
    </row>
    <row r="3" spans="1:17" x14ac:dyDescent="0.2">
      <c r="A3" t="s">
        <v>305</v>
      </c>
      <c r="B3" t="s">
        <v>304</v>
      </c>
      <c r="C3" t="s">
        <v>291</v>
      </c>
      <c r="D3" t="s">
        <v>292</v>
      </c>
      <c r="E3" t="s">
        <v>8</v>
      </c>
      <c r="F3" t="s">
        <v>9</v>
      </c>
      <c r="G3" s="1">
        <v>878726000</v>
      </c>
      <c r="H3" s="1">
        <v>1933163000</v>
      </c>
      <c r="I3" s="1">
        <f>Table1[[#This Row],[receipts_total]]-Table1[[#This Row],[receipts_others_income]]</f>
        <v>1054437000</v>
      </c>
      <c r="J3" s="2">
        <f>LOG(Table1[[#This Row],[revenue]]+1,10)</f>
        <v>9.0230206372425172</v>
      </c>
      <c r="K3" s="1" t="str">
        <f>IF(Table1[[#This Row],[revenue]]&lt;250000,"S",IF(Table1[[#This Row],[revenue]]&lt;1000000,"M","L"))</f>
        <v>L</v>
      </c>
      <c r="L3" s="1">
        <f>IF(Table1[[#This Row],[charity_size]]="S",1, 0)</f>
        <v>0</v>
      </c>
      <c r="M3" s="2">
        <f>IF(Table1[[#This Row],[charity_size]]="S",(Table1[[#This Row],[revenue_log]]-_xlfn.MINIFS($J$2:$J$423,$K$2:$K$423,"S"))/(_xlfn.MAXIFS($J$2:$J$423,$K$2:$K$423,"S")-_xlfn.MINIFS($J$2:$J$423,$K$2:$K$423,"S")),0)</f>
        <v>0</v>
      </c>
      <c r="N3" s="1">
        <f>IF(Table1[[#This Row],[charity_size]]="M",1,0)</f>
        <v>0</v>
      </c>
      <c r="O3" s="2">
        <f>IF(Table1[[#This Row],[charity_size]]="M",(Table1[[#This Row],[revenue_log]]-_xlfn.MINIFS($J$2:$J$423,$K$2:$K$423,"M"))/(_xlfn.MAXIFS($J$2:$J$423,$K$2:$K$423,"M")-_xlfn.MINIFS($J$2:$J$423,$K$2:$K$423,"M")),0)</f>
        <v>0</v>
      </c>
      <c r="P3" s="1">
        <f>IF(Table1[[#This Row],[charity_size]]="L",1,0)</f>
        <v>1</v>
      </c>
      <c r="Q3" s="2">
        <f>IF(Table1[[#This Row],[charity_size]]="L",(Table1[[#This Row],[revenue_log]]-_xlfn.MINIFS($J$2:$J$423,$K$2:$K$423,"L"))/(_xlfn.MAXIFS($J$2:$J$423,$K$2:$K$423,"L")-_xlfn.MINIFS($J$2:$J$423,$K$2:$K$423,"L")),0)</f>
        <v>0.88720882795657929</v>
      </c>
    </row>
    <row r="4" spans="1:17" x14ac:dyDescent="0.2">
      <c r="A4" t="s">
        <v>319</v>
      </c>
      <c r="B4" t="s">
        <v>318</v>
      </c>
      <c r="C4" t="s">
        <v>291</v>
      </c>
      <c r="D4" t="s">
        <v>292</v>
      </c>
      <c r="E4" t="s">
        <v>8</v>
      </c>
      <c r="F4" t="s">
        <v>9</v>
      </c>
      <c r="G4" s="1">
        <v>11892000</v>
      </c>
      <c r="H4" s="1">
        <v>489272000</v>
      </c>
      <c r="I4" s="1">
        <f>Table1[[#This Row],[receipts_total]]-Table1[[#This Row],[receipts_others_income]]</f>
        <v>477380000</v>
      </c>
      <c r="J4" s="2">
        <f>LOG(Table1[[#This Row],[revenue]]+1,10)</f>
        <v>8.6788642210442752</v>
      </c>
      <c r="K4" s="1" t="str">
        <f>IF(Table1[[#This Row],[revenue]]&lt;250000,"S",IF(Table1[[#This Row],[revenue]]&lt;1000000,"M","L"))</f>
        <v>L</v>
      </c>
      <c r="L4" s="1">
        <f>IF(Table1[[#This Row],[charity_size]]="S",1, 0)</f>
        <v>0</v>
      </c>
      <c r="M4" s="2">
        <f>IF(Table1[[#This Row],[charity_size]]="S",(Table1[[#This Row],[revenue_log]]-_xlfn.MINIFS($J$2:$J$423,$K$2:$K$423,"S"))/(_xlfn.MAXIFS($J$2:$J$423,$K$2:$K$423,"S")-_xlfn.MINIFS($J$2:$J$423,$K$2:$K$423,"S")),0)</f>
        <v>0</v>
      </c>
      <c r="N4" s="1">
        <f>IF(Table1[[#This Row],[charity_size]]="M",1,0)</f>
        <v>0</v>
      </c>
      <c r="O4" s="2">
        <f>IF(Table1[[#This Row],[charity_size]]="M",(Table1[[#This Row],[revenue_log]]-_xlfn.MINIFS($J$2:$J$423,$K$2:$K$423,"M"))/(_xlfn.MAXIFS($J$2:$J$423,$K$2:$K$423,"M")-_xlfn.MINIFS($J$2:$J$423,$K$2:$K$423,"M")),0)</f>
        <v>0</v>
      </c>
      <c r="P4" s="1">
        <f>IF(Table1[[#This Row],[charity_size]]="L",1,0)</f>
        <v>1</v>
      </c>
      <c r="Q4" s="2">
        <f>IF(Table1[[#This Row],[charity_size]]="L",(Table1[[#This Row],[revenue_log]]-_xlfn.MINIFS($J$2:$J$423,$K$2:$K$423,"L"))/(_xlfn.MAXIFS($J$2:$J$423,$K$2:$K$423,"L")-_xlfn.MINIFS($J$2:$J$423,$K$2:$K$423,"L")),0)</f>
        <v>0.78609845548904966</v>
      </c>
    </row>
    <row r="5" spans="1:17" x14ac:dyDescent="0.2">
      <c r="A5" t="s">
        <v>323</v>
      </c>
      <c r="B5" t="s">
        <v>322</v>
      </c>
      <c r="C5" t="s">
        <v>291</v>
      </c>
      <c r="D5" t="s">
        <v>292</v>
      </c>
      <c r="E5" t="s">
        <v>8</v>
      </c>
      <c r="F5" t="s">
        <v>9</v>
      </c>
      <c r="G5" s="1">
        <v>9759000</v>
      </c>
      <c r="H5" s="1">
        <v>326247284</v>
      </c>
      <c r="I5" s="1">
        <f>Table1[[#This Row],[receipts_total]]-Table1[[#This Row],[receipts_others_income]]</f>
        <v>316488284</v>
      </c>
      <c r="J5" s="2">
        <f>LOG(Table1[[#This Row],[revenue]]+1,10)</f>
        <v>8.5003576389852284</v>
      </c>
      <c r="K5" s="1" t="str">
        <f>IF(Table1[[#This Row],[revenue]]&lt;250000,"S",IF(Table1[[#This Row],[revenue]]&lt;1000000,"M","L"))</f>
        <v>L</v>
      </c>
      <c r="L5" s="1">
        <f>IF(Table1[[#This Row],[charity_size]]="S",1, 0)</f>
        <v>0</v>
      </c>
      <c r="M5" s="2">
        <f>IF(Table1[[#This Row],[charity_size]]="S",(Table1[[#This Row],[revenue_log]]-_xlfn.MINIFS($J$2:$J$423,$K$2:$K$423,"S"))/(_xlfn.MAXIFS($J$2:$J$423,$K$2:$K$423,"S")-_xlfn.MINIFS($J$2:$J$423,$K$2:$K$423,"S")),0)</f>
        <v>0</v>
      </c>
      <c r="N5" s="1">
        <f>IF(Table1[[#This Row],[charity_size]]="M",1,0)</f>
        <v>0</v>
      </c>
      <c r="O5" s="2">
        <f>IF(Table1[[#This Row],[charity_size]]="M",(Table1[[#This Row],[revenue_log]]-_xlfn.MINIFS($J$2:$J$423,$K$2:$K$423,"M"))/(_xlfn.MAXIFS($J$2:$J$423,$K$2:$K$423,"M")-_xlfn.MINIFS($J$2:$J$423,$K$2:$K$423,"M")),0)</f>
        <v>0</v>
      </c>
      <c r="P5" s="1">
        <f>IF(Table1[[#This Row],[charity_size]]="L",1,0)</f>
        <v>1</v>
      </c>
      <c r="Q5" s="2">
        <f>IF(Table1[[#This Row],[charity_size]]="L",(Table1[[#This Row],[revenue_log]]-_xlfn.MINIFS($J$2:$J$423,$K$2:$K$423,"L"))/(_xlfn.MAXIFS($J$2:$J$423,$K$2:$K$423,"L")-_xlfn.MINIFS($J$2:$J$423,$K$2:$K$423,"L")),0)</f>
        <v>0.73365466496125864</v>
      </c>
    </row>
    <row r="6" spans="1:17" x14ac:dyDescent="0.2">
      <c r="A6" t="s">
        <v>317</v>
      </c>
      <c r="B6" t="s">
        <v>316</v>
      </c>
      <c r="C6" t="s">
        <v>291</v>
      </c>
      <c r="D6" t="s">
        <v>292</v>
      </c>
      <c r="E6" t="s">
        <v>8</v>
      </c>
      <c r="F6" t="s">
        <v>9</v>
      </c>
      <c r="G6" s="1">
        <v>936093</v>
      </c>
      <c r="H6" s="1">
        <v>239903502</v>
      </c>
      <c r="I6" s="1">
        <f>Table1[[#This Row],[receipts_total]]-Table1[[#This Row],[receipts_others_income]]</f>
        <v>238967409</v>
      </c>
      <c r="J6" s="2">
        <f>LOG(Table1[[#This Row],[revenue]]+1,10)</f>
        <v>8.3783386765872674</v>
      </c>
      <c r="K6" s="1" t="str">
        <f>IF(Table1[[#This Row],[revenue]]&lt;250000,"S",IF(Table1[[#This Row],[revenue]]&lt;1000000,"M","L"))</f>
        <v>L</v>
      </c>
      <c r="L6" s="1">
        <f>IF(Table1[[#This Row],[charity_size]]="S",1, 0)</f>
        <v>0</v>
      </c>
      <c r="M6" s="2">
        <f>IF(Table1[[#This Row],[charity_size]]="S",(Table1[[#This Row],[revenue_log]]-_xlfn.MINIFS($J$2:$J$423,$K$2:$K$423,"S"))/(_xlfn.MAXIFS($J$2:$J$423,$K$2:$K$423,"S")-_xlfn.MINIFS($J$2:$J$423,$K$2:$K$423,"S")),0)</f>
        <v>0</v>
      </c>
      <c r="N6" s="1">
        <f>IF(Table1[[#This Row],[charity_size]]="M",1,0)</f>
        <v>0</v>
      </c>
      <c r="O6" s="2">
        <f>IF(Table1[[#This Row],[charity_size]]="M",(Table1[[#This Row],[revenue_log]]-_xlfn.MINIFS($J$2:$J$423,$K$2:$K$423,"M"))/(_xlfn.MAXIFS($J$2:$J$423,$K$2:$K$423,"M")-_xlfn.MINIFS($J$2:$J$423,$K$2:$K$423,"M")),0)</f>
        <v>0</v>
      </c>
      <c r="P6" s="1">
        <f>IF(Table1[[#This Row],[charity_size]]="L",1,0)</f>
        <v>1</v>
      </c>
      <c r="Q6" s="2">
        <f>IF(Table1[[#This Row],[charity_size]]="L",(Table1[[#This Row],[revenue_log]]-_xlfn.MINIFS($J$2:$J$423,$K$2:$K$423,"L"))/(_xlfn.MAXIFS($J$2:$J$423,$K$2:$K$423,"L")-_xlfn.MINIFS($J$2:$J$423,$K$2:$K$423,"L")),0)</f>
        <v>0.69780648036994564</v>
      </c>
    </row>
    <row r="7" spans="1:17" x14ac:dyDescent="0.2">
      <c r="A7" t="s">
        <v>321</v>
      </c>
      <c r="B7" t="s">
        <v>320</v>
      </c>
      <c r="C7" t="s">
        <v>291</v>
      </c>
      <c r="D7" t="s">
        <v>292</v>
      </c>
      <c r="E7" t="s">
        <v>21</v>
      </c>
      <c r="F7" t="s">
        <v>9</v>
      </c>
      <c r="G7" s="1">
        <v>3868000</v>
      </c>
      <c r="H7" s="1">
        <v>139734000</v>
      </c>
      <c r="I7" s="1">
        <f>Table1[[#This Row],[receipts_total]]-Table1[[#This Row],[receipts_others_income]]</f>
        <v>135866000</v>
      </c>
      <c r="J7" s="2">
        <f>LOG(Table1[[#This Row],[revenue]]+1,10)</f>
        <v>8.1331107928222703</v>
      </c>
      <c r="K7" s="1" t="str">
        <f>IF(Table1[[#This Row],[revenue]]&lt;250000,"S",IF(Table1[[#This Row],[revenue]]&lt;1000000,"M","L"))</f>
        <v>L</v>
      </c>
      <c r="L7" s="1">
        <f>IF(Table1[[#This Row],[charity_size]]="S",1, 0)</f>
        <v>0</v>
      </c>
      <c r="M7" s="2">
        <f>IF(Table1[[#This Row],[charity_size]]="S",(Table1[[#This Row],[revenue_log]]-_xlfn.MINIFS($J$2:$J$423,$K$2:$K$423,"S"))/(_xlfn.MAXIFS($J$2:$J$423,$K$2:$K$423,"S")-_xlfn.MINIFS($J$2:$J$423,$K$2:$K$423,"S")),0)</f>
        <v>0</v>
      </c>
      <c r="N7" s="1">
        <f>IF(Table1[[#This Row],[charity_size]]="M",1,0)</f>
        <v>0</v>
      </c>
      <c r="O7" s="2">
        <f>IF(Table1[[#This Row],[charity_size]]="M",(Table1[[#This Row],[revenue_log]]-_xlfn.MINIFS($J$2:$J$423,$K$2:$K$423,"M"))/(_xlfn.MAXIFS($J$2:$J$423,$K$2:$K$423,"M")-_xlfn.MINIFS($J$2:$J$423,$K$2:$K$423,"M")),0)</f>
        <v>0</v>
      </c>
      <c r="P7" s="1">
        <f>IF(Table1[[#This Row],[charity_size]]="L",1,0)</f>
        <v>1</v>
      </c>
      <c r="Q7" s="2">
        <f>IF(Table1[[#This Row],[charity_size]]="L",(Table1[[#This Row],[revenue_log]]-_xlfn.MINIFS($J$2:$J$423,$K$2:$K$423,"L"))/(_xlfn.MAXIFS($J$2:$J$423,$K$2:$K$423,"L")-_xlfn.MINIFS($J$2:$J$423,$K$2:$K$423,"L")),0)</f>
        <v>0.62576051086339324</v>
      </c>
    </row>
    <row r="8" spans="1:17" x14ac:dyDescent="0.2">
      <c r="A8" t="s">
        <v>401</v>
      </c>
      <c r="B8" t="s">
        <v>400</v>
      </c>
      <c r="C8" t="s">
        <v>356</v>
      </c>
      <c r="D8" t="s">
        <v>398</v>
      </c>
      <c r="E8" t="s">
        <v>24</v>
      </c>
      <c r="F8" t="s">
        <v>9</v>
      </c>
      <c r="G8" s="1">
        <v>1056000</v>
      </c>
      <c r="H8" s="1">
        <v>120440000</v>
      </c>
      <c r="I8" s="1">
        <f>Table1[[#This Row],[receipts_total]]-Table1[[#This Row],[receipts_others_income]]</f>
        <v>119384000</v>
      </c>
      <c r="J8" s="2">
        <f>LOG(Table1[[#This Row],[revenue]]+1,10)</f>
        <v>8.0769461296160063</v>
      </c>
      <c r="K8" s="1" t="str">
        <f>IF(Table1[[#This Row],[revenue]]&lt;250000,"S",IF(Table1[[#This Row],[revenue]]&lt;1000000,"M","L"))</f>
        <v>L</v>
      </c>
      <c r="L8" s="1">
        <f>IF(Table1[[#This Row],[charity_size]]="S",1, 0)</f>
        <v>0</v>
      </c>
      <c r="M8" s="2">
        <f>IF(Table1[[#This Row],[charity_size]]="S",(Table1[[#This Row],[revenue_log]]-_xlfn.MINIFS($J$2:$J$423,$K$2:$K$423,"S"))/(_xlfn.MAXIFS($J$2:$J$423,$K$2:$K$423,"S")-_xlfn.MINIFS($J$2:$J$423,$K$2:$K$423,"S")),0)</f>
        <v>0</v>
      </c>
      <c r="N8" s="1">
        <f>IF(Table1[[#This Row],[charity_size]]="M",1,0)</f>
        <v>0</v>
      </c>
      <c r="O8" s="2">
        <f>IF(Table1[[#This Row],[charity_size]]="M",(Table1[[#This Row],[revenue_log]]-_xlfn.MINIFS($J$2:$J$423,$K$2:$K$423,"M"))/(_xlfn.MAXIFS($J$2:$J$423,$K$2:$K$423,"M")-_xlfn.MINIFS($J$2:$J$423,$K$2:$K$423,"M")),0)</f>
        <v>0</v>
      </c>
      <c r="P8" s="1">
        <f>IF(Table1[[#This Row],[charity_size]]="L",1,0)</f>
        <v>1</v>
      </c>
      <c r="Q8" s="2">
        <f>IF(Table1[[#This Row],[charity_size]]="L",(Table1[[#This Row],[revenue_log]]-_xlfn.MINIFS($J$2:$J$423,$K$2:$K$423,"L"))/(_xlfn.MAXIFS($J$2:$J$423,$K$2:$K$423,"L")-_xlfn.MINIFS($J$2:$J$423,$K$2:$K$423,"L")),0)</f>
        <v>0.60925978692213856</v>
      </c>
    </row>
    <row r="9" spans="1:17" x14ac:dyDescent="0.2">
      <c r="A9" t="s">
        <v>120</v>
      </c>
      <c r="B9" t="s">
        <v>118</v>
      </c>
      <c r="C9" t="s">
        <v>11</v>
      </c>
      <c r="D9" t="s">
        <v>119</v>
      </c>
      <c r="E9" t="s">
        <v>8</v>
      </c>
      <c r="F9" t="s">
        <v>9</v>
      </c>
      <c r="G9" s="1">
        <v>6841318</v>
      </c>
      <c r="H9" s="1">
        <v>94469021</v>
      </c>
      <c r="I9" s="1">
        <f>Table1[[#This Row],[receipts_total]]-Table1[[#This Row],[receipts_others_income]]</f>
        <v>87627703</v>
      </c>
      <c r="J9" s="2">
        <f>LOG(Table1[[#This Row],[revenue]]+1,10)</f>
        <v>7.9426414325628487</v>
      </c>
      <c r="K9" s="1" t="str">
        <f>IF(Table1[[#This Row],[revenue]]&lt;250000,"S",IF(Table1[[#This Row],[revenue]]&lt;1000000,"M","L"))</f>
        <v>L</v>
      </c>
      <c r="L9" s="1">
        <f>IF(Table1[[#This Row],[charity_size]]="S",1, 0)</f>
        <v>0</v>
      </c>
      <c r="M9" s="2">
        <f>IF(Table1[[#This Row],[charity_size]]="S",(Table1[[#This Row],[revenue_log]]-_xlfn.MINIFS($J$2:$J$423,$K$2:$K$423,"S"))/(_xlfn.MAXIFS($J$2:$J$423,$K$2:$K$423,"S")-_xlfn.MINIFS($J$2:$J$423,$K$2:$K$423,"S")),0)</f>
        <v>0</v>
      </c>
      <c r="N9" s="1">
        <f>IF(Table1[[#This Row],[charity_size]]="M",1,0)</f>
        <v>0</v>
      </c>
      <c r="O9" s="2">
        <f>IF(Table1[[#This Row],[charity_size]]="M",(Table1[[#This Row],[revenue_log]]-_xlfn.MINIFS($J$2:$J$423,$K$2:$K$423,"M"))/(_xlfn.MAXIFS($J$2:$J$423,$K$2:$K$423,"M")-_xlfn.MINIFS($J$2:$J$423,$K$2:$K$423,"M")),0)</f>
        <v>0</v>
      </c>
      <c r="P9" s="1">
        <f>IF(Table1[[#This Row],[charity_size]]="L",1,0)</f>
        <v>1</v>
      </c>
      <c r="Q9" s="2">
        <f>IF(Table1[[#This Row],[charity_size]]="L",(Table1[[#This Row],[revenue_log]]-_xlfn.MINIFS($J$2:$J$423,$K$2:$K$423,"L"))/(_xlfn.MAXIFS($J$2:$J$423,$K$2:$K$423,"L")-_xlfn.MINIFS($J$2:$J$423,$K$2:$K$423,"L")),0)</f>
        <v>0.5698021528231092</v>
      </c>
    </row>
    <row r="10" spans="1:17" x14ac:dyDescent="0.2">
      <c r="A10" t="s">
        <v>38</v>
      </c>
      <c r="B10" t="s">
        <v>37</v>
      </c>
      <c r="C10" t="s">
        <v>11</v>
      </c>
      <c r="D10" t="s">
        <v>33</v>
      </c>
      <c r="E10" t="s">
        <v>8</v>
      </c>
      <c r="F10" t="s">
        <v>9</v>
      </c>
      <c r="G10" s="1">
        <v>23330171</v>
      </c>
      <c r="H10" s="1">
        <v>96189300</v>
      </c>
      <c r="I10" s="1">
        <f>Table1[[#This Row],[receipts_total]]-Table1[[#This Row],[receipts_others_income]]</f>
        <v>72859129</v>
      </c>
      <c r="J10" s="2">
        <f>LOG(Table1[[#This Row],[revenue]]+1,10)</f>
        <v>7.862483981091251</v>
      </c>
      <c r="K10" s="1" t="str">
        <f>IF(Table1[[#This Row],[revenue]]&lt;250000,"S",IF(Table1[[#This Row],[revenue]]&lt;1000000,"M","L"))</f>
        <v>L</v>
      </c>
      <c r="L10" s="1">
        <f>IF(Table1[[#This Row],[charity_size]]="S",1, 0)</f>
        <v>0</v>
      </c>
      <c r="M10" s="2">
        <f>IF(Table1[[#This Row],[charity_size]]="S",(Table1[[#This Row],[revenue_log]]-_xlfn.MINIFS($J$2:$J$423,$K$2:$K$423,"S"))/(_xlfn.MAXIFS($J$2:$J$423,$K$2:$K$423,"S")-_xlfn.MINIFS($J$2:$J$423,$K$2:$K$423,"S")),0)</f>
        <v>0</v>
      </c>
      <c r="N10" s="1">
        <f>IF(Table1[[#This Row],[charity_size]]="M",1,0)</f>
        <v>0</v>
      </c>
      <c r="O10" s="2">
        <f>IF(Table1[[#This Row],[charity_size]]="M",(Table1[[#This Row],[revenue_log]]-_xlfn.MINIFS($J$2:$J$423,$K$2:$K$423,"M"))/(_xlfn.MAXIFS($J$2:$J$423,$K$2:$K$423,"M")-_xlfn.MINIFS($J$2:$J$423,$K$2:$K$423,"M")),0)</f>
        <v>0</v>
      </c>
      <c r="P10" s="1">
        <f>IF(Table1[[#This Row],[charity_size]]="L",1,0)</f>
        <v>1</v>
      </c>
      <c r="Q10" s="2">
        <f>IF(Table1[[#This Row],[charity_size]]="L",(Table1[[#This Row],[revenue_log]]-_xlfn.MINIFS($J$2:$J$423,$K$2:$K$423,"L"))/(_xlfn.MAXIFS($J$2:$J$423,$K$2:$K$423,"L")-_xlfn.MINIFS($J$2:$J$423,$K$2:$K$423,"L")),0)</f>
        <v>0.54625254167864445</v>
      </c>
    </row>
    <row r="11" spans="1:17" x14ac:dyDescent="0.2">
      <c r="A11" t="s">
        <v>446</v>
      </c>
      <c r="B11" t="s">
        <v>445</v>
      </c>
      <c r="C11" t="s">
        <v>356</v>
      </c>
      <c r="D11" t="s">
        <v>441</v>
      </c>
      <c r="E11" t="s">
        <v>8</v>
      </c>
      <c r="F11" t="s">
        <v>9</v>
      </c>
      <c r="G11" s="1">
        <v>3129000</v>
      </c>
      <c r="H11" s="1">
        <v>65069000</v>
      </c>
      <c r="I11" s="1">
        <f>Table1[[#This Row],[receipts_total]]-Table1[[#This Row],[receipts_others_income]]</f>
        <v>61940000</v>
      </c>
      <c r="J11" s="2">
        <f>LOG(Table1[[#This Row],[revenue]]+1,10)</f>
        <v>7.7919712080323018</v>
      </c>
      <c r="K11" s="1" t="str">
        <f>IF(Table1[[#This Row],[revenue]]&lt;250000,"S",IF(Table1[[#This Row],[revenue]]&lt;1000000,"M","L"))</f>
        <v>L</v>
      </c>
      <c r="L11" s="1">
        <f>IF(Table1[[#This Row],[charity_size]]="S",1, 0)</f>
        <v>0</v>
      </c>
      <c r="M11" s="2">
        <f>IF(Table1[[#This Row],[charity_size]]="S",(Table1[[#This Row],[revenue_log]]-_xlfn.MINIFS($J$2:$J$423,$K$2:$K$423,"S"))/(_xlfn.MAXIFS($J$2:$J$423,$K$2:$K$423,"S")-_xlfn.MINIFS($J$2:$J$423,$K$2:$K$423,"S")),0)</f>
        <v>0</v>
      </c>
      <c r="N11" s="1">
        <f>IF(Table1[[#This Row],[charity_size]]="M",1,0)</f>
        <v>0</v>
      </c>
      <c r="O11" s="2">
        <f>IF(Table1[[#This Row],[charity_size]]="M",(Table1[[#This Row],[revenue_log]]-_xlfn.MINIFS($J$2:$J$423,$K$2:$K$423,"M"))/(_xlfn.MAXIFS($J$2:$J$423,$K$2:$K$423,"M")-_xlfn.MINIFS($J$2:$J$423,$K$2:$K$423,"M")),0)</f>
        <v>0</v>
      </c>
      <c r="P11" s="1">
        <f>IF(Table1[[#This Row],[charity_size]]="L",1,0)</f>
        <v>1</v>
      </c>
      <c r="Q11" s="2">
        <f>IF(Table1[[#This Row],[charity_size]]="L",(Table1[[#This Row],[revenue_log]]-_xlfn.MINIFS($J$2:$J$423,$K$2:$K$423,"L"))/(_xlfn.MAXIFS($J$2:$J$423,$K$2:$K$423,"L")-_xlfn.MINIFS($J$2:$J$423,$K$2:$K$423,"L")),0)</f>
        <v>0.52553645907159541</v>
      </c>
    </row>
    <row r="12" spans="1:17" x14ac:dyDescent="0.2">
      <c r="A12" t="s">
        <v>562</v>
      </c>
      <c r="B12" t="s">
        <v>561</v>
      </c>
      <c r="C12" t="s">
        <v>132</v>
      </c>
      <c r="D12" t="s">
        <v>559</v>
      </c>
      <c r="E12" t="s">
        <v>8</v>
      </c>
      <c r="F12" t="s">
        <v>9</v>
      </c>
      <c r="G12" s="1">
        <v>72960721</v>
      </c>
      <c r="H12" s="1">
        <v>131916515</v>
      </c>
      <c r="I12" s="1">
        <f>Table1[[#This Row],[receipts_total]]-Table1[[#This Row],[receipts_others_income]]</f>
        <v>58955794</v>
      </c>
      <c r="J12" s="2">
        <f>LOG(Table1[[#This Row],[revenue]]+1,10)</f>
        <v>7.7705265000643315</v>
      </c>
      <c r="K12" s="1" t="str">
        <f>IF(Table1[[#This Row],[revenue]]&lt;250000,"S",IF(Table1[[#This Row],[revenue]]&lt;1000000,"M","L"))</f>
        <v>L</v>
      </c>
      <c r="L12" s="1">
        <f>IF(Table1[[#This Row],[charity_size]]="S",1, 0)</f>
        <v>0</v>
      </c>
      <c r="M12" s="2">
        <f>IF(Table1[[#This Row],[charity_size]]="S",(Table1[[#This Row],[revenue_log]]-_xlfn.MINIFS($J$2:$J$423,$K$2:$K$423,"S"))/(_xlfn.MAXIFS($J$2:$J$423,$K$2:$K$423,"S")-_xlfn.MINIFS($J$2:$J$423,$K$2:$K$423,"S")),0)</f>
        <v>0</v>
      </c>
      <c r="N12" s="1">
        <f>IF(Table1[[#This Row],[charity_size]]="M",1,0)</f>
        <v>0</v>
      </c>
      <c r="O12" s="2">
        <f>IF(Table1[[#This Row],[charity_size]]="M",(Table1[[#This Row],[revenue_log]]-_xlfn.MINIFS($J$2:$J$423,$K$2:$K$423,"M"))/(_xlfn.MAXIFS($J$2:$J$423,$K$2:$K$423,"M")-_xlfn.MINIFS($J$2:$J$423,$K$2:$K$423,"M")),0)</f>
        <v>0</v>
      </c>
      <c r="P12" s="1">
        <f>IF(Table1[[#This Row],[charity_size]]="L",1,0)</f>
        <v>1</v>
      </c>
      <c r="Q12" s="2">
        <f>IF(Table1[[#This Row],[charity_size]]="L",(Table1[[#This Row],[revenue_log]]-_xlfn.MINIFS($J$2:$J$423,$K$2:$K$423,"L"))/(_xlfn.MAXIFS($J$2:$J$423,$K$2:$K$423,"L")-_xlfn.MINIFS($J$2:$J$423,$K$2:$K$423,"L")),0)</f>
        <v>0.51923617725772997</v>
      </c>
    </row>
    <row r="13" spans="1:17" x14ac:dyDescent="0.2">
      <c r="A13" t="s">
        <v>442</v>
      </c>
      <c r="B13" t="s">
        <v>440</v>
      </c>
      <c r="C13" t="s">
        <v>356</v>
      </c>
      <c r="D13" t="s">
        <v>441</v>
      </c>
      <c r="E13" t="s">
        <v>8</v>
      </c>
      <c r="F13" t="s">
        <v>9</v>
      </c>
      <c r="G13">
        <v>0</v>
      </c>
      <c r="H13" s="1">
        <v>57964373</v>
      </c>
      <c r="I13" s="1">
        <f>Table1[[#This Row],[receipts_total]]-Table1[[#This Row],[receipts_others_income]]</f>
        <v>57964373</v>
      </c>
      <c r="J13" s="2">
        <f>LOG(Table1[[#This Row],[revenue]]+1,10)</f>
        <v>7.7631611499597621</v>
      </c>
      <c r="K13" s="1" t="str">
        <f>IF(Table1[[#This Row],[revenue]]&lt;250000,"S",IF(Table1[[#This Row],[revenue]]&lt;1000000,"M","L"))</f>
        <v>L</v>
      </c>
      <c r="L13" s="1">
        <f>IF(Table1[[#This Row],[charity_size]]="S",1, 0)</f>
        <v>0</v>
      </c>
      <c r="M13" s="2">
        <f>IF(Table1[[#This Row],[charity_size]]="S",(Table1[[#This Row],[revenue_log]]-_xlfn.MINIFS($J$2:$J$423,$K$2:$K$423,"S"))/(_xlfn.MAXIFS($J$2:$J$423,$K$2:$K$423,"S")-_xlfn.MINIFS($J$2:$J$423,$K$2:$K$423,"S")),0)</f>
        <v>0</v>
      </c>
      <c r="N13" s="1">
        <f>IF(Table1[[#This Row],[charity_size]]="M",1,0)</f>
        <v>0</v>
      </c>
      <c r="O13" s="2">
        <f>IF(Table1[[#This Row],[charity_size]]="M",(Table1[[#This Row],[revenue_log]]-_xlfn.MINIFS($J$2:$J$423,$K$2:$K$423,"M"))/(_xlfn.MAXIFS($J$2:$J$423,$K$2:$K$423,"M")-_xlfn.MINIFS($J$2:$J$423,$K$2:$K$423,"M")),0)</f>
        <v>0</v>
      </c>
      <c r="P13" s="1">
        <f>IF(Table1[[#This Row],[charity_size]]="L",1,0)</f>
        <v>1</v>
      </c>
      <c r="Q13" s="2">
        <f>IF(Table1[[#This Row],[charity_size]]="L",(Table1[[#This Row],[revenue_log]]-_xlfn.MINIFS($J$2:$J$423,$K$2:$K$423,"L"))/(_xlfn.MAXIFS($J$2:$J$423,$K$2:$K$423,"L")-_xlfn.MINIFS($J$2:$J$423,$K$2:$K$423,"L")),0)</f>
        <v>0.5170722969481506</v>
      </c>
    </row>
    <row r="14" spans="1:17" x14ac:dyDescent="0.2">
      <c r="A14" t="s">
        <v>704</v>
      </c>
      <c r="B14" t="s">
        <v>703</v>
      </c>
      <c r="C14" t="s">
        <v>610</v>
      </c>
      <c r="D14" t="s">
        <v>664</v>
      </c>
      <c r="E14" t="s">
        <v>8</v>
      </c>
      <c r="F14" t="s">
        <v>9</v>
      </c>
      <c r="G14" s="1">
        <v>3846626</v>
      </c>
      <c r="H14" s="1">
        <v>60052599</v>
      </c>
      <c r="I14" s="1">
        <f>Table1[[#This Row],[receipts_total]]-Table1[[#This Row],[receipts_others_income]]</f>
        <v>56205973</v>
      </c>
      <c r="J14" s="2">
        <f>LOG(Table1[[#This Row],[revenue]]+1,10)</f>
        <v>7.7497824781553533</v>
      </c>
      <c r="K14" s="1" t="str">
        <f>IF(Table1[[#This Row],[revenue]]&lt;250000,"S",IF(Table1[[#This Row],[revenue]]&lt;1000000,"M","L"))</f>
        <v>L</v>
      </c>
      <c r="L14" s="1">
        <f>IF(Table1[[#This Row],[charity_size]]="S",1, 0)</f>
        <v>0</v>
      </c>
      <c r="M14" s="2">
        <f>IF(Table1[[#This Row],[charity_size]]="S",(Table1[[#This Row],[revenue_log]]-_xlfn.MINIFS($J$2:$J$423,$K$2:$K$423,"S"))/(_xlfn.MAXIFS($J$2:$J$423,$K$2:$K$423,"S")-_xlfn.MINIFS($J$2:$J$423,$K$2:$K$423,"S")),0)</f>
        <v>0</v>
      </c>
      <c r="N14" s="1">
        <f>IF(Table1[[#This Row],[charity_size]]="M",1,0)</f>
        <v>0</v>
      </c>
      <c r="O14" s="2">
        <f>IF(Table1[[#This Row],[charity_size]]="M",(Table1[[#This Row],[revenue_log]]-_xlfn.MINIFS($J$2:$J$423,$K$2:$K$423,"M"))/(_xlfn.MAXIFS($J$2:$J$423,$K$2:$K$423,"M")-_xlfn.MINIFS($J$2:$J$423,$K$2:$K$423,"M")),0)</f>
        <v>0</v>
      </c>
      <c r="P14" s="1">
        <f>IF(Table1[[#This Row],[charity_size]]="L",1,0)</f>
        <v>1</v>
      </c>
      <c r="Q14" s="2">
        <f>IF(Table1[[#This Row],[charity_size]]="L",(Table1[[#This Row],[revenue_log]]-_xlfn.MINIFS($J$2:$J$423,$K$2:$K$423,"L"))/(_xlfn.MAXIFS($J$2:$J$423,$K$2:$K$423,"L")-_xlfn.MINIFS($J$2:$J$423,$K$2:$K$423,"L")),0)</f>
        <v>0.51314175134273199</v>
      </c>
    </row>
    <row r="15" spans="1:17" x14ac:dyDescent="0.2">
      <c r="A15" t="s">
        <v>115</v>
      </c>
      <c r="B15" t="s">
        <v>114</v>
      </c>
      <c r="C15" t="s">
        <v>11</v>
      </c>
      <c r="D15" t="s">
        <v>104</v>
      </c>
      <c r="E15" t="s">
        <v>8</v>
      </c>
      <c r="F15" t="s">
        <v>9</v>
      </c>
      <c r="G15" s="1">
        <v>12047192</v>
      </c>
      <c r="H15" s="1">
        <v>66250755</v>
      </c>
      <c r="I15" s="1">
        <f>Table1[[#This Row],[receipts_total]]-Table1[[#This Row],[receipts_others_income]]</f>
        <v>54203563</v>
      </c>
      <c r="J15" s="2">
        <f>LOG(Table1[[#This Row],[revenue]]+1,10)</f>
        <v>7.7340278432661718</v>
      </c>
      <c r="K15" s="1" t="str">
        <f>IF(Table1[[#This Row],[revenue]]&lt;250000,"S",IF(Table1[[#This Row],[revenue]]&lt;1000000,"M","L"))</f>
        <v>L</v>
      </c>
      <c r="L15" s="1">
        <f>IF(Table1[[#This Row],[charity_size]]="S",1, 0)</f>
        <v>0</v>
      </c>
      <c r="M15" s="2">
        <f>IF(Table1[[#This Row],[charity_size]]="S",(Table1[[#This Row],[revenue_log]]-_xlfn.MINIFS($J$2:$J$423,$K$2:$K$423,"S"))/(_xlfn.MAXIFS($J$2:$J$423,$K$2:$K$423,"S")-_xlfn.MINIFS($J$2:$J$423,$K$2:$K$423,"S")),0)</f>
        <v>0</v>
      </c>
      <c r="N15" s="1">
        <f>IF(Table1[[#This Row],[charity_size]]="M",1,0)</f>
        <v>0</v>
      </c>
      <c r="O15" s="2">
        <f>IF(Table1[[#This Row],[charity_size]]="M",(Table1[[#This Row],[revenue_log]]-_xlfn.MINIFS($J$2:$J$423,$K$2:$K$423,"M"))/(_xlfn.MAXIFS($J$2:$J$423,$K$2:$K$423,"M")-_xlfn.MINIFS($J$2:$J$423,$K$2:$K$423,"M")),0)</f>
        <v>0</v>
      </c>
      <c r="P15" s="1">
        <f>IF(Table1[[#This Row],[charity_size]]="L",1,0)</f>
        <v>1</v>
      </c>
      <c r="Q15" s="2">
        <f>IF(Table1[[#This Row],[charity_size]]="L",(Table1[[#This Row],[revenue_log]]-_xlfn.MINIFS($J$2:$J$423,$K$2:$K$423,"L"))/(_xlfn.MAXIFS($J$2:$J$423,$K$2:$K$423,"L")-_xlfn.MINIFS($J$2:$J$423,$K$2:$K$423,"L")),0)</f>
        <v>0.50851316699340665</v>
      </c>
    </row>
    <row r="16" spans="1:17" x14ac:dyDescent="0.2">
      <c r="A16" t="s">
        <v>109</v>
      </c>
      <c r="B16" t="s">
        <v>108</v>
      </c>
      <c r="C16" t="s">
        <v>11</v>
      </c>
      <c r="D16" t="s">
        <v>104</v>
      </c>
      <c r="E16" t="s">
        <v>24</v>
      </c>
      <c r="F16" t="s">
        <v>9</v>
      </c>
      <c r="G16" s="1">
        <v>3226000</v>
      </c>
      <c r="H16" s="1">
        <v>53780000</v>
      </c>
      <c r="I16" s="1">
        <f>Table1[[#This Row],[receipts_total]]-Table1[[#This Row],[receipts_others_income]]</f>
        <v>50554000</v>
      </c>
      <c r="J16" s="2">
        <f>LOG(Table1[[#This Row],[revenue]]+1,10)</f>
        <v>7.7037555326957676</v>
      </c>
      <c r="K16" s="1" t="str">
        <f>IF(Table1[[#This Row],[revenue]]&lt;250000,"S",IF(Table1[[#This Row],[revenue]]&lt;1000000,"M","L"))</f>
        <v>L</v>
      </c>
      <c r="L16" s="1">
        <f>IF(Table1[[#This Row],[charity_size]]="S",1, 0)</f>
        <v>0</v>
      </c>
      <c r="M16" s="2">
        <f>IF(Table1[[#This Row],[charity_size]]="S",(Table1[[#This Row],[revenue_log]]-_xlfn.MINIFS($J$2:$J$423,$K$2:$K$423,"S"))/(_xlfn.MAXIFS($J$2:$J$423,$K$2:$K$423,"S")-_xlfn.MINIFS($J$2:$J$423,$K$2:$K$423,"S")),0)</f>
        <v>0</v>
      </c>
      <c r="N16" s="1">
        <f>IF(Table1[[#This Row],[charity_size]]="M",1,0)</f>
        <v>0</v>
      </c>
      <c r="O16" s="2">
        <f>IF(Table1[[#This Row],[charity_size]]="M",(Table1[[#This Row],[revenue_log]]-_xlfn.MINIFS($J$2:$J$423,$K$2:$K$423,"M"))/(_xlfn.MAXIFS($J$2:$J$423,$K$2:$K$423,"M")-_xlfn.MINIFS($J$2:$J$423,$K$2:$K$423,"M")),0)</f>
        <v>0</v>
      </c>
      <c r="P16" s="1">
        <f>IF(Table1[[#This Row],[charity_size]]="L",1,0)</f>
        <v>1</v>
      </c>
      <c r="Q16" s="2">
        <f>IF(Table1[[#This Row],[charity_size]]="L",(Table1[[#This Row],[revenue_log]]-_xlfn.MINIFS($J$2:$J$423,$K$2:$K$423,"L"))/(_xlfn.MAXIFS($J$2:$J$423,$K$2:$K$423,"L")-_xlfn.MINIFS($J$2:$J$423,$K$2:$K$423,"L")),0)</f>
        <v>0.49961940690885498</v>
      </c>
    </row>
    <row r="17" spans="1:17" x14ac:dyDescent="0.2">
      <c r="A17" t="s">
        <v>686</v>
      </c>
      <c r="B17" t="s">
        <v>685</v>
      </c>
      <c r="C17" t="s">
        <v>610</v>
      </c>
      <c r="D17" t="s">
        <v>664</v>
      </c>
      <c r="E17" t="s">
        <v>8</v>
      </c>
      <c r="F17" t="s">
        <v>9</v>
      </c>
      <c r="G17" s="1">
        <v>2681919</v>
      </c>
      <c r="H17" s="1">
        <v>52058214</v>
      </c>
      <c r="I17" s="1">
        <f>Table1[[#This Row],[receipts_total]]-Table1[[#This Row],[receipts_others_income]]</f>
        <v>49376295</v>
      </c>
      <c r="J17" s="2">
        <f>LOG(Table1[[#This Row],[revenue]]+1,10)</f>
        <v>7.6935185078904524</v>
      </c>
      <c r="K17" s="1" t="str">
        <f>IF(Table1[[#This Row],[revenue]]&lt;250000,"S",IF(Table1[[#This Row],[revenue]]&lt;1000000,"M","L"))</f>
        <v>L</v>
      </c>
      <c r="L17" s="1">
        <f>IF(Table1[[#This Row],[charity_size]]="S",1, 0)</f>
        <v>0</v>
      </c>
      <c r="M17" s="2">
        <f>IF(Table1[[#This Row],[charity_size]]="S",(Table1[[#This Row],[revenue_log]]-_xlfn.MINIFS($J$2:$J$423,$K$2:$K$423,"S"))/(_xlfn.MAXIFS($J$2:$J$423,$K$2:$K$423,"S")-_xlfn.MINIFS($J$2:$J$423,$K$2:$K$423,"S")),0)</f>
        <v>0</v>
      </c>
      <c r="N17" s="1">
        <f>IF(Table1[[#This Row],[charity_size]]="M",1,0)</f>
        <v>0</v>
      </c>
      <c r="O17" s="2">
        <f>IF(Table1[[#This Row],[charity_size]]="M",(Table1[[#This Row],[revenue_log]]-_xlfn.MINIFS($J$2:$J$423,$K$2:$K$423,"M"))/(_xlfn.MAXIFS($J$2:$J$423,$K$2:$K$423,"M")-_xlfn.MINIFS($J$2:$J$423,$K$2:$K$423,"M")),0)</f>
        <v>0</v>
      </c>
      <c r="P17" s="1">
        <f>IF(Table1[[#This Row],[charity_size]]="L",1,0)</f>
        <v>1</v>
      </c>
      <c r="Q17" s="2">
        <f>IF(Table1[[#This Row],[charity_size]]="L",(Table1[[#This Row],[revenue_log]]-_xlfn.MINIFS($J$2:$J$423,$K$2:$K$423,"L"))/(_xlfn.MAXIFS($J$2:$J$423,$K$2:$K$423,"L")-_xlfn.MINIFS($J$2:$J$423,$K$2:$K$423,"L")),0)</f>
        <v>0.49661185179057837</v>
      </c>
    </row>
    <row r="18" spans="1:17" x14ac:dyDescent="0.2">
      <c r="A18" t="s">
        <v>692</v>
      </c>
      <c r="B18" t="s">
        <v>691</v>
      </c>
      <c r="C18" t="s">
        <v>610</v>
      </c>
      <c r="D18" t="s">
        <v>664</v>
      </c>
      <c r="E18" t="s">
        <v>8</v>
      </c>
      <c r="F18" t="s">
        <v>9</v>
      </c>
      <c r="G18" s="1">
        <v>7049124</v>
      </c>
      <c r="H18" s="1">
        <v>55674757</v>
      </c>
      <c r="I18" s="1">
        <f>Table1[[#This Row],[receipts_total]]-Table1[[#This Row],[receipts_others_income]]</f>
        <v>48625633</v>
      </c>
      <c r="J18" s="2">
        <f>LOG(Table1[[#This Row],[revenue]]+1,10)</f>
        <v>7.6868652768716856</v>
      </c>
      <c r="K18" s="1" t="str">
        <f>IF(Table1[[#This Row],[revenue]]&lt;250000,"S",IF(Table1[[#This Row],[revenue]]&lt;1000000,"M","L"))</f>
        <v>L</v>
      </c>
      <c r="L18" s="1">
        <f>IF(Table1[[#This Row],[charity_size]]="S",1, 0)</f>
        <v>0</v>
      </c>
      <c r="M18" s="2">
        <f>IF(Table1[[#This Row],[charity_size]]="S",(Table1[[#This Row],[revenue_log]]-_xlfn.MINIFS($J$2:$J$423,$K$2:$K$423,"S"))/(_xlfn.MAXIFS($J$2:$J$423,$K$2:$K$423,"S")-_xlfn.MINIFS($J$2:$J$423,$K$2:$K$423,"S")),0)</f>
        <v>0</v>
      </c>
      <c r="N18" s="1">
        <f>IF(Table1[[#This Row],[charity_size]]="M",1,0)</f>
        <v>0</v>
      </c>
      <c r="O18" s="2">
        <f>IF(Table1[[#This Row],[charity_size]]="M",(Table1[[#This Row],[revenue_log]]-_xlfn.MINIFS($J$2:$J$423,$K$2:$K$423,"M"))/(_xlfn.MAXIFS($J$2:$J$423,$K$2:$K$423,"M")-_xlfn.MINIFS($J$2:$J$423,$K$2:$K$423,"M")),0)</f>
        <v>0</v>
      </c>
      <c r="P18" s="1">
        <f>IF(Table1[[#This Row],[charity_size]]="L",1,0)</f>
        <v>1</v>
      </c>
      <c r="Q18" s="2">
        <f>IF(Table1[[#This Row],[charity_size]]="L",(Table1[[#This Row],[revenue_log]]-_xlfn.MINIFS($J$2:$J$423,$K$2:$K$423,"L"))/(_xlfn.MAXIFS($J$2:$J$423,$K$2:$K$423,"L")-_xlfn.MINIFS($J$2:$J$423,$K$2:$K$423,"L")),0)</f>
        <v>0.49465718631070382</v>
      </c>
    </row>
    <row r="19" spans="1:17" x14ac:dyDescent="0.2">
      <c r="A19" t="s">
        <v>669</v>
      </c>
      <c r="B19" t="s">
        <v>668</v>
      </c>
      <c r="C19" t="s">
        <v>610</v>
      </c>
      <c r="D19" t="s">
        <v>664</v>
      </c>
      <c r="E19" t="s">
        <v>8</v>
      </c>
      <c r="F19" t="s">
        <v>9</v>
      </c>
      <c r="G19" s="1">
        <v>2860992</v>
      </c>
      <c r="H19" s="1">
        <v>45321545</v>
      </c>
      <c r="I19" s="1">
        <f>Table1[[#This Row],[receipts_total]]-Table1[[#This Row],[receipts_others_income]]</f>
        <v>42460553</v>
      </c>
      <c r="J19" s="2">
        <f>LOG(Table1[[#This Row],[revenue]]+1,10)</f>
        <v>7.627985656282485</v>
      </c>
      <c r="K19" s="1" t="str">
        <f>IF(Table1[[#This Row],[revenue]]&lt;250000,"S",IF(Table1[[#This Row],[revenue]]&lt;1000000,"M","L"))</f>
        <v>L</v>
      </c>
      <c r="L19" s="1">
        <f>IF(Table1[[#This Row],[charity_size]]="S",1, 0)</f>
        <v>0</v>
      </c>
      <c r="M19" s="2">
        <f>IF(Table1[[#This Row],[charity_size]]="S",(Table1[[#This Row],[revenue_log]]-_xlfn.MINIFS($J$2:$J$423,$K$2:$K$423,"S"))/(_xlfn.MAXIFS($J$2:$J$423,$K$2:$K$423,"S")-_xlfn.MINIFS($J$2:$J$423,$K$2:$K$423,"S")),0)</f>
        <v>0</v>
      </c>
      <c r="N19" s="1">
        <f>IF(Table1[[#This Row],[charity_size]]="M",1,0)</f>
        <v>0</v>
      </c>
      <c r="O19" s="2">
        <f>IF(Table1[[#This Row],[charity_size]]="M",(Table1[[#This Row],[revenue_log]]-_xlfn.MINIFS($J$2:$J$423,$K$2:$K$423,"M"))/(_xlfn.MAXIFS($J$2:$J$423,$K$2:$K$423,"M")-_xlfn.MINIFS($J$2:$J$423,$K$2:$K$423,"M")),0)</f>
        <v>0</v>
      </c>
      <c r="P19" s="1">
        <f>IF(Table1[[#This Row],[charity_size]]="L",1,0)</f>
        <v>1</v>
      </c>
      <c r="Q19" s="2">
        <f>IF(Table1[[#This Row],[charity_size]]="L",(Table1[[#This Row],[revenue_log]]-_xlfn.MINIFS($J$2:$J$423,$K$2:$K$423,"L"))/(_xlfn.MAXIFS($J$2:$J$423,$K$2:$K$423,"L")-_xlfn.MINIFS($J$2:$J$423,$K$2:$K$423,"L")),0)</f>
        <v>0.47735882984161609</v>
      </c>
    </row>
    <row r="20" spans="1:17" x14ac:dyDescent="0.2">
      <c r="A20" t="s">
        <v>448</v>
      </c>
      <c r="B20" t="s">
        <v>447</v>
      </c>
      <c r="C20" t="s">
        <v>356</v>
      </c>
      <c r="D20" t="s">
        <v>441</v>
      </c>
      <c r="E20" t="s">
        <v>8</v>
      </c>
      <c r="F20" t="s">
        <v>9</v>
      </c>
      <c r="G20" s="1">
        <v>1194997</v>
      </c>
      <c r="H20" s="1">
        <v>43313272</v>
      </c>
      <c r="I20" s="1">
        <f>Table1[[#This Row],[receipts_total]]-Table1[[#This Row],[receipts_others_income]]</f>
        <v>42118275</v>
      </c>
      <c r="J20" s="2">
        <f>LOG(Table1[[#This Row],[revenue]]+1,10)</f>
        <v>7.6244705861836728</v>
      </c>
      <c r="K20" s="1" t="str">
        <f>IF(Table1[[#This Row],[revenue]]&lt;250000,"S",IF(Table1[[#This Row],[revenue]]&lt;1000000,"M","L"))</f>
        <v>L</v>
      </c>
      <c r="L20" s="1">
        <f>IF(Table1[[#This Row],[charity_size]]="S",1, 0)</f>
        <v>0</v>
      </c>
      <c r="M20" s="2">
        <f>IF(Table1[[#This Row],[charity_size]]="S",(Table1[[#This Row],[revenue_log]]-_xlfn.MINIFS($J$2:$J$423,$K$2:$K$423,"S"))/(_xlfn.MAXIFS($J$2:$J$423,$K$2:$K$423,"S")-_xlfn.MINIFS($J$2:$J$423,$K$2:$K$423,"S")),0)</f>
        <v>0</v>
      </c>
      <c r="N20" s="1">
        <f>IF(Table1[[#This Row],[charity_size]]="M",1,0)</f>
        <v>0</v>
      </c>
      <c r="O20" s="2">
        <f>IF(Table1[[#This Row],[charity_size]]="M",(Table1[[#This Row],[revenue_log]]-_xlfn.MINIFS($J$2:$J$423,$K$2:$K$423,"M"))/(_xlfn.MAXIFS($J$2:$J$423,$K$2:$K$423,"M")-_xlfn.MINIFS($J$2:$J$423,$K$2:$K$423,"M")),0)</f>
        <v>0</v>
      </c>
      <c r="P20" s="1">
        <f>IF(Table1[[#This Row],[charity_size]]="L",1,0)</f>
        <v>1</v>
      </c>
      <c r="Q20" s="2">
        <f>IF(Table1[[#This Row],[charity_size]]="L",(Table1[[#This Row],[revenue_log]]-_xlfn.MINIFS($J$2:$J$423,$K$2:$K$423,"L"))/(_xlfn.MAXIFS($J$2:$J$423,$K$2:$K$423,"L")-_xlfn.MINIFS($J$2:$J$423,$K$2:$K$423,"L")),0)</f>
        <v>0.47632613066701857</v>
      </c>
    </row>
    <row r="21" spans="1:17" x14ac:dyDescent="0.2">
      <c r="A21" t="s">
        <v>625</v>
      </c>
      <c r="B21" t="s">
        <v>624</v>
      </c>
      <c r="C21" t="s">
        <v>610</v>
      </c>
      <c r="D21" t="s">
        <v>540</v>
      </c>
      <c r="E21" t="s">
        <v>8</v>
      </c>
      <c r="F21" t="s">
        <v>9</v>
      </c>
      <c r="G21" s="1">
        <v>118841</v>
      </c>
      <c r="H21" s="1">
        <v>41865373</v>
      </c>
      <c r="I21" s="1">
        <f>Table1[[#This Row],[receipts_total]]-Table1[[#This Row],[receipts_others_income]]</f>
        <v>41746532</v>
      </c>
      <c r="J21" s="2">
        <f>LOG(Table1[[#This Row],[revenue]]+1,10)</f>
        <v>7.6206204136761411</v>
      </c>
      <c r="K21" s="1" t="str">
        <f>IF(Table1[[#This Row],[revenue]]&lt;250000,"S",IF(Table1[[#This Row],[revenue]]&lt;1000000,"M","L"))</f>
        <v>L</v>
      </c>
      <c r="L21" s="1">
        <f>IF(Table1[[#This Row],[charity_size]]="S",1, 0)</f>
        <v>0</v>
      </c>
      <c r="M21" s="2">
        <f>IF(Table1[[#This Row],[charity_size]]="S",(Table1[[#This Row],[revenue_log]]-_xlfn.MINIFS($J$2:$J$423,$K$2:$K$423,"S"))/(_xlfn.MAXIFS($J$2:$J$423,$K$2:$K$423,"S")-_xlfn.MINIFS($J$2:$J$423,$K$2:$K$423,"S")),0)</f>
        <v>0</v>
      </c>
      <c r="N21" s="1">
        <f>IF(Table1[[#This Row],[charity_size]]="M",1,0)</f>
        <v>0</v>
      </c>
      <c r="O21" s="2">
        <f>IF(Table1[[#This Row],[charity_size]]="M",(Table1[[#This Row],[revenue_log]]-_xlfn.MINIFS($J$2:$J$423,$K$2:$K$423,"M"))/(_xlfn.MAXIFS($J$2:$J$423,$K$2:$K$423,"M")-_xlfn.MINIFS($J$2:$J$423,$K$2:$K$423,"M")),0)</f>
        <v>0</v>
      </c>
      <c r="P21" s="1">
        <f>IF(Table1[[#This Row],[charity_size]]="L",1,0)</f>
        <v>1</v>
      </c>
      <c r="Q21" s="2">
        <f>IF(Table1[[#This Row],[charity_size]]="L",(Table1[[#This Row],[revenue_log]]-_xlfn.MINIFS($J$2:$J$423,$K$2:$K$423,"L"))/(_xlfn.MAXIFS($J$2:$J$423,$K$2:$K$423,"L")-_xlfn.MINIFS($J$2:$J$423,$K$2:$K$423,"L")),0)</f>
        <v>0.47519498111414626</v>
      </c>
    </row>
    <row r="22" spans="1:17" x14ac:dyDescent="0.2">
      <c r="A22" t="s">
        <v>588</v>
      </c>
      <c r="B22" t="s">
        <v>587</v>
      </c>
      <c r="C22" t="s">
        <v>132</v>
      </c>
      <c r="D22" t="s">
        <v>579</v>
      </c>
      <c r="E22" t="s">
        <v>21</v>
      </c>
      <c r="F22" t="s">
        <v>9</v>
      </c>
      <c r="G22" s="1">
        <v>309703</v>
      </c>
      <c r="H22" s="1">
        <v>38319132</v>
      </c>
      <c r="I22" s="1">
        <f>Table1[[#This Row],[receipts_total]]-Table1[[#This Row],[receipts_others_income]]</f>
        <v>38009429</v>
      </c>
      <c r="J22" s="2">
        <f>LOG(Table1[[#This Row],[revenue]]+1,10)</f>
        <v>7.5798913568509105</v>
      </c>
      <c r="K22" s="1" t="str">
        <f>IF(Table1[[#This Row],[revenue]]&lt;250000,"S",IF(Table1[[#This Row],[revenue]]&lt;1000000,"M","L"))</f>
        <v>L</v>
      </c>
      <c r="L22" s="1">
        <f>IF(Table1[[#This Row],[charity_size]]="S",1, 0)</f>
        <v>0</v>
      </c>
      <c r="M22" s="2">
        <f>IF(Table1[[#This Row],[charity_size]]="S",(Table1[[#This Row],[revenue_log]]-_xlfn.MINIFS($J$2:$J$423,$K$2:$K$423,"S"))/(_xlfn.MAXIFS($J$2:$J$423,$K$2:$K$423,"S")-_xlfn.MINIFS($J$2:$J$423,$K$2:$K$423,"S")),0)</f>
        <v>0</v>
      </c>
      <c r="N22" s="1">
        <f>IF(Table1[[#This Row],[charity_size]]="M",1,0)</f>
        <v>0</v>
      </c>
      <c r="O22" s="2">
        <f>IF(Table1[[#This Row],[charity_size]]="M",(Table1[[#This Row],[revenue_log]]-_xlfn.MINIFS($J$2:$J$423,$K$2:$K$423,"M"))/(_xlfn.MAXIFS($J$2:$J$423,$K$2:$K$423,"M")-_xlfn.MINIFS($J$2:$J$423,$K$2:$K$423,"M")),0)</f>
        <v>0</v>
      </c>
      <c r="P22" s="1">
        <f>IF(Table1[[#This Row],[charity_size]]="L",1,0)</f>
        <v>1</v>
      </c>
      <c r="Q22" s="2">
        <f>IF(Table1[[#This Row],[charity_size]]="L",(Table1[[#This Row],[revenue_log]]-_xlfn.MINIFS($J$2:$J$423,$K$2:$K$423,"L"))/(_xlfn.MAXIFS($J$2:$J$423,$K$2:$K$423,"L")-_xlfn.MINIFS($J$2:$J$423,$K$2:$K$423,"L")),0)</f>
        <v>0.46322911352596768</v>
      </c>
    </row>
    <row r="23" spans="1:17" x14ac:dyDescent="0.2">
      <c r="A23" t="s">
        <v>665</v>
      </c>
      <c r="B23" t="s">
        <v>663</v>
      </c>
      <c r="C23" t="s">
        <v>610</v>
      </c>
      <c r="D23" t="s">
        <v>664</v>
      </c>
      <c r="E23" t="s">
        <v>8</v>
      </c>
      <c r="F23" t="s">
        <v>9</v>
      </c>
      <c r="G23" s="1">
        <v>234006</v>
      </c>
      <c r="H23" s="1">
        <v>36375422</v>
      </c>
      <c r="I23" s="1">
        <f>Table1[[#This Row],[receipts_total]]-Table1[[#This Row],[receipts_others_income]]</f>
        <v>36141416</v>
      </c>
      <c r="J23" s="2">
        <f>LOG(Table1[[#This Row],[revenue]]+1,10)</f>
        <v>7.5580051759840918</v>
      </c>
      <c r="K23" s="1" t="str">
        <f>IF(Table1[[#This Row],[revenue]]&lt;250000,"S",IF(Table1[[#This Row],[revenue]]&lt;1000000,"M","L"))</f>
        <v>L</v>
      </c>
      <c r="L23" s="1">
        <f>IF(Table1[[#This Row],[charity_size]]="S",1, 0)</f>
        <v>0</v>
      </c>
      <c r="M23" s="2">
        <f>IF(Table1[[#This Row],[charity_size]]="S",(Table1[[#This Row],[revenue_log]]-_xlfn.MINIFS($J$2:$J$423,$K$2:$K$423,"S"))/(_xlfn.MAXIFS($J$2:$J$423,$K$2:$K$423,"S")-_xlfn.MINIFS($J$2:$J$423,$K$2:$K$423,"S")),0)</f>
        <v>0</v>
      </c>
      <c r="N23" s="1">
        <f>IF(Table1[[#This Row],[charity_size]]="M",1,0)</f>
        <v>0</v>
      </c>
      <c r="O23" s="2">
        <f>IF(Table1[[#This Row],[charity_size]]="M",(Table1[[#This Row],[revenue_log]]-_xlfn.MINIFS($J$2:$J$423,$K$2:$K$423,"M"))/(_xlfn.MAXIFS($J$2:$J$423,$K$2:$K$423,"M")-_xlfn.MINIFS($J$2:$J$423,$K$2:$K$423,"M")),0)</f>
        <v>0</v>
      </c>
      <c r="P23" s="1">
        <f>IF(Table1[[#This Row],[charity_size]]="L",1,0)</f>
        <v>1</v>
      </c>
      <c r="Q23" s="2">
        <f>IF(Table1[[#This Row],[charity_size]]="L",(Table1[[#This Row],[revenue_log]]-_xlfn.MINIFS($J$2:$J$423,$K$2:$K$423,"L"))/(_xlfn.MAXIFS($J$2:$J$423,$K$2:$K$423,"L")-_xlfn.MINIFS($J$2:$J$423,$K$2:$K$423,"L")),0)</f>
        <v>0.45679913054386612</v>
      </c>
    </row>
    <row r="24" spans="1:17" x14ac:dyDescent="0.2">
      <c r="A24" t="s">
        <v>444</v>
      </c>
      <c r="B24" t="s">
        <v>443</v>
      </c>
      <c r="C24" t="s">
        <v>356</v>
      </c>
      <c r="D24" t="s">
        <v>441</v>
      </c>
      <c r="E24" t="s">
        <v>8</v>
      </c>
      <c r="F24" t="s">
        <v>9</v>
      </c>
      <c r="G24" s="1">
        <v>3083344</v>
      </c>
      <c r="H24" s="1">
        <v>38692944</v>
      </c>
      <c r="I24" s="1">
        <f>Table1[[#This Row],[receipts_total]]-Table1[[#This Row],[receipts_others_income]]</f>
        <v>35609600</v>
      </c>
      <c r="J24" s="2">
        <f>LOG(Table1[[#This Row],[revenue]]+1,10)</f>
        <v>7.5515671074998894</v>
      </c>
      <c r="K24" s="1" t="str">
        <f>IF(Table1[[#This Row],[revenue]]&lt;250000,"S",IF(Table1[[#This Row],[revenue]]&lt;1000000,"M","L"))</f>
        <v>L</v>
      </c>
      <c r="L24" s="1">
        <f>IF(Table1[[#This Row],[charity_size]]="S",1, 0)</f>
        <v>0</v>
      </c>
      <c r="M24" s="2">
        <f>IF(Table1[[#This Row],[charity_size]]="S",(Table1[[#This Row],[revenue_log]]-_xlfn.MINIFS($J$2:$J$423,$K$2:$K$423,"S"))/(_xlfn.MAXIFS($J$2:$J$423,$K$2:$K$423,"S")-_xlfn.MINIFS($J$2:$J$423,$K$2:$K$423,"S")),0)</f>
        <v>0</v>
      </c>
      <c r="N24" s="1">
        <f>IF(Table1[[#This Row],[charity_size]]="M",1,0)</f>
        <v>0</v>
      </c>
      <c r="O24" s="2">
        <f>IF(Table1[[#This Row],[charity_size]]="M",(Table1[[#This Row],[revenue_log]]-_xlfn.MINIFS($J$2:$J$423,$K$2:$K$423,"M"))/(_xlfn.MAXIFS($J$2:$J$423,$K$2:$K$423,"M")-_xlfn.MINIFS($J$2:$J$423,$K$2:$K$423,"M")),0)</f>
        <v>0</v>
      </c>
      <c r="P24" s="1">
        <f>IF(Table1[[#This Row],[charity_size]]="L",1,0)</f>
        <v>1</v>
      </c>
      <c r="Q24" s="2">
        <f>IF(Table1[[#This Row],[charity_size]]="L",(Table1[[#This Row],[revenue_log]]-_xlfn.MINIFS($J$2:$J$423,$K$2:$K$423,"L"))/(_xlfn.MAXIFS($J$2:$J$423,$K$2:$K$423,"L")-_xlfn.MINIFS($J$2:$J$423,$K$2:$K$423,"L")),0)</f>
        <v>0.45490767807699067</v>
      </c>
    </row>
    <row r="25" spans="1:17" x14ac:dyDescent="0.2">
      <c r="A25" t="s">
        <v>582</v>
      </c>
      <c r="B25" t="s">
        <v>581</v>
      </c>
      <c r="C25" t="s">
        <v>132</v>
      </c>
      <c r="D25" t="s">
        <v>579</v>
      </c>
      <c r="E25" t="s">
        <v>21</v>
      </c>
      <c r="F25" t="s">
        <v>9</v>
      </c>
      <c r="G25" s="1">
        <v>44000</v>
      </c>
      <c r="H25" s="1">
        <v>34704000</v>
      </c>
      <c r="I25" s="1">
        <f>Table1[[#This Row],[receipts_total]]-Table1[[#This Row],[receipts_others_income]]</f>
        <v>34660000</v>
      </c>
      <c r="J25" s="2">
        <f>LOG(Table1[[#This Row],[revenue]]+1,10)</f>
        <v>7.5398285709080319</v>
      </c>
      <c r="K25" s="1" t="str">
        <f>IF(Table1[[#This Row],[revenue]]&lt;250000,"S",IF(Table1[[#This Row],[revenue]]&lt;1000000,"M","L"))</f>
        <v>L</v>
      </c>
      <c r="L25" s="1">
        <f>IF(Table1[[#This Row],[charity_size]]="S",1, 0)</f>
        <v>0</v>
      </c>
      <c r="M25" s="2">
        <f>IF(Table1[[#This Row],[charity_size]]="S",(Table1[[#This Row],[revenue_log]]-_xlfn.MINIFS($J$2:$J$423,$K$2:$K$423,"S"))/(_xlfn.MAXIFS($J$2:$J$423,$K$2:$K$423,"S")-_xlfn.MINIFS($J$2:$J$423,$K$2:$K$423,"S")),0)</f>
        <v>0</v>
      </c>
      <c r="N25" s="1">
        <f>IF(Table1[[#This Row],[charity_size]]="M",1,0)</f>
        <v>0</v>
      </c>
      <c r="O25" s="2">
        <f>IF(Table1[[#This Row],[charity_size]]="M",(Table1[[#This Row],[revenue_log]]-_xlfn.MINIFS($J$2:$J$423,$K$2:$K$423,"M"))/(_xlfn.MAXIFS($J$2:$J$423,$K$2:$K$423,"M")-_xlfn.MINIFS($J$2:$J$423,$K$2:$K$423,"M")),0)</f>
        <v>0</v>
      </c>
      <c r="P25" s="1">
        <f>IF(Table1[[#This Row],[charity_size]]="L",1,0)</f>
        <v>1</v>
      </c>
      <c r="Q25" s="2">
        <f>IF(Table1[[#This Row],[charity_size]]="L",(Table1[[#This Row],[revenue_log]]-_xlfn.MINIFS($J$2:$J$423,$K$2:$K$423,"L"))/(_xlfn.MAXIFS($J$2:$J$423,$K$2:$K$423,"L")-_xlfn.MINIFS($J$2:$J$423,$K$2:$K$423,"L")),0)</f>
        <v>0.4514589909360171</v>
      </c>
    </row>
    <row r="26" spans="1:17" x14ac:dyDescent="0.2">
      <c r="A26" t="s">
        <v>111</v>
      </c>
      <c r="B26" t="s">
        <v>110</v>
      </c>
      <c r="C26" t="s">
        <v>11</v>
      </c>
      <c r="D26" t="s">
        <v>104</v>
      </c>
      <c r="E26" t="s">
        <v>8</v>
      </c>
      <c r="F26" t="s">
        <v>9</v>
      </c>
      <c r="G26" s="1">
        <v>38425911</v>
      </c>
      <c r="H26" s="1">
        <v>70850465</v>
      </c>
      <c r="I26" s="1">
        <f>Table1[[#This Row],[receipts_total]]-Table1[[#This Row],[receipts_others_income]]</f>
        <v>32424554</v>
      </c>
      <c r="J26" s="2">
        <f>LOG(Table1[[#This Row],[revenue]]+1,10)</f>
        <v>7.5108740244671237</v>
      </c>
      <c r="K26" s="1" t="str">
        <f>IF(Table1[[#This Row],[revenue]]&lt;250000,"S",IF(Table1[[#This Row],[revenue]]&lt;1000000,"M","L"))</f>
        <v>L</v>
      </c>
      <c r="L26" s="1">
        <f>IF(Table1[[#This Row],[charity_size]]="S",1, 0)</f>
        <v>0</v>
      </c>
      <c r="M26" s="2">
        <f>IF(Table1[[#This Row],[charity_size]]="S",(Table1[[#This Row],[revenue_log]]-_xlfn.MINIFS($J$2:$J$423,$K$2:$K$423,"S"))/(_xlfn.MAXIFS($J$2:$J$423,$K$2:$K$423,"S")-_xlfn.MINIFS($J$2:$J$423,$K$2:$K$423,"S")),0)</f>
        <v>0</v>
      </c>
      <c r="N26" s="1">
        <f>IF(Table1[[#This Row],[charity_size]]="M",1,0)</f>
        <v>0</v>
      </c>
      <c r="O26" s="2">
        <f>IF(Table1[[#This Row],[charity_size]]="M",(Table1[[#This Row],[revenue_log]]-_xlfn.MINIFS($J$2:$J$423,$K$2:$K$423,"M"))/(_xlfn.MAXIFS($J$2:$J$423,$K$2:$K$423,"M")-_xlfn.MINIFS($J$2:$J$423,$K$2:$K$423,"M")),0)</f>
        <v>0</v>
      </c>
      <c r="P26" s="1">
        <f>IF(Table1[[#This Row],[charity_size]]="L",1,0)</f>
        <v>1</v>
      </c>
      <c r="Q26" s="2">
        <f>IF(Table1[[#This Row],[charity_size]]="L",(Table1[[#This Row],[revenue_log]]-_xlfn.MINIFS($J$2:$J$423,$K$2:$K$423,"L"))/(_xlfn.MAXIFS($J$2:$J$423,$K$2:$K$423,"L")-_xlfn.MINIFS($J$2:$J$423,$K$2:$K$423,"L")),0)</f>
        <v>0.44295237929817899</v>
      </c>
    </row>
    <row r="27" spans="1:17" x14ac:dyDescent="0.2">
      <c r="A27" t="s">
        <v>113</v>
      </c>
      <c r="B27" t="s">
        <v>112</v>
      </c>
      <c r="C27" t="s">
        <v>11</v>
      </c>
      <c r="D27" t="s">
        <v>104</v>
      </c>
      <c r="E27" t="s">
        <v>8</v>
      </c>
      <c r="F27" t="s">
        <v>9</v>
      </c>
      <c r="G27" s="1">
        <v>38615259</v>
      </c>
      <c r="H27" s="1">
        <v>71039813</v>
      </c>
      <c r="I27" s="1">
        <f>Table1[[#This Row],[receipts_total]]-Table1[[#This Row],[receipts_others_income]]</f>
        <v>32424554</v>
      </c>
      <c r="J27" s="2">
        <f>LOG(Table1[[#This Row],[revenue]]+1,10)</f>
        <v>7.5108740244671237</v>
      </c>
      <c r="K27" s="1" t="str">
        <f>IF(Table1[[#This Row],[revenue]]&lt;250000,"S",IF(Table1[[#This Row],[revenue]]&lt;1000000,"M","L"))</f>
        <v>L</v>
      </c>
      <c r="L27" s="1">
        <f>IF(Table1[[#This Row],[charity_size]]="S",1, 0)</f>
        <v>0</v>
      </c>
      <c r="M27" s="2">
        <f>IF(Table1[[#This Row],[charity_size]]="S",(Table1[[#This Row],[revenue_log]]-_xlfn.MINIFS($J$2:$J$423,$K$2:$K$423,"S"))/(_xlfn.MAXIFS($J$2:$J$423,$K$2:$K$423,"S")-_xlfn.MINIFS($J$2:$J$423,$K$2:$K$423,"S")),0)</f>
        <v>0</v>
      </c>
      <c r="N27" s="1">
        <f>IF(Table1[[#This Row],[charity_size]]="M",1,0)</f>
        <v>0</v>
      </c>
      <c r="O27" s="2">
        <f>IF(Table1[[#This Row],[charity_size]]="M",(Table1[[#This Row],[revenue_log]]-_xlfn.MINIFS($J$2:$J$423,$K$2:$K$423,"M"))/(_xlfn.MAXIFS($J$2:$J$423,$K$2:$K$423,"M")-_xlfn.MINIFS($J$2:$J$423,$K$2:$K$423,"M")),0)</f>
        <v>0</v>
      </c>
      <c r="P27" s="1">
        <f>IF(Table1[[#This Row],[charity_size]]="L",1,0)</f>
        <v>1</v>
      </c>
      <c r="Q27" s="2">
        <f>IF(Table1[[#This Row],[charity_size]]="L",(Table1[[#This Row],[revenue_log]]-_xlfn.MINIFS($J$2:$J$423,$K$2:$K$423,"L"))/(_xlfn.MAXIFS($J$2:$J$423,$K$2:$K$423,"L")-_xlfn.MINIFS($J$2:$J$423,$K$2:$K$423,"L")),0)</f>
        <v>0.44295237929817899</v>
      </c>
    </row>
    <row r="28" spans="1:17" x14ac:dyDescent="0.2">
      <c r="A28" t="s">
        <v>453</v>
      </c>
      <c r="B28" t="s">
        <v>452</v>
      </c>
      <c r="C28" t="s">
        <v>356</v>
      </c>
      <c r="D28" t="s">
        <v>450</v>
      </c>
      <c r="E28" t="s">
        <v>21</v>
      </c>
      <c r="F28" t="s">
        <v>9</v>
      </c>
      <c r="G28" s="1">
        <v>4332047</v>
      </c>
      <c r="H28" s="1">
        <v>34490821</v>
      </c>
      <c r="I28" s="1">
        <f>Table1[[#This Row],[receipts_total]]-Table1[[#This Row],[receipts_others_income]]</f>
        <v>30158774</v>
      </c>
      <c r="J28" s="2">
        <f>LOG(Table1[[#This Row],[revenue]]+1,10)</f>
        <v>7.4794136972260885</v>
      </c>
      <c r="K28" s="1" t="str">
        <f>IF(Table1[[#This Row],[revenue]]&lt;250000,"S",IF(Table1[[#This Row],[revenue]]&lt;1000000,"M","L"))</f>
        <v>L</v>
      </c>
      <c r="L28" s="1">
        <f>IF(Table1[[#This Row],[charity_size]]="S",1, 0)</f>
        <v>0</v>
      </c>
      <c r="M28" s="2">
        <f>IF(Table1[[#This Row],[charity_size]]="S",(Table1[[#This Row],[revenue_log]]-_xlfn.MINIFS($J$2:$J$423,$K$2:$K$423,"S"))/(_xlfn.MAXIFS($J$2:$J$423,$K$2:$K$423,"S")-_xlfn.MINIFS($J$2:$J$423,$K$2:$K$423,"S")),0)</f>
        <v>0</v>
      </c>
      <c r="N28" s="1">
        <f>IF(Table1[[#This Row],[charity_size]]="M",1,0)</f>
        <v>0</v>
      </c>
      <c r="O28" s="2">
        <f>IF(Table1[[#This Row],[charity_size]]="M",(Table1[[#This Row],[revenue_log]]-_xlfn.MINIFS($J$2:$J$423,$K$2:$K$423,"M"))/(_xlfn.MAXIFS($J$2:$J$423,$K$2:$K$423,"M")-_xlfn.MINIFS($J$2:$J$423,$K$2:$K$423,"M")),0)</f>
        <v>0</v>
      </c>
      <c r="P28" s="1">
        <f>IF(Table1[[#This Row],[charity_size]]="L",1,0)</f>
        <v>1</v>
      </c>
      <c r="Q28" s="2">
        <f>IF(Table1[[#This Row],[charity_size]]="L",(Table1[[#This Row],[revenue_log]]-_xlfn.MINIFS($J$2:$J$423,$K$2:$K$423,"L"))/(_xlfn.MAXIFS($J$2:$J$423,$K$2:$K$423,"L")-_xlfn.MINIFS($J$2:$J$423,$K$2:$K$423,"L")),0)</f>
        <v>0.43370958952127964</v>
      </c>
    </row>
    <row r="29" spans="1:17" x14ac:dyDescent="0.2">
      <c r="A29" t="s">
        <v>698</v>
      </c>
      <c r="B29" t="s">
        <v>697</v>
      </c>
      <c r="C29" t="s">
        <v>610</v>
      </c>
      <c r="D29" t="s">
        <v>664</v>
      </c>
      <c r="E29" t="s">
        <v>8</v>
      </c>
      <c r="F29" t="s">
        <v>9</v>
      </c>
      <c r="G29" s="1">
        <v>636686</v>
      </c>
      <c r="H29" s="1">
        <v>29558149</v>
      </c>
      <c r="I29" s="1">
        <f>Table1[[#This Row],[receipts_total]]-Table1[[#This Row],[receipts_others_income]]</f>
        <v>28921463</v>
      </c>
      <c r="J29" s="2">
        <f>LOG(Table1[[#This Row],[revenue]]+1,10)</f>
        <v>7.4612202730979078</v>
      </c>
      <c r="K29" s="1" t="str">
        <f>IF(Table1[[#This Row],[revenue]]&lt;250000,"S",IF(Table1[[#This Row],[revenue]]&lt;1000000,"M","L"))</f>
        <v>L</v>
      </c>
      <c r="L29" s="1">
        <f>IF(Table1[[#This Row],[charity_size]]="S",1, 0)</f>
        <v>0</v>
      </c>
      <c r="M29" s="2">
        <f>IF(Table1[[#This Row],[charity_size]]="S",(Table1[[#This Row],[revenue_log]]-_xlfn.MINIFS($J$2:$J$423,$K$2:$K$423,"S"))/(_xlfn.MAXIFS($J$2:$J$423,$K$2:$K$423,"S")-_xlfn.MINIFS($J$2:$J$423,$K$2:$K$423,"S")),0)</f>
        <v>0</v>
      </c>
      <c r="N29" s="1">
        <f>IF(Table1[[#This Row],[charity_size]]="M",1,0)</f>
        <v>0</v>
      </c>
      <c r="O29" s="2">
        <f>IF(Table1[[#This Row],[charity_size]]="M",(Table1[[#This Row],[revenue_log]]-_xlfn.MINIFS($J$2:$J$423,$K$2:$K$423,"M"))/(_xlfn.MAXIFS($J$2:$J$423,$K$2:$K$423,"M")-_xlfn.MINIFS($J$2:$J$423,$K$2:$K$423,"M")),0)</f>
        <v>0</v>
      </c>
      <c r="P29" s="1">
        <f>IF(Table1[[#This Row],[charity_size]]="L",1,0)</f>
        <v>1</v>
      </c>
      <c r="Q29" s="2">
        <f>IF(Table1[[#This Row],[charity_size]]="L",(Table1[[#This Row],[revenue_log]]-_xlfn.MINIFS($J$2:$J$423,$K$2:$K$423,"L"))/(_xlfn.MAXIFS($J$2:$J$423,$K$2:$K$423,"L")-_xlfn.MINIFS($J$2:$J$423,$K$2:$K$423,"L")),0)</f>
        <v>0.42836450861190473</v>
      </c>
    </row>
    <row r="30" spans="1:17" x14ac:dyDescent="0.2">
      <c r="A30" t="s">
        <v>311</v>
      </c>
      <c r="B30" t="s">
        <v>310</v>
      </c>
      <c r="C30" t="s">
        <v>291</v>
      </c>
      <c r="D30" t="s">
        <v>292</v>
      </c>
      <c r="E30" t="s">
        <v>8</v>
      </c>
      <c r="F30" t="s">
        <v>9</v>
      </c>
      <c r="G30" s="1">
        <v>2448389</v>
      </c>
      <c r="H30" s="1">
        <v>30802167</v>
      </c>
      <c r="I30" s="1">
        <f>Table1[[#This Row],[receipts_total]]-Table1[[#This Row],[receipts_others_income]]</f>
        <v>28353778</v>
      </c>
      <c r="J30" s="2">
        <f>LOG(Table1[[#This Row],[revenue]]+1,10)</f>
        <v>7.4526109499828053</v>
      </c>
      <c r="K30" s="1" t="str">
        <f>IF(Table1[[#This Row],[revenue]]&lt;250000,"S",IF(Table1[[#This Row],[revenue]]&lt;1000000,"M","L"))</f>
        <v>L</v>
      </c>
      <c r="L30" s="1">
        <f>IF(Table1[[#This Row],[charity_size]]="S",1, 0)</f>
        <v>0</v>
      </c>
      <c r="M30" s="2">
        <f>IF(Table1[[#This Row],[charity_size]]="S",(Table1[[#This Row],[revenue_log]]-_xlfn.MINIFS($J$2:$J$423,$K$2:$K$423,"S"))/(_xlfn.MAXIFS($J$2:$J$423,$K$2:$K$423,"S")-_xlfn.MINIFS($J$2:$J$423,$K$2:$K$423,"S")),0)</f>
        <v>0</v>
      </c>
      <c r="N30" s="1">
        <f>IF(Table1[[#This Row],[charity_size]]="M",1,0)</f>
        <v>0</v>
      </c>
      <c r="O30" s="2">
        <f>IF(Table1[[#This Row],[charity_size]]="M",(Table1[[#This Row],[revenue_log]]-_xlfn.MINIFS($J$2:$J$423,$K$2:$K$423,"M"))/(_xlfn.MAXIFS($J$2:$J$423,$K$2:$K$423,"M")-_xlfn.MINIFS($J$2:$J$423,$K$2:$K$423,"M")),0)</f>
        <v>0</v>
      </c>
      <c r="P30" s="1">
        <f>IF(Table1[[#This Row],[charity_size]]="L",1,0)</f>
        <v>1</v>
      </c>
      <c r="Q30" s="2">
        <f>IF(Table1[[#This Row],[charity_size]]="L",(Table1[[#This Row],[revenue_log]]-_xlfn.MINIFS($J$2:$J$423,$K$2:$K$423,"L"))/(_xlfn.MAXIFS($J$2:$J$423,$K$2:$K$423,"L")-_xlfn.MINIFS($J$2:$J$423,$K$2:$K$423,"L")),0)</f>
        <v>0.4258351590897389</v>
      </c>
    </row>
    <row r="31" spans="1:17" x14ac:dyDescent="0.2">
      <c r="A31" t="s">
        <v>36</v>
      </c>
      <c r="B31" t="s">
        <v>35</v>
      </c>
      <c r="C31" t="s">
        <v>11</v>
      </c>
      <c r="D31" t="s">
        <v>33</v>
      </c>
      <c r="E31" t="s">
        <v>8</v>
      </c>
      <c r="F31" t="s">
        <v>9</v>
      </c>
      <c r="G31" s="1">
        <v>3801575</v>
      </c>
      <c r="H31" s="1">
        <v>28574889</v>
      </c>
      <c r="I31" s="1">
        <f>Table1[[#This Row],[receipts_total]]-Table1[[#This Row],[receipts_others_income]]</f>
        <v>24773314</v>
      </c>
      <c r="J31" s="2">
        <f>LOG(Table1[[#This Row],[revenue]]+1,10)</f>
        <v>7.3939841248691875</v>
      </c>
      <c r="K31" s="1" t="str">
        <f>IF(Table1[[#This Row],[revenue]]&lt;250000,"S",IF(Table1[[#This Row],[revenue]]&lt;1000000,"M","L"))</f>
        <v>L</v>
      </c>
      <c r="L31" s="1">
        <f>IF(Table1[[#This Row],[charity_size]]="S",1, 0)</f>
        <v>0</v>
      </c>
      <c r="M31" s="2">
        <f>IF(Table1[[#This Row],[charity_size]]="S",(Table1[[#This Row],[revenue_log]]-_xlfn.MINIFS($J$2:$J$423,$K$2:$K$423,"S"))/(_xlfn.MAXIFS($J$2:$J$423,$K$2:$K$423,"S")-_xlfn.MINIFS($J$2:$J$423,$K$2:$K$423,"S")),0)</f>
        <v>0</v>
      </c>
      <c r="N31" s="1">
        <f>IF(Table1[[#This Row],[charity_size]]="M",1,0)</f>
        <v>0</v>
      </c>
      <c r="O31" s="2">
        <f>IF(Table1[[#This Row],[charity_size]]="M",(Table1[[#This Row],[revenue_log]]-_xlfn.MINIFS($J$2:$J$423,$K$2:$K$423,"M"))/(_xlfn.MAXIFS($J$2:$J$423,$K$2:$K$423,"M")-_xlfn.MINIFS($J$2:$J$423,$K$2:$K$423,"M")),0)</f>
        <v>0</v>
      </c>
      <c r="P31" s="1">
        <f>IF(Table1[[#This Row],[charity_size]]="L",1,0)</f>
        <v>1</v>
      </c>
      <c r="Q31" s="2">
        <f>IF(Table1[[#This Row],[charity_size]]="L",(Table1[[#This Row],[revenue_log]]-_xlfn.MINIFS($J$2:$J$423,$K$2:$K$423,"L"))/(_xlfn.MAXIFS($J$2:$J$423,$K$2:$K$423,"L")-_xlfn.MINIFS($J$2:$J$423,$K$2:$K$423,"L")),0)</f>
        <v>0.40861107188744755</v>
      </c>
    </row>
    <row r="32" spans="1:17" x14ac:dyDescent="0.2">
      <c r="A32" t="s">
        <v>437</v>
      </c>
      <c r="B32" t="s">
        <v>436</v>
      </c>
      <c r="C32" t="s">
        <v>356</v>
      </c>
      <c r="D32" t="s">
        <v>132</v>
      </c>
      <c r="E32" t="s">
        <v>8</v>
      </c>
      <c r="F32" t="s">
        <v>18</v>
      </c>
      <c r="G32" s="1">
        <v>1667766</v>
      </c>
      <c r="H32" s="1">
        <v>26365384</v>
      </c>
      <c r="I32" s="1">
        <f>Table1[[#This Row],[receipts_total]]-Table1[[#This Row],[receipts_others_income]]</f>
        <v>24697618</v>
      </c>
      <c r="J32" s="2">
        <f>LOG(Table1[[#This Row],[revenue]]+1,10)</f>
        <v>7.3926550866602962</v>
      </c>
      <c r="K32" s="1" t="str">
        <f>IF(Table1[[#This Row],[revenue]]&lt;250000,"S",IF(Table1[[#This Row],[revenue]]&lt;1000000,"M","L"))</f>
        <v>L</v>
      </c>
      <c r="L32" s="1">
        <f>IF(Table1[[#This Row],[charity_size]]="S",1, 0)</f>
        <v>0</v>
      </c>
      <c r="M32" s="2">
        <f>IF(Table1[[#This Row],[charity_size]]="S",(Table1[[#This Row],[revenue_log]]-_xlfn.MINIFS($J$2:$J$423,$K$2:$K$423,"S"))/(_xlfn.MAXIFS($J$2:$J$423,$K$2:$K$423,"S")-_xlfn.MINIFS($J$2:$J$423,$K$2:$K$423,"S")),0)</f>
        <v>0</v>
      </c>
      <c r="N32" s="1">
        <f>IF(Table1[[#This Row],[charity_size]]="M",1,0)</f>
        <v>0</v>
      </c>
      <c r="O32" s="2">
        <f>IF(Table1[[#This Row],[charity_size]]="M",(Table1[[#This Row],[revenue_log]]-_xlfn.MINIFS($J$2:$J$423,$K$2:$K$423,"M"))/(_xlfn.MAXIFS($J$2:$J$423,$K$2:$K$423,"M")-_xlfn.MINIFS($J$2:$J$423,$K$2:$K$423,"M")),0)</f>
        <v>0</v>
      </c>
      <c r="P32" s="1">
        <f>IF(Table1[[#This Row],[charity_size]]="L",1,0)</f>
        <v>1</v>
      </c>
      <c r="Q32" s="2">
        <f>IF(Table1[[#This Row],[charity_size]]="L",(Table1[[#This Row],[revenue_log]]-_xlfn.MINIFS($J$2:$J$423,$K$2:$K$423,"L"))/(_xlfn.MAXIFS($J$2:$J$423,$K$2:$K$423,"L")-_xlfn.MINIFS($J$2:$J$423,$K$2:$K$423,"L")),0)</f>
        <v>0.40822061120736197</v>
      </c>
    </row>
    <row r="33" spans="1:17" x14ac:dyDescent="0.2">
      <c r="A33" t="s">
        <v>690</v>
      </c>
      <c r="B33" t="s">
        <v>689</v>
      </c>
      <c r="C33" t="s">
        <v>610</v>
      </c>
      <c r="D33" t="s">
        <v>664</v>
      </c>
      <c r="E33" t="s">
        <v>8</v>
      </c>
      <c r="F33" t="s">
        <v>18</v>
      </c>
      <c r="G33" s="1">
        <v>826138</v>
      </c>
      <c r="H33" s="1">
        <v>24369789</v>
      </c>
      <c r="I33" s="1">
        <f>Table1[[#This Row],[receipts_total]]-Table1[[#This Row],[receipts_others_income]]</f>
        <v>23543651</v>
      </c>
      <c r="J33" s="2">
        <f>LOG(Table1[[#This Row],[revenue]]+1,10)</f>
        <v>7.3718738298086519</v>
      </c>
      <c r="K33" s="1" t="str">
        <f>IF(Table1[[#This Row],[revenue]]&lt;250000,"S",IF(Table1[[#This Row],[revenue]]&lt;1000000,"M","L"))</f>
        <v>L</v>
      </c>
      <c r="L33" s="1">
        <f>IF(Table1[[#This Row],[charity_size]]="S",1, 0)</f>
        <v>0</v>
      </c>
      <c r="M33" s="2">
        <f>IF(Table1[[#This Row],[charity_size]]="S",(Table1[[#This Row],[revenue_log]]-_xlfn.MINIFS($J$2:$J$423,$K$2:$K$423,"S"))/(_xlfn.MAXIFS($J$2:$J$423,$K$2:$K$423,"S")-_xlfn.MINIFS($J$2:$J$423,$K$2:$K$423,"S")),0)</f>
        <v>0</v>
      </c>
      <c r="N33" s="1">
        <f>IF(Table1[[#This Row],[charity_size]]="M",1,0)</f>
        <v>0</v>
      </c>
      <c r="O33" s="2">
        <f>IF(Table1[[#This Row],[charity_size]]="M",(Table1[[#This Row],[revenue_log]]-_xlfn.MINIFS($J$2:$J$423,$K$2:$K$423,"M"))/(_xlfn.MAXIFS($J$2:$J$423,$K$2:$K$423,"M")-_xlfn.MINIFS($J$2:$J$423,$K$2:$K$423,"M")),0)</f>
        <v>0</v>
      </c>
      <c r="P33" s="1">
        <f>IF(Table1[[#This Row],[charity_size]]="L",1,0)</f>
        <v>1</v>
      </c>
      <c r="Q33" s="2">
        <f>IF(Table1[[#This Row],[charity_size]]="L",(Table1[[#This Row],[revenue_log]]-_xlfn.MINIFS($J$2:$J$423,$K$2:$K$423,"L"))/(_xlfn.MAXIFS($J$2:$J$423,$K$2:$K$423,"L")-_xlfn.MINIFS($J$2:$J$423,$K$2:$K$423,"L")),0)</f>
        <v>0.40211524596726478</v>
      </c>
    </row>
    <row r="34" spans="1:17" x14ac:dyDescent="0.2">
      <c r="A34" t="s">
        <v>854</v>
      </c>
      <c r="B34" t="s">
        <v>853</v>
      </c>
      <c r="C34" t="s">
        <v>836</v>
      </c>
      <c r="D34" t="s">
        <v>837</v>
      </c>
      <c r="E34" t="s">
        <v>8</v>
      </c>
      <c r="F34" t="s">
        <v>18</v>
      </c>
      <c r="G34" s="1">
        <v>8280279</v>
      </c>
      <c r="H34" s="1">
        <v>31001193</v>
      </c>
      <c r="I34" s="1">
        <f>Table1[[#This Row],[receipts_total]]-Table1[[#This Row],[receipts_others_income]]</f>
        <v>22720914</v>
      </c>
      <c r="J34" s="2">
        <f>LOG(Table1[[#This Row],[revenue]]+1,10)</f>
        <v>7.3564258169795327</v>
      </c>
      <c r="K34" s="1" t="str">
        <f>IF(Table1[[#This Row],[revenue]]&lt;250000,"S",IF(Table1[[#This Row],[revenue]]&lt;1000000,"M","L"))</f>
        <v>L</v>
      </c>
      <c r="L34" s="1">
        <f>IF(Table1[[#This Row],[charity_size]]="S",1, 0)</f>
        <v>0</v>
      </c>
      <c r="M34" s="2">
        <f>IF(Table1[[#This Row],[charity_size]]="S",(Table1[[#This Row],[revenue_log]]-_xlfn.MINIFS($J$2:$J$423,$K$2:$K$423,"S"))/(_xlfn.MAXIFS($J$2:$J$423,$K$2:$K$423,"S")-_xlfn.MINIFS($J$2:$J$423,$K$2:$K$423,"S")),0)</f>
        <v>0</v>
      </c>
      <c r="N34" s="1">
        <f>IF(Table1[[#This Row],[charity_size]]="M",1,0)</f>
        <v>0</v>
      </c>
      <c r="O34" s="2">
        <f>IF(Table1[[#This Row],[charity_size]]="M",(Table1[[#This Row],[revenue_log]]-_xlfn.MINIFS($J$2:$J$423,$K$2:$K$423,"M"))/(_xlfn.MAXIFS($J$2:$J$423,$K$2:$K$423,"M")-_xlfn.MINIFS($J$2:$J$423,$K$2:$K$423,"M")),0)</f>
        <v>0</v>
      </c>
      <c r="P34" s="1">
        <f>IF(Table1[[#This Row],[charity_size]]="L",1,0)</f>
        <v>1</v>
      </c>
      <c r="Q34" s="2">
        <f>IF(Table1[[#This Row],[charity_size]]="L",(Table1[[#This Row],[revenue_log]]-_xlfn.MINIFS($J$2:$J$423,$K$2:$K$423,"L"))/(_xlfn.MAXIFS($J$2:$J$423,$K$2:$K$423,"L")-_xlfn.MINIFS($J$2:$J$423,$K$2:$K$423,"L")),0)</f>
        <v>0.39757674470005117</v>
      </c>
    </row>
    <row r="35" spans="1:17" x14ac:dyDescent="0.2">
      <c r="A35" t="s">
        <v>644</v>
      </c>
      <c r="B35" t="s">
        <v>643</v>
      </c>
      <c r="C35" t="s">
        <v>610</v>
      </c>
      <c r="D35" t="s">
        <v>540</v>
      </c>
      <c r="E35" t="s">
        <v>8</v>
      </c>
      <c r="F35" t="s">
        <v>9</v>
      </c>
      <c r="G35" s="1">
        <v>575373</v>
      </c>
      <c r="H35" s="1">
        <v>23262818</v>
      </c>
      <c r="I35" s="1">
        <f>Table1[[#This Row],[receipts_total]]-Table1[[#This Row],[receipts_others_income]]</f>
        <v>22687445</v>
      </c>
      <c r="J35" s="2">
        <f>LOG(Table1[[#This Row],[revenue]]+1,10)</f>
        <v>7.3557856086863058</v>
      </c>
      <c r="K35" s="1" t="str">
        <f>IF(Table1[[#This Row],[revenue]]&lt;250000,"S",IF(Table1[[#This Row],[revenue]]&lt;1000000,"M","L"))</f>
        <v>L</v>
      </c>
      <c r="L35" s="1">
        <f>IF(Table1[[#This Row],[charity_size]]="S",1, 0)</f>
        <v>0</v>
      </c>
      <c r="M35" s="2">
        <f>IF(Table1[[#This Row],[charity_size]]="S",(Table1[[#This Row],[revenue_log]]-_xlfn.MINIFS($J$2:$J$423,$K$2:$K$423,"S"))/(_xlfn.MAXIFS($J$2:$J$423,$K$2:$K$423,"S")-_xlfn.MINIFS($J$2:$J$423,$K$2:$K$423,"S")),0)</f>
        <v>0</v>
      </c>
      <c r="N35" s="1">
        <f>IF(Table1[[#This Row],[charity_size]]="M",1,0)</f>
        <v>0</v>
      </c>
      <c r="O35" s="2">
        <f>IF(Table1[[#This Row],[charity_size]]="M",(Table1[[#This Row],[revenue_log]]-_xlfn.MINIFS($J$2:$J$423,$K$2:$K$423,"M"))/(_xlfn.MAXIFS($J$2:$J$423,$K$2:$K$423,"M")-_xlfn.MINIFS($J$2:$J$423,$K$2:$K$423,"M")),0)</f>
        <v>0</v>
      </c>
      <c r="P35" s="1">
        <f>IF(Table1[[#This Row],[charity_size]]="L",1,0)</f>
        <v>1</v>
      </c>
      <c r="Q35" s="2">
        <f>IF(Table1[[#This Row],[charity_size]]="L",(Table1[[#This Row],[revenue_log]]-_xlfn.MINIFS($J$2:$J$423,$K$2:$K$423,"L"))/(_xlfn.MAXIFS($J$2:$J$423,$K$2:$K$423,"L")-_xlfn.MINIFS($J$2:$J$423,$K$2:$K$423,"L")),0)</f>
        <v>0.39738865667978401</v>
      </c>
    </row>
    <row r="36" spans="1:17" x14ac:dyDescent="0.2">
      <c r="A36" t="s">
        <v>295</v>
      </c>
      <c r="B36" t="s">
        <v>294</v>
      </c>
      <c r="C36" t="s">
        <v>291</v>
      </c>
      <c r="D36" t="s">
        <v>292</v>
      </c>
      <c r="E36" t="s">
        <v>21</v>
      </c>
      <c r="F36" t="s">
        <v>9</v>
      </c>
      <c r="G36" s="1">
        <v>319484</v>
      </c>
      <c r="H36" s="1">
        <v>22835651</v>
      </c>
      <c r="I36" s="1">
        <f>Table1[[#This Row],[receipts_total]]-Table1[[#This Row],[receipts_others_income]]</f>
        <v>22516167</v>
      </c>
      <c r="J36" s="2">
        <f>LOG(Table1[[#This Row],[revenue]]+1,10)</f>
        <v>7.3524944804039025</v>
      </c>
      <c r="K36" s="1" t="str">
        <f>IF(Table1[[#This Row],[revenue]]&lt;250000,"S",IF(Table1[[#This Row],[revenue]]&lt;1000000,"M","L"))</f>
        <v>L</v>
      </c>
      <c r="L36" s="1">
        <f>IF(Table1[[#This Row],[charity_size]]="S",1, 0)</f>
        <v>0</v>
      </c>
      <c r="M36" s="2">
        <f>IF(Table1[[#This Row],[charity_size]]="S",(Table1[[#This Row],[revenue_log]]-_xlfn.MINIFS($J$2:$J$423,$K$2:$K$423,"S"))/(_xlfn.MAXIFS($J$2:$J$423,$K$2:$K$423,"S")-_xlfn.MINIFS($J$2:$J$423,$K$2:$K$423,"S")),0)</f>
        <v>0</v>
      </c>
      <c r="N36" s="1">
        <f>IF(Table1[[#This Row],[charity_size]]="M",1,0)</f>
        <v>0</v>
      </c>
      <c r="O36" s="2">
        <f>IF(Table1[[#This Row],[charity_size]]="M",(Table1[[#This Row],[revenue_log]]-_xlfn.MINIFS($J$2:$J$423,$K$2:$K$423,"M"))/(_xlfn.MAXIFS($J$2:$J$423,$K$2:$K$423,"M")-_xlfn.MINIFS($J$2:$J$423,$K$2:$K$423,"M")),0)</f>
        <v>0</v>
      </c>
      <c r="P36" s="1">
        <f>IF(Table1[[#This Row],[charity_size]]="L",1,0)</f>
        <v>1</v>
      </c>
      <c r="Q36" s="2">
        <f>IF(Table1[[#This Row],[charity_size]]="L",(Table1[[#This Row],[revenue_log]]-_xlfn.MINIFS($J$2:$J$423,$K$2:$K$423,"L"))/(_xlfn.MAXIFS($J$2:$J$423,$K$2:$K$423,"L")-_xlfn.MINIFS($J$2:$J$423,$K$2:$K$423,"L")),0)</f>
        <v>0.39642174980020822</v>
      </c>
    </row>
    <row r="37" spans="1:17" x14ac:dyDescent="0.2">
      <c r="A37" t="s">
        <v>299</v>
      </c>
      <c r="B37" t="s">
        <v>298</v>
      </c>
      <c r="C37" t="s">
        <v>291</v>
      </c>
      <c r="D37" t="s">
        <v>292</v>
      </c>
      <c r="E37" t="s">
        <v>8</v>
      </c>
      <c r="F37" t="s">
        <v>9</v>
      </c>
      <c r="G37" s="1">
        <v>666200</v>
      </c>
      <c r="H37" s="1">
        <v>21925631</v>
      </c>
      <c r="I37" s="1">
        <f>Table1[[#This Row],[receipts_total]]-Table1[[#This Row],[receipts_others_income]]</f>
        <v>21259431</v>
      </c>
      <c r="J37" s="2">
        <f>LOG(Table1[[#This Row],[revenue]]+1,10)</f>
        <v>7.3275516570564667</v>
      </c>
      <c r="K37" s="1" t="str">
        <f>IF(Table1[[#This Row],[revenue]]&lt;250000,"S",IF(Table1[[#This Row],[revenue]]&lt;1000000,"M","L"))</f>
        <v>L</v>
      </c>
      <c r="L37" s="1">
        <f>IF(Table1[[#This Row],[charity_size]]="S",1, 0)</f>
        <v>0</v>
      </c>
      <c r="M37" s="2">
        <f>IF(Table1[[#This Row],[charity_size]]="S",(Table1[[#This Row],[revenue_log]]-_xlfn.MINIFS($J$2:$J$423,$K$2:$K$423,"S"))/(_xlfn.MAXIFS($J$2:$J$423,$K$2:$K$423,"S")-_xlfn.MINIFS($J$2:$J$423,$K$2:$K$423,"S")),0)</f>
        <v>0</v>
      </c>
      <c r="N37" s="1">
        <f>IF(Table1[[#This Row],[charity_size]]="M",1,0)</f>
        <v>0</v>
      </c>
      <c r="O37" s="2">
        <f>IF(Table1[[#This Row],[charity_size]]="M",(Table1[[#This Row],[revenue_log]]-_xlfn.MINIFS($J$2:$J$423,$K$2:$K$423,"M"))/(_xlfn.MAXIFS($J$2:$J$423,$K$2:$K$423,"M")-_xlfn.MINIFS($J$2:$J$423,$K$2:$K$423,"M")),0)</f>
        <v>0</v>
      </c>
      <c r="P37" s="1">
        <f>IF(Table1[[#This Row],[charity_size]]="L",1,0)</f>
        <v>1</v>
      </c>
      <c r="Q37" s="2">
        <f>IF(Table1[[#This Row],[charity_size]]="L",(Table1[[#This Row],[revenue_log]]-_xlfn.MINIFS($J$2:$J$423,$K$2:$K$423,"L"))/(_xlfn.MAXIFS($J$2:$J$423,$K$2:$K$423,"L")-_xlfn.MINIFS($J$2:$J$423,$K$2:$K$423,"L")),0)</f>
        <v>0.38909374997120516</v>
      </c>
    </row>
    <row r="38" spans="1:17" x14ac:dyDescent="0.2">
      <c r="A38" t="s">
        <v>435</v>
      </c>
      <c r="B38" t="s">
        <v>434</v>
      </c>
      <c r="C38" t="s">
        <v>356</v>
      </c>
      <c r="D38" t="s">
        <v>132</v>
      </c>
      <c r="E38" t="s">
        <v>8</v>
      </c>
      <c r="F38" t="s">
        <v>9</v>
      </c>
      <c r="G38" s="1">
        <v>83083</v>
      </c>
      <c r="H38" s="1">
        <v>20603085</v>
      </c>
      <c r="I38" s="1">
        <f>Table1[[#This Row],[receipts_total]]-Table1[[#This Row],[receipts_others_income]]</f>
        <v>20520002</v>
      </c>
      <c r="J38" s="2">
        <f>LOG(Table1[[#This Row],[revenue]]+1,10)</f>
        <v>7.3121774199331195</v>
      </c>
      <c r="K38" s="1" t="str">
        <f>IF(Table1[[#This Row],[revenue]]&lt;250000,"S",IF(Table1[[#This Row],[revenue]]&lt;1000000,"M","L"))</f>
        <v>L</v>
      </c>
      <c r="L38" s="1">
        <f>IF(Table1[[#This Row],[charity_size]]="S",1, 0)</f>
        <v>0</v>
      </c>
      <c r="M38" s="2">
        <f>IF(Table1[[#This Row],[charity_size]]="S",(Table1[[#This Row],[revenue_log]]-_xlfn.MINIFS($J$2:$J$423,$K$2:$K$423,"S"))/(_xlfn.MAXIFS($J$2:$J$423,$K$2:$K$423,"S")-_xlfn.MINIFS($J$2:$J$423,$K$2:$K$423,"S")),0)</f>
        <v>0</v>
      </c>
      <c r="N38" s="1">
        <f>IF(Table1[[#This Row],[charity_size]]="M",1,0)</f>
        <v>0</v>
      </c>
      <c r="O38" s="2">
        <f>IF(Table1[[#This Row],[charity_size]]="M",(Table1[[#This Row],[revenue_log]]-_xlfn.MINIFS($J$2:$J$423,$K$2:$K$423,"M"))/(_xlfn.MAXIFS($J$2:$J$423,$K$2:$K$423,"M")-_xlfn.MINIFS($J$2:$J$423,$K$2:$K$423,"M")),0)</f>
        <v>0</v>
      </c>
      <c r="P38" s="1">
        <f>IF(Table1[[#This Row],[charity_size]]="L",1,0)</f>
        <v>1</v>
      </c>
      <c r="Q38" s="2">
        <f>IF(Table1[[#This Row],[charity_size]]="L",(Table1[[#This Row],[revenue_log]]-_xlfn.MINIFS($J$2:$J$423,$K$2:$K$423,"L"))/(_xlfn.MAXIFS($J$2:$J$423,$K$2:$K$423,"L")-_xlfn.MINIFS($J$2:$J$423,$K$2:$K$423,"L")),0)</f>
        <v>0.38457692340984789</v>
      </c>
    </row>
    <row r="39" spans="1:17" x14ac:dyDescent="0.2">
      <c r="A39" t="s">
        <v>309</v>
      </c>
      <c r="B39" t="s">
        <v>308</v>
      </c>
      <c r="C39" t="s">
        <v>291</v>
      </c>
      <c r="D39" t="s">
        <v>292</v>
      </c>
      <c r="E39" t="s">
        <v>8</v>
      </c>
      <c r="F39" t="s">
        <v>9</v>
      </c>
      <c r="G39" s="1">
        <v>841608</v>
      </c>
      <c r="H39" s="1">
        <v>21263834</v>
      </c>
      <c r="I39" s="1">
        <f>Table1[[#This Row],[receipts_total]]-Table1[[#This Row],[receipts_others_income]]</f>
        <v>20422226</v>
      </c>
      <c r="J39" s="2">
        <f>LOG(Table1[[#This Row],[revenue]]+1,10)</f>
        <v>7.3101030992139258</v>
      </c>
      <c r="K39" s="1" t="str">
        <f>IF(Table1[[#This Row],[revenue]]&lt;250000,"S",IF(Table1[[#This Row],[revenue]]&lt;1000000,"M","L"))</f>
        <v>L</v>
      </c>
      <c r="L39" s="1">
        <f>IF(Table1[[#This Row],[charity_size]]="S",1, 0)</f>
        <v>0</v>
      </c>
      <c r="M39" s="2">
        <f>IF(Table1[[#This Row],[charity_size]]="S",(Table1[[#This Row],[revenue_log]]-_xlfn.MINIFS($J$2:$J$423,$K$2:$K$423,"S"))/(_xlfn.MAXIFS($J$2:$J$423,$K$2:$K$423,"S")-_xlfn.MINIFS($J$2:$J$423,$K$2:$K$423,"S")),0)</f>
        <v>0</v>
      </c>
      <c r="N39" s="1">
        <f>IF(Table1[[#This Row],[charity_size]]="M",1,0)</f>
        <v>0</v>
      </c>
      <c r="O39" s="2">
        <f>IF(Table1[[#This Row],[charity_size]]="M",(Table1[[#This Row],[revenue_log]]-_xlfn.MINIFS($J$2:$J$423,$K$2:$K$423,"M"))/(_xlfn.MAXIFS($J$2:$J$423,$K$2:$K$423,"M")-_xlfn.MINIFS($J$2:$J$423,$K$2:$K$423,"M")),0)</f>
        <v>0</v>
      </c>
      <c r="P39" s="1">
        <f>IF(Table1[[#This Row],[charity_size]]="L",1,0)</f>
        <v>1</v>
      </c>
      <c r="Q39" s="2">
        <f>IF(Table1[[#This Row],[charity_size]]="L",(Table1[[#This Row],[revenue_log]]-_xlfn.MINIFS($J$2:$J$423,$K$2:$K$423,"L"))/(_xlfn.MAXIFS($J$2:$J$423,$K$2:$K$423,"L")-_xlfn.MINIFS($J$2:$J$423,$K$2:$K$423,"L")),0)</f>
        <v>0.38396750475407598</v>
      </c>
    </row>
    <row r="40" spans="1:17" x14ac:dyDescent="0.2">
      <c r="A40" t="s">
        <v>391</v>
      </c>
      <c r="B40" t="s">
        <v>390</v>
      </c>
      <c r="C40" t="s">
        <v>356</v>
      </c>
      <c r="D40" t="s">
        <v>384</v>
      </c>
      <c r="E40" t="s">
        <v>21</v>
      </c>
      <c r="F40" t="s">
        <v>18</v>
      </c>
      <c r="G40" s="1">
        <v>1488000</v>
      </c>
      <c r="H40" s="1">
        <v>21649000</v>
      </c>
      <c r="I40" s="1">
        <f>Table1[[#This Row],[receipts_total]]-Table1[[#This Row],[receipts_others_income]]</f>
        <v>20161000</v>
      </c>
      <c r="J40" s="2">
        <f>LOG(Table1[[#This Row],[revenue]]+1,10)</f>
        <v>7.3045120911655506</v>
      </c>
      <c r="K40" s="1" t="str">
        <f>IF(Table1[[#This Row],[revenue]]&lt;250000,"S",IF(Table1[[#This Row],[revenue]]&lt;1000000,"M","L"))</f>
        <v>L</v>
      </c>
      <c r="L40" s="1">
        <f>IF(Table1[[#This Row],[charity_size]]="S",1, 0)</f>
        <v>0</v>
      </c>
      <c r="M40" s="2">
        <f>IF(Table1[[#This Row],[charity_size]]="S",(Table1[[#This Row],[revenue_log]]-_xlfn.MINIFS($J$2:$J$423,$K$2:$K$423,"S"))/(_xlfn.MAXIFS($J$2:$J$423,$K$2:$K$423,"S")-_xlfn.MINIFS($J$2:$J$423,$K$2:$K$423,"S")),0)</f>
        <v>0</v>
      </c>
      <c r="N40" s="1">
        <f>IF(Table1[[#This Row],[charity_size]]="M",1,0)</f>
        <v>0</v>
      </c>
      <c r="O40" s="2">
        <f>IF(Table1[[#This Row],[charity_size]]="M",(Table1[[#This Row],[revenue_log]]-_xlfn.MINIFS($J$2:$J$423,$K$2:$K$423,"M"))/(_xlfn.MAXIFS($J$2:$J$423,$K$2:$K$423,"M")-_xlfn.MINIFS($J$2:$J$423,$K$2:$K$423,"M")),0)</f>
        <v>0</v>
      </c>
      <c r="P40" s="1">
        <f>IF(Table1[[#This Row],[charity_size]]="L",1,0)</f>
        <v>1</v>
      </c>
      <c r="Q40" s="2">
        <f>IF(Table1[[#This Row],[charity_size]]="L",(Table1[[#This Row],[revenue_log]]-_xlfn.MINIFS($J$2:$J$423,$K$2:$K$423,"L"))/(_xlfn.MAXIFS($J$2:$J$423,$K$2:$K$423,"L")-_xlfn.MINIFS($J$2:$J$423,$K$2:$K$423,"L")),0)</f>
        <v>0.3823249117944999</v>
      </c>
    </row>
    <row r="41" spans="1:17" x14ac:dyDescent="0.2">
      <c r="A41" t="s">
        <v>133</v>
      </c>
      <c r="B41" t="s">
        <v>131</v>
      </c>
      <c r="C41" t="s">
        <v>11</v>
      </c>
      <c r="D41" t="s">
        <v>132</v>
      </c>
      <c r="E41" t="s">
        <v>8</v>
      </c>
      <c r="F41" t="s">
        <v>9</v>
      </c>
      <c r="G41" s="1">
        <v>322420</v>
      </c>
      <c r="H41" s="1">
        <v>20469191</v>
      </c>
      <c r="I41" s="1">
        <f>Table1[[#This Row],[receipts_total]]-Table1[[#This Row],[receipts_others_income]]</f>
        <v>20146771</v>
      </c>
      <c r="J41" s="2">
        <f>LOG(Table1[[#This Row],[revenue]]+1,10)</f>
        <v>7.3042054715743525</v>
      </c>
      <c r="K41" s="1" t="str">
        <f>IF(Table1[[#This Row],[revenue]]&lt;250000,"S",IF(Table1[[#This Row],[revenue]]&lt;1000000,"M","L"))</f>
        <v>L</v>
      </c>
      <c r="L41" s="1">
        <f>IF(Table1[[#This Row],[charity_size]]="S",1, 0)</f>
        <v>0</v>
      </c>
      <c r="M41" s="2">
        <f>IF(Table1[[#This Row],[charity_size]]="S",(Table1[[#This Row],[revenue_log]]-_xlfn.MINIFS($J$2:$J$423,$K$2:$K$423,"S"))/(_xlfn.MAXIFS($J$2:$J$423,$K$2:$K$423,"S")-_xlfn.MINIFS($J$2:$J$423,$K$2:$K$423,"S")),0)</f>
        <v>0</v>
      </c>
      <c r="N41" s="1">
        <f>IF(Table1[[#This Row],[charity_size]]="M",1,0)</f>
        <v>0</v>
      </c>
      <c r="O41" s="2">
        <f>IF(Table1[[#This Row],[charity_size]]="M",(Table1[[#This Row],[revenue_log]]-_xlfn.MINIFS($J$2:$J$423,$K$2:$K$423,"M"))/(_xlfn.MAXIFS($J$2:$J$423,$K$2:$K$423,"M")-_xlfn.MINIFS($J$2:$J$423,$K$2:$K$423,"M")),0)</f>
        <v>0</v>
      </c>
      <c r="P41" s="1">
        <f>IF(Table1[[#This Row],[charity_size]]="L",1,0)</f>
        <v>1</v>
      </c>
      <c r="Q41" s="2">
        <f>IF(Table1[[#This Row],[charity_size]]="L",(Table1[[#This Row],[revenue_log]]-_xlfn.MINIFS($J$2:$J$423,$K$2:$K$423,"L"))/(_xlfn.MAXIFS($J$2:$J$423,$K$2:$K$423,"L")-_xlfn.MINIFS($J$2:$J$423,$K$2:$K$423,"L")),0)</f>
        <v>0.38223482943772052</v>
      </c>
    </row>
    <row r="42" spans="1:17" x14ac:dyDescent="0.2">
      <c r="A42" t="s">
        <v>667</v>
      </c>
      <c r="B42" t="s">
        <v>666</v>
      </c>
      <c r="C42" t="s">
        <v>610</v>
      </c>
      <c r="D42" t="s">
        <v>664</v>
      </c>
      <c r="E42" t="s">
        <v>8</v>
      </c>
      <c r="F42" t="s">
        <v>9</v>
      </c>
      <c r="G42" s="1">
        <v>236698</v>
      </c>
      <c r="H42" s="1">
        <v>20168075</v>
      </c>
      <c r="I42" s="1">
        <f>Table1[[#This Row],[receipts_total]]-Table1[[#This Row],[receipts_others_income]]</f>
        <v>19931377</v>
      </c>
      <c r="J42" s="2">
        <f>LOG(Table1[[#This Row],[revenue]]+1,10)</f>
        <v>7.2995373256501974</v>
      </c>
      <c r="K42" s="1" t="str">
        <f>IF(Table1[[#This Row],[revenue]]&lt;250000,"S",IF(Table1[[#This Row],[revenue]]&lt;1000000,"M","L"))</f>
        <v>L</v>
      </c>
      <c r="L42" s="1">
        <f>IF(Table1[[#This Row],[charity_size]]="S",1, 0)</f>
        <v>0</v>
      </c>
      <c r="M42" s="2">
        <f>IF(Table1[[#This Row],[charity_size]]="S",(Table1[[#This Row],[revenue_log]]-_xlfn.MINIFS($J$2:$J$423,$K$2:$K$423,"S"))/(_xlfn.MAXIFS($J$2:$J$423,$K$2:$K$423,"S")-_xlfn.MINIFS($J$2:$J$423,$K$2:$K$423,"S")),0)</f>
        <v>0</v>
      </c>
      <c r="N42" s="1">
        <f>IF(Table1[[#This Row],[charity_size]]="M",1,0)</f>
        <v>0</v>
      </c>
      <c r="O42" s="2">
        <f>IF(Table1[[#This Row],[charity_size]]="M",(Table1[[#This Row],[revenue_log]]-_xlfn.MINIFS($J$2:$J$423,$K$2:$K$423,"M"))/(_xlfn.MAXIFS($J$2:$J$423,$K$2:$K$423,"M")-_xlfn.MINIFS($J$2:$J$423,$K$2:$K$423,"M")),0)</f>
        <v>0</v>
      </c>
      <c r="P42" s="1">
        <f>IF(Table1[[#This Row],[charity_size]]="L",1,0)</f>
        <v>1</v>
      </c>
      <c r="Q42" s="2">
        <f>IF(Table1[[#This Row],[charity_size]]="L",(Table1[[#This Row],[revenue_log]]-_xlfn.MINIFS($J$2:$J$423,$K$2:$K$423,"L"))/(_xlfn.MAXIFS($J$2:$J$423,$K$2:$K$423,"L")-_xlfn.MINIFS($J$2:$J$423,$K$2:$K$423,"L")),0)</f>
        <v>0.38086336590861342</v>
      </c>
    </row>
    <row r="43" spans="1:17" x14ac:dyDescent="0.2">
      <c r="A43" t="s">
        <v>297</v>
      </c>
      <c r="B43" t="s">
        <v>296</v>
      </c>
      <c r="C43" t="s">
        <v>291</v>
      </c>
      <c r="D43" t="s">
        <v>292</v>
      </c>
      <c r="E43" t="s">
        <v>8</v>
      </c>
      <c r="F43" t="s">
        <v>9</v>
      </c>
      <c r="G43" s="1">
        <v>218226</v>
      </c>
      <c r="H43" s="1">
        <v>19894652</v>
      </c>
      <c r="I43" s="1">
        <f>Table1[[#This Row],[receipts_total]]-Table1[[#This Row],[receipts_others_income]]</f>
        <v>19676426</v>
      </c>
      <c r="J43" s="2">
        <f>LOG(Table1[[#This Row],[revenue]]+1,10)</f>
        <v>7.2939462386551108</v>
      </c>
      <c r="K43" s="1" t="str">
        <f>IF(Table1[[#This Row],[revenue]]&lt;250000,"S",IF(Table1[[#This Row],[revenue]]&lt;1000000,"M","L"))</f>
        <v>L</v>
      </c>
      <c r="L43" s="1">
        <f>IF(Table1[[#This Row],[charity_size]]="S",1, 0)</f>
        <v>0</v>
      </c>
      <c r="M43" s="2">
        <f>IF(Table1[[#This Row],[charity_size]]="S",(Table1[[#This Row],[revenue_log]]-_xlfn.MINIFS($J$2:$J$423,$K$2:$K$423,"S"))/(_xlfn.MAXIFS($J$2:$J$423,$K$2:$K$423,"S")-_xlfn.MINIFS($J$2:$J$423,$K$2:$K$423,"S")),0)</f>
        <v>0</v>
      </c>
      <c r="N43" s="1">
        <f>IF(Table1[[#This Row],[charity_size]]="M",1,0)</f>
        <v>0</v>
      </c>
      <c r="O43" s="2">
        <f>IF(Table1[[#This Row],[charity_size]]="M",(Table1[[#This Row],[revenue_log]]-_xlfn.MINIFS($J$2:$J$423,$K$2:$K$423,"M"))/(_xlfn.MAXIFS($J$2:$J$423,$K$2:$K$423,"M")-_xlfn.MINIFS($J$2:$J$423,$K$2:$K$423,"M")),0)</f>
        <v>0</v>
      </c>
      <c r="P43" s="1">
        <f>IF(Table1[[#This Row],[charity_size]]="L",1,0)</f>
        <v>1</v>
      </c>
      <c r="Q43" s="2">
        <f>IF(Table1[[#This Row],[charity_size]]="L",(Table1[[#This Row],[revenue_log]]-_xlfn.MINIFS($J$2:$J$423,$K$2:$K$423,"L"))/(_xlfn.MAXIFS($J$2:$J$423,$K$2:$K$423,"L")-_xlfn.MINIFS($J$2:$J$423,$K$2:$K$423,"L")),0)</f>
        <v>0.37922074975513181</v>
      </c>
    </row>
    <row r="44" spans="1:17" x14ac:dyDescent="0.2">
      <c r="A44" t="s">
        <v>502</v>
      </c>
      <c r="B44" t="s">
        <v>500</v>
      </c>
      <c r="C44" t="s">
        <v>356</v>
      </c>
      <c r="D44" t="s">
        <v>501</v>
      </c>
      <c r="E44" t="s">
        <v>21</v>
      </c>
      <c r="F44" t="s">
        <v>9</v>
      </c>
      <c r="G44" s="1">
        <v>37512995</v>
      </c>
      <c r="H44" s="1">
        <v>56043325</v>
      </c>
      <c r="I44" s="1">
        <f>Table1[[#This Row],[receipts_total]]-Table1[[#This Row],[receipts_others_income]]</f>
        <v>18530330</v>
      </c>
      <c r="J44" s="2">
        <f>LOG(Table1[[#This Row],[revenue]]+1,10)</f>
        <v>7.2678831770193622</v>
      </c>
      <c r="K44" s="1" t="str">
        <f>IF(Table1[[#This Row],[revenue]]&lt;250000,"S",IF(Table1[[#This Row],[revenue]]&lt;1000000,"M","L"))</f>
        <v>L</v>
      </c>
      <c r="L44" s="1">
        <f>IF(Table1[[#This Row],[charity_size]]="S",1, 0)</f>
        <v>0</v>
      </c>
      <c r="M44" s="2">
        <f>IF(Table1[[#This Row],[charity_size]]="S",(Table1[[#This Row],[revenue_log]]-_xlfn.MINIFS($J$2:$J$423,$K$2:$K$423,"S"))/(_xlfn.MAXIFS($J$2:$J$423,$K$2:$K$423,"S")-_xlfn.MINIFS($J$2:$J$423,$K$2:$K$423,"S")),0)</f>
        <v>0</v>
      </c>
      <c r="N44" s="1">
        <f>IF(Table1[[#This Row],[charity_size]]="M",1,0)</f>
        <v>0</v>
      </c>
      <c r="O44" s="2">
        <f>IF(Table1[[#This Row],[charity_size]]="M",(Table1[[#This Row],[revenue_log]]-_xlfn.MINIFS($J$2:$J$423,$K$2:$K$423,"M"))/(_xlfn.MAXIFS($J$2:$J$423,$K$2:$K$423,"M")-_xlfn.MINIFS($J$2:$J$423,$K$2:$K$423,"M")),0)</f>
        <v>0</v>
      </c>
      <c r="P44" s="1">
        <f>IF(Table1[[#This Row],[charity_size]]="L",1,0)</f>
        <v>1</v>
      </c>
      <c r="Q44" s="2">
        <f>IF(Table1[[#This Row],[charity_size]]="L",(Table1[[#This Row],[revenue_log]]-_xlfn.MINIFS($J$2:$J$423,$K$2:$K$423,"L"))/(_xlfn.MAXIFS($J$2:$J$423,$K$2:$K$423,"L")-_xlfn.MINIFS($J$2:$J$423,$K$2:$K$423,"L")),0)</f>
        <v>0.3715636329744969</v>
      </c>
    </row>
    <row r="45" spans="1:17" x14ac:dyDescent="0.2">
      <c r="A45" t="s">
        <v>470</v>
      </c>
      <c r="B45" t="s">
        <v>469</v>
      </c>
      <c r="C45" t="s">
        <v>356</v>
      </c>
      <c r="D45" t="s">
        <v>467</v>
      </c>
      <c r="E45" t="s">
        <v>21</v>
      </c>
      <c r="F45" t="s">
        <v>9</v>
      </c>
      <c r="G45" s="1">
        <v>273074</v>
      </c>
      <c r="H45" s="1">
        <v>17806050</v>
      </c>
      <c r="I45" s="1">
        <f>Table1[[#This Row],[receipts_total]]-Table1[[#This Row],[receipts_others_income]]</f>
        <v>17532976</v>
      </c>
      <c r="J45" s="2">
        <f>LOG(Table1[[#This Row],[revenue]]+1,10)</f>
        <v>7.243855663093413</v>
      </c>
      <c r="K45" s="1" t="str">
        <f>IF(Table1[[#This Row],[revenue]]&lt;250000,"S",IF(Table1[[#This Row],[revenue]]&lt;1000000,"M","L"))</f>
        <v>L</v>
      </c>
      <c r="L45" s="1">
        <f>IF(Table1[[#This Row],[charity_size]]="S",1, 0)</f>
        <v>0</v>
      </c>
      <c r="M45" s="2">
        <f>IF(Table1[[#This Row],[charity_size]]="S",(Table1[[#This Row],[revenue_log]]-_xlfn.MINIFS($J$2:$J$423,$K$2:$K$423,"S"))/(_xlfn.MAXIFS($J$2:$J$423,$K$2:$K$423,"S")-_xlfn.MINIFS($J$2:$J$423,$K$2:$K$423,"S")),0)</f>
        <v>0</v>
      </c>
      <c r="N45" s="1">
        <f>IF(Table1[[#This Row],[charity_size]]="M",1,0)</f>
        <v>0</v>
      </c>
      <c r="O45" s="2">
        <f>IF(Table1[[#This Row],[charity_size]]="M",(Table1[[#This Row],[revenue_log]]-_xlfn.MINIFS($J$2:$J$423,$K$2:$K$423,"M"))/(_xlfn.MAXIFS($J$2:$J$423,$K$2:$K$423,"M")-_xlfn.MINIFS($J$2:$J$423,$K$2:$K$423,"M")),0)</f>
        <v>0</v>
      </c>
      <c r="P45" s="1">
        <f>IF(Table1[[#This Row],[charity_size]]="L",1,0)</f>
        <v>1</v>
      </c>
      <c r="Q45" s="2">
        <f>IF(Table1[[#This Row],[charity_size]]="L",(Table1[[#This Row],[revenue_log]]-_xlfn.MINIFS($J$2:$J$423,$K$2:$K$423,"L"))/(_xlfn.MAXIFS($J$2:$J$423,$K$2:$K$423,"L")-_xlfn.MINIFS($J$2:$J$423,$K$2:$K$423,"L")),0)</f>
        <v>0.36450454365296564</v>
      </c>
    </row>
    <row r="46" spans="1:17" x14ac:dyDescent="0.2">
      <c r="A46" t="s">
        <v>677</v>
      </c>
      <c r="B46" t="s">
        <v>676</v>
      </c>
      <c r="C46" t="s">
        <v>610</v>
      </c>
      <c r="D46" t="s">
        <v>664</v>
      </c>
      <c r="E46" t="s">
        <v>8</v>
      </c>
      <c r="F46" t="s">
        <v>9</v>
      </c>
      <c r="G46" s="1">
        <v>970964</v>
      </c>
      <c r="H46" s="1">
        <v>18376962</v>
      </c>
      <c r="I46" s="1">
        <f>Table1[[#This Row],[receipts_total]]-Table1[[#This Row],[receipts_others_income]]</f>
        <v>17405998</v>
      </c>
      <c r="J46" s="2">
        <f>LOG(Table1[[#This Row],[revenue]]+1,10)</f>
        <v>7.2406989542354561</v>
      </c>
      <c r="K46" s="1" t="str">
        <f>IF(Table1[[#This Row],[revenue]]&lt;250000,"S",IF(Table1[[#This Row],[revenue]]&lt;1000000,"M","L"))</f>
        <v>L</v>
      </c>
      <c r="L46" s="1">
        <f>IF(Table1[[#This Row],[charity_size]]="S",1, 0)</f>
        <v>0</v>
      </c>
      <c r="M46" s="2">
        <f>IF(Table1[[#This Row],[charity_size]]="S",(Table1[[#This Row],[revenue_log]]-_xlfn.MINIFS($J$2:$J$423,$K$2:$K$423,"S"))/(_xlfn.MAXIFS($J$2:$J$423,$K$2:$K$423,"S")-_xlfn.MINIFS($J$2:$J$423,$K$2:$K$423,"S")),0)</f>
        <v>0</v>
      </c>
      <c r="N46" s="1">
        <f>IF(Table1[[#This Row],[charity_size]]="M",1,0)</f>
        <v>0</v>
      </c>
      <c r="O46" s="2">
        <f>IF(Table1[[#This Row],[charity_size]]="M",(Table1[[#This Row],[revenue_log]]-_xlfn.MINIFS($J$2:$J$423,$K$2:$K$423,"M"))/(_xlfn.MAXIFS($J$2:$J$423,$K$2:$K$423,"M")-_xlfn.MINIFS($J$2:$J$423,$K$2:$K$423,"M")),0)</f>
        <v>0</v>
      </c>
      <c r="P46" s="1">
        <f>IF(Table1[[#This Row],[charity_size]]="L",1,0)</f>
        <v>1</v>
      </c>
      <c r="Q46" s="2">
        <f>IF(Table1[[#This Row],[charity_size]]="L",(Table1[[#This Row],[revenue_log]]-_xlfn.MINIFS($J$2:$J$423,$K$2:$K$423,"L"))/(_xlfn.MAXIFS($J$2:$J$423,$K$2:$K$423,"L")-_xlfn.MINIFS($J$2:$J$423,$K$2:$K$423,"L")),0)</f>
        <v>0.36357712811346943</v>
      </c>
    </row>
    <row r="47" spans="1:17" x14ac:dyDescent="0.2">
      <c r="A47" t="s">
        <v>315</v>
      </c>
      <c r="B47" t="s">
        <v>314</v>
      </c>
      <c r="C47" t="s">
        <v>291</v>
      </c>
      <c r="D47" t="s">
        <v>292</v>
      </c>
      <c r="E47" t="s">
        <v>8</v>
      </c>
      <c r="F47" t="s">
        <v>9</v>
      </c>
      <c r="G47" s="1">
        <v>168550</v>
      </c>
      <c r="H47" s="1">
        <v>17215226</v>
      </c>
      <c r="I47" s="1">
        <f>Table1[[#This Row],[receipts_total]]-Table1[[#This Row],[receipts_others_income]]</f>
        <v>17046676</v>
      </c>
      <c r="J47" s="2">
        <f>LOG(Table1[[#This Row],[revenue]]+1,10)</f>
        <v>7.2316397322308186</v>
      </c>
      <c r="K47" s="1" t="str">
        <f>IF(Table1[[#This Row],[revenue]]&lt;250000,"S",IF(Table1[[#This Row],[revenue]]&lt;1000000,"M","L"))</f>
        <v>L</v>
      </c>
      <c r="L47" s="1">
        <f>IF(Table1[[#This Row],[charity_size]]="S",1, 0)</f>
        <v>0</v>
      </c>
      <c r="M47" s="2">
        <f>IF(Table1[[#This Row],[charity_size]]="S",(Table1[[#This Row],[revenue_log]]-_xlfn.MINIFS($J$2:$J$423,$K$2:$K$423,"S"))/(_xlfn.MAXIFS($J$2:$J$423,$K$2:$K$423,"S")-_xlfn.MINIFS($J$2:$J$423,$K$2:$K$423,"S")),0)</f>
        <v>0</v>
      </c>
      <c r="N47" s="1">
        <f>IF(Table1[[#This Row],[charity_size]]="M",1,0)</f>
        <v>0</v>
      </c>
      <c r="O47" s="2">
        <f>IF(Table1[[#This Row],[charity_size]]="M",(Table1[[#This Row],[revenue_log]]-_xlfn.MINIFS($J$2:$J$423,$K$2:$K$423,"M"))/(_xlfn.MAXIFS($J$2:$J$423,$K$2:$K$423,"M")-_xlfn.MINIFS($J$2:$J$423,$K$2:$K$423,"M")),0)</f>
        <v>0</v>
      </c>
      <c r="P47" s="1">
        <f>IF(Table1[[#This Row],[charity_size]]="L",1,0)</f>
        <v>1</v>
      </c>
      <c r="Q47" s="2">
        <f>IF(Table1[[#This Row],[charity_size]]="L",(Table1[[#This Row],[revenue_log]]-_xlfn.MINIFS($J$2:$J$423,$K$2:$K$423,"L"))/(_xlfn.MAXIFS($J$2:$J$423,$K$2:$K$423,"L")-_xlfn.MINIFS($J$2:$J$423,$K$2:$K$423,"L")),0)</f>
        <v>0.3609156019351305</v>
      </c>
    </row>
    <row r="48" spans="1:17" x14ac:dyDescent="0.2">
      <c r="A48" t="s">
        <v>511</v>
      </c>
      <c r="B48" t="s">
        <v>510</v>
      </c>
      <c r="C48" t="s">
        <v>356</v>
      </c>
      <c r="D48" t="s">
        <v>504</v>
      </c>
      <c r="E48" t="s">
        <v>8</v>
      </c>
      <c r="F48" t="s">
        <v>9</v>
      </c>
      <c r="G48" s="1">
        <v>158908</v>
      </c>
      <c r="H48" s="1">
        <v>16273935</v>
      </c>
      <c r="I48" s="1">
        <f>Table1[[#This Row],[receipts_total]]-Table1[[#This Row],[receipts_others_income]]</f>
        <v>16115027</v>
      </c>
      <c r="J48" s="2">
        <f>LOG(Table1[[#This Row],[revenue]]+1,10)</f>
        <v>7.2072310644394122</v>
      </c>
      <c r="K48" s="1" t="str">
        <f>IF(Table1[[#This Row],[revenue]]&lt;250000,"S",IF(Table1[[#This Row],[revenue]]&lt;1000000,"M","L"))</f>
        <v>L</v>
      </c>
      <c r="L48" s="1">
        <f>IF(Table1[[#This Row],[charity_size]]="S",1, 0)</f>
        <v>0</v>
      </c>
      <c r="M48" s="2">
        <f>IF(Table1[[#This Row],[charity_size]]="S",(Table1[[#This Row],[revenue_log]]-_xlfn.MINIFS($J$2:$J$423,$K$2:$K$423,"S"))/(_xlfn.MAXIFS($J$2:$J$423,$K$2:$K$423,"S")-_xlfn.MINIFS($J$2:$J$423,$K$2:$K$423,"S")),0)</f>
        <v>0</v>
      </c>
      <c r="N48" s="1">
        <f>IF(Table1[[#This Row],[charity_size]]="M",1,0)</f>
        <v>0</v>
      </c>
      <c r="O48" s="2">
        <f>IF(Table1[[#This Row],[charity_size]]="M",(Table1[[#This Row],[revenue_log]]-_xlfn.MINIFS($J$2:$J$423,$K$2:$K$423,"M"))/(_xlfn.MAXIFS($J$2:$J$423,$K$2:$K$423,"M")-_xlfn.MINIFS($J$2:$J$423,$K$2:$K$423,"M")),0)</f>
        <v>0</v>
      </c>
      <c r="P48" s="1">
        <f>IF(Table1[[#This Row],[charity_size]]="L",1,0)</f>
        <v>1</v>
      </c>
      <c r="Q48" s="2">
        <f>IF(Table1[[#This Row],[charity_size]]="L",(Table1[[#This Row],[revenue_log]]-_xlfn.MINIFS($J$2:$J$423,$K$2:$K$423,"L"))/(_xlfn.MAXIFS($J$2:$J$423,$K$2:$K$423,"L")-_xlfn.MINIFS($J$2:$J$423,$K$2:$K$423,"L")),0)</f>
        <v>0.35374453268967532</v>
      </c>
    </row>
    <row r="49" spans="1:17" x14ac:dyDescent="0.2">
      <c r="A49" t="s">
        <v>713</v>
      </c>
      <c r="B49" t="s">
        <v>712</v>
      </c>
      <c r="C49" t="s">
        <v>610</v>
      </c>
      <c r="D49" t="s">
        <v>706</v>
      </c>
      <c r="E49" t="s">
        <v>8</v>
      </c>
      <c r="F49" t="s">
        <v>9</v>
      </c>
      <c r="G49" s="1">
        <v>10418992</v>
      </c>
      <c r="H49" s="1">
        <v>25914392</v>
      </c>
      <c r="I49" s="1">
        <f>Table1[[#This Row],[receipts_total]]-Table1[[#This Row],[receipts_others_income]]</f>
        <v>15495400</v>
      </c>
      <c r="J49" s="2">
        <f>LOG(Table1[[#This Row],[revenue]]+1,10)</f>
        <v>7.1902028196739671</v>
      </c>
      <c r="K49" s="1" t="str">
        <f>IF(Table1[[#This Row],[revenue]]&lt;250000,"S",IF(Table1[[#This Row],[revenue]]&lt;1000000,"M","L"))</f>
        <v>L</v>
      </c>
      <c r="L49" s="1">
        <f>IF(Table1[[#This Row],[charity_size]]="S",1, 0)</f>
        <v>0</v>
      </c>
      <c r="M49" s="2">
        <f>IF(Table1[[#This Row],[charity_size]]="S",(Table1[[#This Row],[revenue_log]]-_xlfn.MINIFS($J$2:$J$423,$K$2:$K$423,"S"))/(_xlfn.MAXIFS($J$2:$J$423,$K$2:$K$423,"S")-_xlfn.MINIFS($J$2:$J$423,$K$2:$K$423,"S")),0)</f>
        <v>0</v>
      </c>
      <c r="N49" s="1">
        <f>IF(Table1[[#This Row],[charity_size]]="M",1,0)</f>
        <v>0</v>
      </c>
      <c r="O49" s="2">
        <f>IF(Table1[[#This Row],[charity_size]]="M",(Table1[[#This Row],[revenue_log]]-_xlfn.MINIFS($J$2:$J$423,$K$2:$K$423,"M"))/(_xlfn.MAXIFS($J$2:$J$423,$K$2:$K$423,"M")-_xlfn.MINIFS($J$2:$J$423,$K$2:$K$423,"M")),0)</f>
        <v>0</v>
      </c>
      <c r="P49" s="1">
        <f>IF(Table1[[#This Row],[charity_size]]="L",1,0)</f>
        <v>1</v>
      </c>
      <c r="Q49" s="2">
        <f>IF(Table1[[#This Row],[charity_size]]="L",(Table1[[#This Row],[revenue_log]]-_xlfn.MINIFS($J$2:$J$423,$K$2:$K$423,"L"))/(_xlfn.MAXIFS($J$2:$J$423,$K$2:$K$423,"L")-_xlfn.MINIFS($J$2:$J$423,$K$2:$K$423,"L")),0)</f>
        <v>0.34874177205623513</v>
      </c>
    </row>
    <row r="50" spans="1:17" x14ac:dyDescent="0.2">
      <c r="A50" t="s">
        <v>463</v>
      </c>
      <c r="B50" t="s">
        <v>462</v>
      </c>
      <c r="C50" t="s">
        <v>356</v>
      </c>
      <c r="D50" t="s">
        <v>450</v>
      </c>
      <c r="E50" t="s">
        <v>8</v>
      </c>
      <c r="F50" t="s">
        <v>9</v>
      </c>
      <c r="G50" s="1">
        <v>73219</v>
      </c>
      <c r="H50" s="1">
        <v>15166932</v>
      </c>
      <c r="I50" s="1">
        <f>Table1[[#This Row],[receipts_total]]-Table1[[#This Row],[receipts_others_income]]</f>
        <v>15093713</v>
      </c>
      <c r="J50" s="2">
        <f>LOG(Table1[[#This Row],[revenue]]+1,10)</f>
        <v>7.1787961165975682</v>
      </c>
      <c r="K50" s="1" t="str">
        <f>IF(Table1[[#This Row],[revenue]]&lt;250000,"S",IF(Table1[[#This Row],[revenue]]&lt;1000000,"M","L"))</f>
        <v>L</v>
      </c>
      <c r="L50" s="1">
        <f>IF(Table1[[#This Row],[charity_size]]="S",1, 0)</f>
        <v>0</v>
      </c>
      <c r="M50" s="2">
        <f>IF(Table1[[#This Row],[charity_size]]="S",(Table1[[#This Row],[revenue_log]]-_xlfn.MINIFS($J$2:$J$423,$K$2:$K$423,"S"))/(_xlfn.MAXIFS($J$2:$J$423,$K$2:$K$423,"S")-_xlfn.MINIFS($J$2:$J$423,$K$2:$K$423,"S")),0)</f>
        <v>0</v>
      </c>
      <c r="N50" s="1">
        <f>IF(Table1[[#This Row],[charity_size]]="M",1,0)</f>
        <v>0</v>
      </c>
      <c r="O50" s="2">
        <f>IF(Table1[[#This Row],[charity_size]]="M",(Table1[[#This Row],[revenue_log]]-_xlfn.MINIFS($J$2:$J$423,$K$2:$K$423,"M"))/(_xlfn.MAXIFS($J$2:$J$423,$K$2:$K$423,"M")-_xlfn.MINIFS($J$2:$J$423,$K$2:$K$423,"M")),0)</f>
        <v>0</v>
      </c>
      <c r="P50" s="1">
        <f>IF(Table1[[#This Row],[charity_size]]="L",1,0)</f>
        <v>1</v>
      </c>
      <c r="Q50" s="2">
        <f>IF(Table1[[#This Row],[charity_size]]="L",(Table1[[#This Row],[revenue_log]]-_xlfn.MINIFS($J$2:$J$423,$K$2:$K$423,"L"))/(_xlfn.MAXIFS($J$2:$J$423,$K$2:$K$423,"L")-_xlfn.MINIFS($J$2:$J$423,$K$2:$K$423,"L")),0)</f>
        <v>0.34539057491912623</v>
      </c>
    </row>
    <row r="51" spans="1:17" x14ac:dyDescent="0.2">
      <c r="A51" t="s">
        <v>621</v>
      </c>
      <c r="B51" t="s">
        <v>620</v>
      </c>
      <c r="C51" t="s">
        <v>610</v>
      </c>
      <c r="D51" t="s">
        <v>540</v>
      </c>
      <c r="E51" t="s">
        <v>8</v>
      </c>
      <c r="F51" t="s">
        <v>9</v>
      </c>
      <c r="G51" s="1">
        <v>1400117</v>
      </c>
      <c r="H51" s="1">
        <v>16459013</v>
      </c>
      <c r="I51" s="1">
        <f>Table1[[#This Row],[receipts_total]]-Table1[[#This Row],[receipts_others_income]]</f>
        <v>15058896</v>
      </c>
      <c r="J51" s="2">
        <f>LOG(Table1[[#This Row],[revenue]]+1,10)</f>
        <v>7.1777931628104685</v>
      </c>
      <c r="K51" s="1" t="str">
        <f>IF(Table1[[#This Row],[revenue]]&lt;250000,"S",IF(Table1[[#This Row],[revenue]]&lt;1000000,"M","L"))</f>
        <v>L</v>
      </c>
      <c r="L51" s="1">
        <f>IF(Table1[[#This Row],[charity_size]]="S",1, 0)</f>
        <v>0</v>
      </c>
      <c r="M51" s="2">
        <f>IF(Table1[[#This Row],[charity_size]]="S",(Table1[[#This Row],[revenue_log]]-_xlfn.MINIFS($J$2:$J$423,$K$2:$K$423,"S"))/(_xlfn.MAXIFS($J$2:$J$423,$K$2:$K$423,"S")-_xlfn.MINIFS($J$2:$J$423,$K$2:$K$423,"S")),0)</f>
        <v>0</v>
      </c>
      <c r="N51" s="1">
        <f>IF(Table1[[#This Row],[charity_size]]="M",1,0)</f>
        <v>0</v>
      </c>
      <c r="O51" s="2">
        <f>IF(Table1[[#This Row],[charity_size]]="M",(Table1[[#This Row],[revenue_log]]-_xlfn.MINIFS($J$2:$J$423,$K$2:$K$423,"M"))/(_xlfn.MAXIFS($J$2:$J$423,$K$2:$K$423,"M")-_xlfn.MINIFS($J$2:$J$423,$K$2:$K$423,"M")),0)</f>
        <v>0</v>
      </c>
      <c r="P51" s="1">
        <f>IF(Table1[[#This Row],[charity_size]]="L",1,0)</f>
        <v>1</v>
      </c>
      <c r="Q51" s="2">
        <f>IF(Table1[[#This Row],[charity_size]]="L",(Table1[[#This Row],[revenue_log]]-_xlfn.MINIFS($J$2:$J$423,$K$2:$K$423,"L"))/(_xlfn.MAXIFS($J$2:$J$423,$K$2:$K$423,"L")-_xlfn.MINIFS($J$2:$J$423,$K$2:$K$423,"L")),0)</f>
        <v>0.34509591520566923</v>
      </c>
    </row>
    <row r="52" spans="1:17" x14ac:dyDescent="0.2">
      <c r="A52" t="s">
        <v>329</v>
      </c>
      <c r="B52" t="s">
        <v>328</v>
      </c>
      <c r="C52" t="s">
        <v>291</v>
      </c>
      <c r="D52" t="s">
        <v>292</v>
      </c>
      <c r="E52" t="s">
        <v>8</v>
      </c>
      <c r="F52" t="s">
        <v>9</v>
      </c>
      <c r="G52" s="1">
        <v>316335</v>
      </c>
      <c r="H52" s="1">
        <v>14989957</v>
      </c>
      <c r="I52" s="1">
        <f>Table1[[#This Row],[receipts_total]]-Table1[[#This Row],[receipts_others_income]]</f>
        <v>14673622</v>
      </c>
      <c r="J52" s="2">
        <f>LOG(Table1[[#This Row],[revenue]]+1,10)</f>
        <v>7.1665373568320527</v>
      </c>
      <c r="K52" s="1" t="str">
        <f>IF(Table1[[#This Row],[revenue]]&lt;250000,"S",IF(Table1[[#This Row],[revenue]]&lt;1000000,"M","L"))</f>
        <v>L</v>
      </c>
      <c r="L52" s="1">
        <f>IF(Table1[[#This Row],[charity_size]]="S",1, 0)</f>
        <v>0</v>
      </c>
      <c r="M52" s="2">
        <f>IF(Table1[[#This Row],[charity_size]]="S",(Table1[[#This Row],[revenue_log]]-_xlfn.MINIFS($J$2:$J$423,$K$2:$K$423,"S"))/(_xlfn.MAXIFS($J$2:$J$423,$K$2:$K$423,"S")-_xlfn.MINIFS($J$2:$J$423,$K$2:$K$423,"S")),0)</f>
        <v>0</v>
      </c>
      <c r="N52" s="1">
        <f>IF(Table1[[#This Row],[charity_size]]="M",1,0)</f>
        <v>0</v>
      </c>
      <c r="O52" s="2">
        <f>IF(Table1[[#This Row],[charity_size]]="M",(Table1[[#This Row],[revenue_log]]-_xlfn.MINIFS($J$2:$J$423,$K$2:$K$423,"M"))/(_xlfn.MAXIFS($J$2:$J$423,$K$2:$K$423,"M")-_xlfn.MINIFS($J$2:$J$423,$K$2:$K$423,"M")),0)</f>
        <v>0</v>
      </c>
      <c r="P52" s="1">
        <f>IF(Table1[[#This Row],[charity_size]]="L",1,0)</f>
        <v>1</v>
      </c>
      <c r="Q52" s="2">
        <f>IF(Table1[[#This Row],[charity_size]]="L",(Table1[[#This Row],[revenue_log]]-_xlfn.MINIFS($J$2:$J$423,$K$2:$K$423,"L"))/(_xlfn.MAXIFS($J$2:$J$423,$K$2:$K$423,"L")-_xlfn.MINIFS($J$2:$J$423,$K$2:$K$423,"L")),0)</f>
        <v>0.34178905041589785</v>
      </c>
    </row>
    <row r="53" spans="1:17" x14ac:dyDescent="0.2">
      <c r="A53" t="s">
        <v>122</v>
      </c>
      <c r="B53" t="s">
        <v>121</v>
      </c>
      <c r="C53" t="s">
        <v>11</v>
      </c>
      <c r="D53" t="s">
        <v>119</v>
      </c>
      <c r="E53" t="s">
        <v>8</v>
      </c>
      <c r="F53" t="s">
        <v>9</v>
      </c>
      <c r="G53" s="1">
        <v>1877914</v>
      </c>
      <c r="H53" s="1">
        <v>16412943</v>
      </c>
      <c r="I53" s="1">
        <f>Table1[[#This Row],[receipts_total]]-Table1[[#This Row],[receipts_others_income]]</f>
        <v>14535029</v>
      </c>
      <c r="J53" s="2">
        <f>LOG(Table1[[#This Row],[revenue]]+1,10)</f>
        <v>7.1624159324821601</v>
      </c>
      <c r="K53" s="1" t="str">
        <f>IF(Table1[[#This Row],[revenue]]&lt;250000,"S",IF(Table1[[#This Row],[revenue]]&lt;1000000,"M","L"))</f>
        <v>L</v>
      </c>
      <c r="L53" s="1">
        <f>IF(Table1[[#This Row],[charity_size]]="S",1, 0)</f>
        <v>0</v>
      </c>
      <c r="M53" s="2">
        <f>IF(Table1[[#This Row],[charity_size]]="S",(Table1[[#This Row],[revenue_log]]-_xlfn.MINIFS($J$2:$J$423,$K$2:$K$423,"S"))/(_xlfn.MAXIFS($J$2:$J$423,$K$2:$K$423,"S")-_xlfn.MINIFS($J$2:$J$423,$K$2:$K$423,"S")),0)</f>
        <v>0</v>
      </c>
      <c r="N53" s="1">
        <f>IF(Table1[[#This Row],[charity_size]]="M",1,0)</f>
        <v>0</v>
      </c>
      <c r="O53" s="2">
        <f>IF(Table1[[#This Row],[charity_size]]="M",(Table1[[#This Row],[revenue_log]]-_xlfn.MINIFS($J$2:$J$423,$K$2:$K$423,"M"))/(_xlfn.MAXIFS($J$2:$J$423,$K$2:$K$423,"M")-_xlfn.MINIFS($J$2:$J$423,$K$2:$K$423,"M")),0)</f>
        <v>0</v>
      </c>
      <c r="P53" s="1">
        <f>IF(Table1[[#This Row],[charity_size]]="L",1,0)</f>
        <v>1</v>
      </c>
      <c r="Q53" s="2">
        <f>IF(Table1[[#This Row],[charity_size]]="L",(Table1[[#This Row],[revenue_log]]-_xlfn.MINIFS($J$2:$J$423,$K$2:$K$423,"L"))/(_xlfn.MAXIFS($J$2:$J$423,$K$2:$K$423,"L")-_xlfn.MINIFS($J$2:$J$423,$K$2:$K$423,"L")),0)</f>
        <v>0.34057820926489529</v>
      </c>
    </row>
    <row r="54" spans="1:17" x14ac:dyDescent="0.2">
      <c r="A54" t="s">
        <v>684</v>
      </c>
      <c r="B54" t="s">
        <v>683</v>
      </c>
      <c r="C54" t="s">
        <v>610</v>
      </c>
      <c r="D54" t="s">
        <v>664</v>
      </c>
      <c r="E54" t="s">
        <v>8</v>
      </c>
      <c r="F54" t="s">
        <v>9</v>
      </c>
      <c r="G54" s="1">
        <v>983703</v>
      </c>
      <c r="H54" s="1">
        <v>15314225</v>
      </c>
      <c r="I54" s="1">
        <f>Table1[[#This Row],[receipts_total]]-Table1[[#This Row],[receipts_others_income]]</f>
        <v>14330522</v>
      </c>
      <c r="J54" s="2">
        <f>LOG(Table1[[#This Row],[revenue]]+1,10)</f>
        <v>7.156262040492896</v>
      </c>
      <c r="K54" s="1" t="str">
        <f>IF(Table1[[#This Row],[revenue]]&lt;250000,"S",IF(Table1[[#This Row],[revenue]]&lt;1000000,"M","L"))</f>
        <v>L</v>
      </c>
      <c r="L54" s="1">
        <f>IF(Table1[[#This Row],[charity_size]]="S",1, 0)</f>
        <v>0</v>
      </c>
      <c r="M54" s="2">
        <f>IF(Table1[[#This Row],[charity_size]]="S",(Table1[[#This Row],[revenue_log]]-_xlfn.MINIFS($J$2:$J$423,$K$2:$K$423,"S"))/(_xlfn.MAXIFS($J$2:$J$423,$K$2:$K$423,"S")-_xlfn.MINIFS($J$2:$J$423,$K$2:$K$423,"S")),0)</f>
        <v>0</v>
      </c>
      <c r="N54" s="1">
        <f>IF(Table1[[#This Row],[charity_size]]="M",1,0)</f>
        <v>0</v>
      </c>
      <c r="O54" s="2">
        <f>IF(Table1[[#This Row],[charity_size]]="M",(Table1[[#This Row],[revenue_log]]-_xlfn.MINIFS($J$2:$J$423,$K$2:$K$423,"M"))/(_xlfn.MAXIFS($J$2:$J$423,$K$2:$K$423,"M")-_xlfn.MINIFS($J$2:$J$423,$K$2:$K$423,"M")),0)</f>
        <v>0</v>
      </c>
      <c r="P54" s="1">
        <f>IF(Table1[[#This Row],[charity_size]]="L",1,0)</f>
        <v>1</v>
      </c>
      <c r="Q54" s="2">
        <f>IF(Table1[[#This Row],[charity_size]]="L",(Table1[[#This Row],[revenue_log]]-_xlfn.MINIFS($J$2:$J$423,$K$2:$K$423,"L"))/(_xlfn.MAXIFS($J$2:$J$423,$K$2:$K$423,"L")-_xlfn.MINIFS($J$2:$J$423,$K$2:$K$423,"L")),0)</f>
        <v>0.33877024555457752</v>
      </c>
    </row>
    <row r="55" spans="1:17" x14ac:dyDescent="0.2">
      <c r="A55" t="s">
        <v>385</v>
      </c>
      <c r="B55" t="s">
        <v>383</v>
      </c>
      <c r="C55" t="s">
        <v>356</v>
      </c>
      <c r="D55" t="s">
        <v>384</v>
      </c>
      <c r="E55" t="s">
        <v>8</v>
      </c>
      <c r="F55" t="s">
        <v>9</v>
      </c>
      <c r="G55" s="1">
        <v>604344</v>
      </c>
      <c r="H55" s="1">
        <v>14671042</v>
      </c>
      <c r="I55" s="1">
        <f>Table1[[#This Row],[receipts_total]]-Table1[[#This Row],[receipts_others_income]]</f>
        <v>14066698</v>
      </c>
      <c r="J55" s="2">
        <f>LOG(Table1[[#This Row],[revenue]]+1,10)</f>
        <v>7.148192194500691</v>
      </c>
      <c r="K55" s="1" t="str">
        <f>IF(Table1[[#This Row],[revenue]]&lt;250000,"S",IF(Table1[[#This Row],[revenue]]&lt;1000000,"M","L"))</f>
        <v>L</v>
      </c>
      <c r="L55" s="1">
        <f>IF(Table1[[#This Row],[charity_size]]="S",1, 0)</f>
        <v>0</v>
      </c>
      <c r="M55" s="2">
        <f>IF(Table1[[#This Row],[charity_size]]="S",(Table1[[#This Row],[revenue_log]]-_xlfn.MINIFS($J$2:$J$423,$K$2:$K$423,"S"))/(_xlfn.MAXIFS($J$2:$J$423,$K$2:$K$423,"S")-_xlfn.MINIFS($J$2:$J$423,$K$2:$K$423,"S")),0)</f>
        <v>0</v>
      </c>
      <c r="N55" s="1">
        <f>IF(Table1[[#This Row],[charity_size]]="M",1,0)</f>
        <v>0</v>
      </c>
      <c r="O55" s="2">
        <f>IF(Table1[[#This Row],[charity_size]]="M",(Table1[[#This Row],[revenue_log]]-_xlfn.MINIFS($J$2:$J$423,$K$2:$K$423,"M"))/(_xlfn.MAXIFS($J$2:$J$423,$K$2:$K$423,"M")-_xlfn.MINIFS($J$2:$J$423,$K$2:$K$423,"M")),0)</f>
        <v>0</v>
      </c>
      <c r="P55" s="1">
        <f>IF(Table1[[#This Row],[charity_size]]="L",1,0)</f>
        <v>1</v>
      </c>
      <c r="Q55" s="2">
        <f>IF(Table1[[#This Row],[charity_size]]="L",(Table1[[#This Row],[revenue_log]]-_xlfn.MINIFS($J$2:$J$423,$K$2:$K$423,"L"))/(_xlfn.MAXIFS($J$2:$J$423,$K$2:$K$423,"L")-_xlfn.MINIFS($J$2:$J$423,$K$2:$K$423,"L")),0)</f>
        <v>0.33639939004927888</v>
      </c>
    </row>
    <row r="56" spans="1:17" x14ac:dyDescent="0.2">
      <c r="A56" t="s">
        <v>387</v>
      </c>
      <c r="B56" t="s">
        <v>386</v>
      </c>
      <c r="C56" t="s">
        <v>356</v>
      </c>
      <c r="D56" t="s">
        <v>384</v>
      </c>
      <c r="E56" t="s">
        <v>8</v>
      </c>
      <c r="F56" t="s">
        <v>9</v>
      </c>
      <c r="G56" s="1">
        <v>95141</v>
      </c>
      <c r="H56" s="1">
        <v>14129212</v>
      </c>
      <c r="I56" s="1">
        <f>Table1[[#This Row],[receipts_total]]-Table1[[#This Row],[receipts_others_income]]</f>
        <v>14034071</v>
      </c>
      <c r="J56" s="2">
        <f>LOG(Table1[[#This Row],[revenue]]+1,10)</f>
        <v>7.1471837002904515</v>
      </c>
      <c r="K56" s="1" t="str">
        <f>IF(Table1[[#This Row],[revenue]]&lt;250000,"S",IF(Table1[[#This Row],[revenue]]&lt;1000000,"M","L"))</f>
        <v>L</v>
      </c>
      <c r="L56" s="1">
        <f>IF(Table1[[#This Row],[charity_size]]="S",1, 0)</f>
        <v>0</v>
      </c>
      <c r="M56" s="2">
        <f>IF(Table1[[#This Row],[charity_size]]="S",(Table1[[#This Row],[revenue_log]]-_xlfn.MINIFS($J$2:$J$423,$K$2:$K$423,"S"))/(_xlfn.MAXIFS($J$2:$J$423,$K$2:$K$423,"S")-_xlfn.MINIFS($J$2:$J$423,$K$2:$K$423,"S")),0)</f>
        <v>0</v>
      </c>
      <c r="N56" s="1">
        <f>IF(Table1[[#This Row],[charity_size]]="M",1,0)</f>
        <v>0</v>
      </c>
      <c r="O56" s="2">
        <f>IF(Table1[[#This Row],[charity_size]]="M",(Table1[[#This Row],[revenue_log]]-_xlfn.MINIFS($J$2:$J$423,$K$2:$K$423,"M"))/(_xlfn.MAXIFS($J$2:$J$423,$K$2:$K$423,"M")-_xlfn.MINIFS($J$2:$J$423,$K$2:$K$423,"M")),0)</f>
        <v>0</v>
      </c>
      <c r="P56" s="1">
        <f>IF(Table1[[#This Row],[charity_size]]="L",1,0)</f>
        <v>1</v>
      </c>
      <c r="Q56" s="2">
        <f>IF(Table1[[#This Row],[charity_size]]="L",(Table1[[#This Row],[revenue_log]]-_xlfn.MINIFS($J$2:$J$423,$K$2:$K$423,"L"))/(_xlfn.MAXIFS($J$2:$J$423,$K$2:$K$423,"L")-_xlfn.MINIFS($J$2:$J$423,$K$2:$K$423,"L")),0)</f>
        <v>0.33610310260429943</v>
      </c>
    </row>
    <row r="57" spans="1:17" x14ac:dyDescent="0.2">
      <c r="A57" t="s">
        <v>455</v>
      </c>
      <c r="B57" t="s">
        <v>454</v>
      </c>
      <c r="C57" t="s">
        <v>356</v>
      </c>
      <c r="D57" t="s">
        <v>450</v>
      </c>
      <c r="E57" t="s">
        <v>8</v>
      </c>
      <c r="F57" t="s">
        <v>9</v>
      </c>
      <c r="G57" s="1">
        <v>2561</v>
      </c>
      <c r="H57" s="1">
        <v>13945631</v>
      </c>
      <c r="I57" s="1">
        <f>Table1[[#This Row],[receipts_total]]-Table1[[#This Row],[receipts_others_income]]</f>
        <v>13943070</v>
      </c>
      <c r="J57" s="2">
        <f>LOG(Table1[[#This Row],[revenue]]+1,10)</f>
        <v>7.1443584388599497</v>
      </c>
      <c r="K57" s="1" t="str">
        <f>IF(Table1[[#This Row],[revenue]]&lt;250000,"S",IF(Table1[[#This Row],[revenue]]&lt;1000000,"M","L"))</f>
        <v>L</v>
      </c>
      <c r="L57" s="1">
        <f>IF(Table1[[#This Row],[charity_size]]="S",1, 0)</f>
        <v>0</v>
      </c>
      <c r="M57" s="2">
        <f>IF(Table1[[#This Row],[charity_size]]="S",(Table1[[#This Row],[revenue_log]]-_xlfn.MINIFS($J$2:$J$423,$K$2:$K$423,"S"))/(_xlfn.MAXIFS($J$2:$J$423,$K$2:$K$423,"S")-_xlfn.MINIFS($J$2:$J$423,$K$2:$K$423,"S")),0)</f>
        <v>0</v>
      </c>
      <c r="N57" s="1">
        <f>IF(Table1[[#This Row],[charity_size]]="M",1,0)</f>
        <v>0</v>
      </c>
      <c r="O57" s="2">
        <f>IF(Table1[[#This Row],[charity_size]]="M",(Table1[[#This Row],[revenue_log]]-_xlfn.MINIFS($J$2:$J$423,$K$2:$K$423,"M"))/(_xlfn.MAXIFS($J$2:$J$423,$K$2:$K$423,"M")-_xlfn.MINIFS($J$2:$J$423,$K$2:$K$423,"M")),0)</f>
        <v>0</v>
      </c>
      <c r="P57" s="1">
        <f>IF(Table1[[#This Row],[charity_size]]="L",1,0)</f>
        <v>1</v>
      </c>
      <c r="Q57" s="2">
        <f>IF(Table1[[#This Row],[charity_size]]="L",(Table1[[#This Row],[revenue_log]]-_xlfn.MINIFS($J$2:$J$423,$K$2:$K$423,"L"))/(_xlfn.MAXIFS($J$2:$J$423,$K$2:$K$423,"L")-_xlfn.MINIFS($J$2:$J$423,$K$2:$K$423,"L")),0)</f>
        <v>0.33527306363913417</v>
      </c>
    </row>
    <row r="58" spans="1:17" x14ac:dyDescent="0.2">
      <c r="A58" t="s">
        <v>580</v>
      </c>
      <c r="B58" t="s">
        <v>578</v>
      </c>
      <c r="C58" t="s">
        <v>132</v>
      </c>
      <c r="D58" t="s">
        <v>579</v>
      </c>
      <c r="E58" t="s">
        <v>24</v>
      </c>
      <c r="F58" t="s">
        <v>9</v>
      </c>
      <c r="G58" s="1">
        <v>1237761</v>
      </c>
      <c r="H58" s="1">
        <v>14610491</v>
      </c>
      <c r="I58" s="1">
        <f>Table1[[#This Row],[receipts_total]]-Table1[[#This Row],[receipts_others_income]]</f>
        <v>13372730</v>
      </c>
      <c r="J58" s="2">
        <f>LOG(Table1[[#This Row],[revenue]]+1,10)</f>
        <v>7.1262201086166961</v>
      </c>
      <c r="K58" s="1" t="str">
        <f>IF(Table1[[#This Row],[revenue]]&lt;250000,"S",IF(Table1[[#This Row],[revenue]]&lt;1000000,"M","L"))</f>
        <v>L</v>
      </c>
      <c r="L58" s="1">
        <f>IF(Table1[[#This Row],[charity_size]]="S",1, 0)</f>
        <v>0</v>
      </c>
      <c r="M58" s="2">
        <f>IF(Table1[[#This Row],[charity_size]]="S",(Table1[[#This Row],[revenue_log]]-_xlfn.MINIFS($J$2:$J$423,$K$2:$K$423,"S"))/(_xlfn.MAXIFS($J$2:$J$423,$K$2:$K$423,"S")-_xlfn.MINIFS($J$2:$J$423,$K$2:$K$423,"S")),0)</f>
        <v>0</v>
      </c>
      <c r="N58" s="1">
        <f>IF(Table1[[#This Row],[charity_size]]="M",1,0)</f>
        <v>0</v>
      </c>
      <c r="O58" s="2">
        <f>IF(Table1[[#This Row],[charity_size]]="M",(Table1[[#This Row],[revenue_log]]-_xlfn.MINIFS($J$2:$J$423,$K$2:$K$423,"M"))/(_xlfn.MAXIFS($J$2:$J$423,$K$2:$K$423,"M")-_xlfn.MINIFS($J$2:$J$423,$K$2:$K$423,"M")),0)</f>
        <v>0</v>
      </c>
      <c r="P58" s="1">
        <f>IF(Table1[[#This Row],[charity_size]]="L",1,0)</f>
        <v>1</v>
      </c>
      <c r="Q58" s="2">
        <f>IF(Table1[[#This Row],[charity_size]]="L",(Table1[[#This Row],[revenue_log]]-_xlfn.MINIFS($J$2:$J$423,$K$2:$K$423,"L"))/(_xlfn.MAXIFS($J$2:$J$423,$K$2:$K$423,"L")-_xlfn.MINIFS($J$2:$J$423,$K$2:$K$423,"L")),0)</f>
        <v>0.32994416886769973</v>
      </c>
    </row>
    <row r="59" spans="1:17" x14ac:dyDescent="0.2">
      <c r="A59" t="s">
        <v>408</v>
      </c>
      <c r="B59" t="s">
        <v>407</v>
      </c>
      <c r="C59" t="s">
        <v>356</v>
      </c>
      <c r="D59" t="s">
        <v>403</v>
      </c>
      <c r="E59" t="s">
        <v>21</v>
      </c>
      <c r="F59" t="s">
        <v>9</v>
      </c>
      <c r="G59" s="1">
        <v>214000</v>
      </c>
      <c r="H59" s="1">
        <v>12972000</v>
      </c>
      <c r="I59" s="1">
        <f>Table1[[#This Row],[receipts_total]]-Table1[[#This Row],[receipts_others_income]]</f>
        <v>12758000</v>
      </c>
      <c r="J59" s="2">
        <f>LOG(Table1[[#This Row],[revenue]]+1,10)</f>
        <v>7.1057826318553934</v>
      </c>
      <c r="K59" s="1" t="str">
        <f>IF(Table1[[#This Row],[revenue]]&lt;250000,"S",IF(Table1[[#This Row],[revenue]]&lt;1000000,"M","L"))</f>
        <v>L</v>
      </c>
      <c r="L59" s="1">
        <f>IF(Table1[[#This Row],[charity_size]]="S",1, 0)</f>
        <v>0</v>
      </c>
      <c r="M59" s="2">
        <f>IF(Table1[[#This Row],[charity_size]]="S",(Table1[[#This Row],[revenue_log]]-_xlfn.MINIFS($J$2:$J$423,$K$2:$K$423,"S"))/(_xlfn.MAXIFS($J$2:$J$423,$K$2:$K$423,"S")-_xlfn.MINIFS($J$2:$J$423,$K$2:$K$423,"S")),0)</f>
        <v>0</v>
      </c>
      <c r="N59" s="1">
        <f>IF(Table1[[#This Row],[charity_size]]="M",1,0)</f>
        <v>0</v>
      </c>
      <c r="O59" s="2">
        <f>IF(Table1[[#This Row],[charity_size]]="M",(Table1[[#This Row],[revenue_log]]-_xlfn.MINIFS($J$2:$J$423,$K$2:$K$423,"M"))/(_xlfn.MAXIFS($J$2:$J$423,$K$2:$K$423,"M")-_xlfn.MINIFS($J$2:$J$423,$K$2:$K$423,"M")),0)</f>
        <v>0</v>
      </c>
      <c r="P59" s="1">
        <f>IF(Table1[[#This Row],[charity_size]]="L",1,0)</f>
        <v>1</v>
      </c>
      <c r="Q59" s="2">
        <f>IF(Table1[[#This Row],[charity_size]]="L",(Table1[[#This Row],[revenue_log]]-_xlfn.MINIFS($J$2:$J$423,$K$2:$K$423,"L"))/(_xlfn.MAXIFS($J$2:$J$423,$K$2:$K$423,"L")-_xlfn.MINIFS($J$2:$J$423,$K$2:$K$423,"L")),0)</f>
        <v>0.32393980343857609</v>
      </c>
    </row>
    <row r="60" spans="1:17" x14ac:dyDescent="0.2">
      <c r="A60" t="s">
        <v>513</v>
      </c>
      <c r="B60" t="s">
        <v>512</v>
      </c>
      <c r="C60" t="s">
        <v>356</v>
      </c>
      <c r="D60" t="s">
        <v>504</v>
      </c>
      <c r="E60" t="s">
        <v>8</v>
      </c>
      <c r="F60" t="s">
        <v>9</v>
      </c>
      <c r="G60" s="1">
        <v>568733</v>
      </c>
      <c r="H60" s="1">
        <v>12678399</v>
      </c>
      <c r="I60" s="1">
        <f>Table1[[#This Row],[receipts_total]]-Table1[[#This Row],[receipts_others_income]]</f>
        <v>12109666</v>
      </c>
      <c r="J60" s="2">
        <f>LOG(Table1[[#This Row],[revenue]]+1,10)</f>
        <v>7.0831322007771647</v>
      </c>
      <c r="K60" s="1" t="str">
        <f>IF(Table1[[#This Row],[revenue]]&lt;250000,"S",IF(Table1[[#This Row],[revenue]]&lt;1000000,"M","L"))</f>
        <v>L</v>
      </c>
      <c r="L60" s="1">
        <f>IF(Table1[[#This Row],[charity_size]]="S",1, 0)</f>
        <v>0</v>
      </c>
      <c r="M60" s="2">
        <f>IF(Table1[[#This Row],[charity_size]]="S",(Table1[[#This Row],[revenue_log]]-_xlfn.MINIFS($J$2:$J$423,$K$2:$K$423,"S"))/(_xlfn.MAXIFS($J$2:$J$423,$K$2:$K$423,"S")-_xlfn.MINIFS($J$2:$J$423,$K$2:$K$423,"S")),0)</f>
        <v>0</v>
      </c>
      <c r="N60" s="1">
        <f>IF(Table1[[#This Row],[charity_size]]="M",1,0)</f>
        <v>0</v>
      </c>
      <c r="O60" s="2">
        <f>IF(Table1[[#This Row],[charity_size]]="M",(Table1[[#This Row],[revenue_log]]-_xlfn.MINIFS($J$2:$J$423,$K$2:$K$423,"M"))/(_xlfn.MAXIFS($J$2:$J$423,$K$2:$K$423,"M")-_xlfn.MINIFS($J$2:$J$423,$K$2:$K$423,"M")),0)</f>
        <v>0</v>
      </c>
      <c r="P60" s="1">
        <f>IF(Table1[[#This Row],[charity_size]]="L",1,0)</f>
        <v>1</v>
      </c>
      <c r="Q60" s="2">
        <f>IF(Table1[[#This Row],[charity_size]]="L",(Table1[[#This Row],[revenue_log]]-_xlfn.MINIFS($J$2:$J$423,$K$2:$K$423,"L"))/(_xlfn.MAXIFS($J$2:$J$423,$K$2:$K$423,"L")-_xlfn.MINIFS($J$2:$J$423,$K$2:$K$423,"L")),0)</f>
        <v>0.31728528992356259</v>
      </c>
    </row>
    <row r="61" spans="1:17" x14ac:dyDescent="0.2">
      <c r="A61" t="s">
        <v>497</v>
      </c>
      <c r="B61" t="s">
        <v>495</v>
      </c>
      <c r="C61" t="s">
        <v>356</v>
      </c>
      <c r="D61" t="s">
        <v>496</v>
      </c>
      <c r="E61" t="s">
        <v>8</v>
      </c>
      <c r="F61" t="s">
        <v>9</v>
      </c>
      <c r="G61" s="1">
        <v>160151</v>
      </c>
      <c r="H61" s="1">
        <v>12071274</v>
      </c>
      <c r="I61" s="1">
        <f>Table1[[#This Row],[receipts_total]]-Table1[[#This Row],[receipts_others_income]]</f>
        <v>11911123</v>
      </c>
      <c r="J61" s="2">
        <f>LOG(Table1[[#This Row],[revenue]]+1,10)</f>
        <v>7.0759527458626925</v>
      </c>
      <c r="K61" s="1" t="str">
        <f>IF(Table1[[#This Row],[revenue]]&lt;250000,"S",IF(Table1[[#This Row],[revenue]]&lt;1000000,"M","L"))</f>
        <v>L</v>
      </c>
      <c r="L61" s="1">
        <f>IF(Table1[[#This Row],[charity_size]]="S",1, 0)</f>
        <v>0</v>
      </c>
      <c r="M61" s="2">
        <f>IF(Table1[[#This Row],[charity_size]]="S",(Table1[[#This Row],[revenue_log]]-_xlfn.MINIFS($J$2:$J$423,$K$2:$K$423,"S"))/(_xlfn.MAXIFS($J$2:$J$423,$K$2:$K$423,"S")-_xlfn.MINIFS($J$2:$J$423,$K$2:$K$423,"S")),0)</f>
        <v>0</v>
      </c>
      <c r="N61" s="1">
        <f>IF(Table1[[#This Row],[charity_size]]="M",1,0)</f>
        <v>0</v>
      </c>
      <c r="O61" s="2">
        <f>IF(Table1[[#This Row],[charity_size]]="M",(Table1[[#This Row],[revenue_log]]-_xlfn.MINIFS($J$2:$J$423,$K$2:$K$423,"M"))/(_xlfn.MAXIFS($J$2:$J$423,$K$2:$K$423,"M")-_xlfn.MINIFS($J$2:$J$423,$K$2:$K$423,"M")),0)</f>
        <v>0</v>
      </c>
      <c r="P61" s="1">
        <f>IF(Table1[[#This Row],[charity_size]]="L",1,0)</f>
        <v>1</v>
      </c>
      <c r="Q61" s="2">
        <f>IF(Table1[[#This Row],[charity_size]]="L",(Table1[[#This Row],[revenue_log]]-_xlfn.MINIFS($J$2:$J$423,$K$2:$K$423,"L"))/(_xlfn.MAXIFS($J$2:$J$423,$K$2:$K$423,"L")-_xlfn.MINIFS($J$2:$J$423,$K$2:$K$423,"L")),0)</f>
        <v>0.31517602411781348</v>
      </c>
    </row>
    <row r="62" spans="1:17" x14ac:dyDescent="0.2">
      <c r="A62" t="s">
        <v>765</v>
      </c>
      <c r="B62" t="s">
        <v>764</v>
      </c>
      <c r="C62" t="s">
        <v>610</v>
      </c>
      <c r="D62" t="s">
        <v>735</v>
      </c>
      <c r="E62" t="s">
        <v>8</v>
      </c>
      <c r="F62" t="s">
        <v>9</v>
      </c>
      <c r="G62" s="1">
        <v>513796</v>
      </c>
      <c r="H62" s="1">
        <v>12368489</v>
      </c>
      <c r="I62" s="1">
        <f>Table1[[#This Row],[receipts_total]]-Table1[[#This Row],[receipts_others_income]]</f>
        <v>11854693</v>
      </c>
      <c r="J62" s="2">
        <f>LOG(Table1[[#This Row],[revenue]]+1,10)</f>
        <v>7.073890348206521</v>
      </c>
      <c r="K62" s="1" t="str">
        <f>IF(Table1[[#This Row],[revenue]]&lt;250000,"S",IF(Table1[[#This Row],[revenue]]&lt;1000000,"M","L"))</f>
        <v>L</v>
      </c>
      <c r="L62" s="1">
        <f>IF(Table1[[#This Row],[charity_size]]="S",1, 0)</f>
        <v>0</v>
      </c>
      <c r="M62" s="2">
        <f>IF(Table1[[#This Row],[charity_size]]="S",(Table1[[#This Row],[revenue_log]]-_xlfn.MINIFS($J$2:$J$423,$K$2:$K$423,"S"))/(_xlfn.MAXIFS($J$2:$J$423,$K$2:$K$423,"S")-_xlfn.MINIFS($J$2:$J$423,$K$2:$K$423,"S")),0)</f>
        <v>0</v>
      </c>
      <c r="N62" s="1">
        <f>IF(Table1[[#This Row],[charity_size]]="M",1,0)</f>
        <v>0</v>
      </c>
      <c r="O62" s="2">
        <f>IF(Table1[[#This Row],[charity_size]]="M",(Table1[[#This Row],[revenue_log]]-_xlfn.MINIFS($J$2:$J$423,$K$2:$K$423,"M"))/(_xlfn.MAXIFS($J$2:$J$423,$K$2:$K$423,"M")-_xlfn.MINIFS($J$2:$J$423,$K$2:$K$423,"M")),0)</f>
        <v>0</v>
      </c>
      <c r="P62" s="1">
        <f>IF(Table1[[#This Row],[charity_size]]="L",1,0)</f>
        <v>1</v>
      </c>
      <c r="Q62" s="2">
        <f>IF(Table1[[#This Row],[charity_size]]="L",(Table1[[#This Row],[revenue_log]]-_xlfn.MINIFS($J$2:$J$423,$K$2:$K$423,"L"))/(_xlfn.MAXIFS($J$2:$J$423,$K$2:$K$423,"L")-_xlfn.MINIFS($J$2:$J$423,$K$2:$K$423,"L")),0)</f>
        <v>0.31457010836155586</v>
      </c>
    </row>
    <row r="63" spans="1:17" x14ac:dyDescent="0.2">
      <c r="A63" t="s">
        <v>414</v>
      </c>
      <c r="B63" t="s">
        <v>413</v>
      </c>
      <c r="C63" t="s">
        <v>356</v>
      </c>
      <c r="D63" t="s">
        <v>403</v>
      </c>
      <c r="E63" t="s">
        <v>21</v>
      </c>
      <c r="F63" t="s">
        <v>18</v>
      </c>
      <c r="G63" s="1">
        <v>6415394</v>
      </c>
      <c r="H63" s="1">
        <v>18216260</v>
      </c>
      <c r="I63" s="1">
        <f>Table1[[#This Row],[receipts_total]]-Table1[[#This Row],[receipts_others_income]]</f>
        <v>11800866</v>
      </c>
      <c r="J63" s="2">
        <f>LOG(Table1[[#This Row],[revenue]]+1,10)</f>
        <v>7.0719139157369444</v>
      </c>
      <c r="K63" s="1" t="str">
        <f>IF(Table1[[#This Row],[revenue]]&lt;250000,"S",IF(Table1[[#This Row],[revenue]]&lt;1000000,"M","L"))</f>
        <v>L</v>
      </c>
      <c r="L63" s="1">
        <f>IF(Table1[[#This Row],[charity_size]]="S",1, 0)</f>
        <v>0</v>
      </c>
      <c r="M63" s="2">
        <f>IF(Table1[[#This Row],[charity_size]]="S",(Table1[[#This Row],[revenue_log]]-_xlfn.MINIFS($J$2:$J$423,$K$2:$K$423,"S"))/(_xlfn.MAXIFS($J$2:$J$423,$K$2:$K$423,"S")-_xlfn.MINIFS($J$2:$J$423,$K$2:$K$423,"S")),0)</f>
        <v>0</v>
      </c>
      <c r="N63" s="1">
        <f>IF(Table1[[#This Row],[charity_size]]="M",1,0)</f>
        <v>0</v>
      </c>
      <c r="O63" s="2">
        <f>IF(Table1[[#This Row],[charity_size]]="M",(Table1[[#This Row],[revenue_log]]-_xlfn.MINIFS($J$2:$J$423,$K$2:$K$423,"M"))/(_xlfn.MAXIFS($J$2:$J$423,$K$2:$K$423,"M")-_xlfn.MINIFS($J$2:$J$423,$K$2:$K$423,"M")),0)</f>
        <v>0</v>
      </c>
      <c r="P63" s="1">
        <f>IF(Table1[[#This Row],[charity_size]]="L",1,0)</f>
        <v>1</v>
      </c>
      <c r="Q63" s="2">
        <f>IF(Table1[[#This Row],[charity_size]]="L",(Table1[[#This Row],[revenue_log]]-_xlfn.MINIFS($J$2:$J$423,$K$2:$K$423,"L"))/(_xlfn.MAXIFS($J$2:$J$423,$K$2:$K$423,"L")-_xlfn.MINIFS($J$2:$J$423,$K$2:$K$423,"L")),0)</f>
        <v>0.31398944848206461</v>
      </c>
    </row>
    <row r="64" spans="1:17" x14ac:dyDescent="0.2">
      <c r="A64" t="s">
        <v>521</v>
      </c>
      <c r="B64" t="s">
        <v>520</v>
      </c>
      <c r="C64" t="s">
        <v>356</v>
      </c>
      <c r="D64" t="s">
        <v>504</v>
      </c>
      <c r="E64" t="s">
        <v>8</v>
      </c>
      <c r="F64" t="s">
        <v>9</v>
      </c>
      <c r="G64" s="1">
        <v>2150802</v>
      </c>
      <c r="H64" s="1">
        <v>13809373</v>
      </c>
      <c r="I64" s="1">
        <f>Table1[[#This Row],[receipts_total]]-Table1[[#This Row],[receipts_others_income]]</f>
        <v>11658571</v>
      </c>
      <c r="J64" s="2">
        <f>LOG(Table1[[#This Row],[revenue]]+1,10)</f>
        <v>7.0666453591280103</v>
      </c>
      <c r="K64" s="1" t="str">
        <f>IF(Table1[[#This Row],[revenue]]&lt;250000,"S",IF(Table1[[#This Row],[revenue]]&lt;1000000,"M","L"))</f>
        <v>L</v>
      </c>
      <c r="L64" s="1">
        <f>IF(Table1[[#This Row],[charity_size]]="S",1, 0)</f>
        <v>0</v>
      </c>
      <c r="M64" s="2">
        <f>IF(Table1[[#This Row],[charity_size]]="S",(Table1[[#This Row],[revenue_log]]-_xlfn.MINIFS($J$2:$J$423,$K$2:$K$423,"S"))/(_xlfn.MAXIFS($J$2:$J$423,$K$2:$K$423,"S")-_xlfn.MINIFS($J$2:$J$423,$K$2:$K$423,"S")),0)</f>
        <v>0</v>
      </c>
      <c r="N64" s="1">
        <f>IF(Table1[[#This Row],[charity_size]]="M",1,0)</f>
        <v>0</v>
      </c>
      <c r="O64" s="2">
        <f>IF(Table1[[#This Row],[charity_size]]="M",(Table1[[#This Row],[revenue_log]]-_xlfn.MINIFS($J$2:$J$423,$K$2:$K$423,"M"))/(_xlfn.MAXIFS($J$2:$J$423,$K$2:$K$423,"M")-_xlfn.MINIFS($J$2:$J$423,$K$2:$K$423,"M")),0)</f>
        <v>0</v>
      </c>
      <c r="P64" s="1">
        <f>IF(Table1[[#This Row],[charity_size]]="L",1,0)</f>
        <v>1</v>
      </c>
      <c r="Q64" s="2">
        <f>IF(Table1[[#This Row],[charity_size]]="L",(Table1[[#This Row],[revenue_log]]-_xlfn.MINIFS($J$2:$J$423,$K$2:$K$423,"L"))/(_xlfn.MAXIFS($J$2:$J$423,$K$2:$K$423,"L")-_xlfn.MINIFS($J$2:$J$423,$K$2:$K$423,"L")),0)</f>
        <v>0.3124415891482763</v>
      </c>
    </row>
    <row r="65" spans="1:17" x14ac:dyDescent="0.2">
      <c r="A65" t="s">
        <v>358</v>
      </c>
      <c r="B65" t="s">
        <v>355</v>
      </c>
      <c r="C65" t="s">
        <v>356</v>
      </c>
      <c r="D65" t="s">
        <v>357</v>
      </c>
      <c r="E65" t="s">
        <v>8</v>
      </c>
      <c r="F65" t="s">
        <v>9</v>
      </c>
      <c r="G65" s="1">
        <v>3149</v>
      </c>
      <c r="H65" s="1">
        <v>10826867</v>
      </c>
      <c r="I65" s="1">
        <f>Table1[[#This Row],[receipts_total]]-Table1[[#This Row],[receipts_others_income]]</f>
        <v>10823718</v>
      </c>
      <c r="J65" s="2">
        <f>LOG(Table1[[#This Row],[revenue]]+1,10)</f>
        <v>7.0343765087989594</v>
      </c>
      <c r="K65" s="1" t="str">
        <f>IF(Table1[[#This Row],[revenue]]&lt;250000,"S",IF(Table1[[#This Row],[revenue]]&lt;1000000,"M","L"))</f>
        <v>L</v>
      </c>
      <c r="L65" s="1">
        <f>IF(Table1[[#This Row],[charity_size]]="S",1, 0)</f>
        <v>0</v>
      </c>
      <c r="M65" s="2">
        <f>IF(Table1[[#This Row],[charity_size]]="S",(Table1[[#This Row],[revenue_log]]-_xlfn.MINIFS($J$2:$J$423,$K$2:$K$423,"S"))/(_xlfn.MAXIFS($J$2:$J$423,$K$2:$K$423,"S")-_xlfn.MINIFS($J$2:$J$423,$K$2:$K$423,"S")),0)</f>
        <v>0</v>
      </c>
      <c r="N65" s="1">
        <f>IF(Table1[[#This Row],[charity_size]]="M",1,0)</f>
        <v>0</v>
      </c>
      <c r="O65" s="2">
        <f>IF(Table1[[#This Row],[charity_size]]="M",(Table1[[#This Row],[revenue_log]]-_xlfn.MINIFS($J$2:$J$423,$K$2:$K$423,"M"))/(_xlfn.MAXIFS($J$2:$J$423,$K$2:$K$423,"M")-_xlfn.MINIFS($J$2:$J$423,$K$2:$K$423,"M")),0)</f>
        <v>0</v>
      </c>
      <c r="P65" s="1">
        <f>IF(Table1[[#This Row],[charity_size]]="L",1,0)</f>
        <v>1</v>
      </c>
      <c r="Q65" s="2">
        <f>IF(Table1[[#This Row],[charity_size]]="L",(Table1[[#This Row],[revenue_log]]-_xlfn.MINIFS($J$2:$J$423,$K$2:$K$423,"L"))/(_xlfn.MAXIFS($J$2:$J$423,$K$2:$K$423,"L")-_xlfn.MINIFS($J$2:$J$423,$K$2:$K$423,"L")),0)</f>
        <v>0.30296126182527816</v>
      </c>
    </row>
    <row r="66" spans="1:17" x14ac:dyDescent="0.2">
      <c r="A66" t="s">
        <v>399</v>
      </c>
      <c r="B66" t="s">
        <v>397</v>
      </c>
      <c r="C66" t="s">
        <v>356</v>
      </c>
      <c r="D66" t="s">
        <v>398</v>
      </c>
      <c r="E66" t="s">
        <v>8</v>
      </c>
      <c r="F66" t="s">
        <v>9</v>
      </c>
      <c r="G66" s="1">
        <v>106501</v>
      </c>
      <c r="H66" s="1">
        <v>10923420</v>
      </c>
      <c r="I66" s="1">
        <f>Table1[[#This Row],[receipts_total]]-Table1[[#This Row],[receipts_others_income]]</f>
        <v>10816919</v>
      </c>
      <c r="J66" s="2">
        <f>LOG(Table1[[#This Row],[revenue]]+1,10)</f>
        <v>7.0341036177554352</v>
      </c>
      <c r="K66" s="1" t="str">
        <f>IF(Table1[[#This Row],[revenue]]&lt;250000,"S",IF(Table1[[#This Row],[revenue]]&lt;1000000,"M","L"))</f>
        <v>L</v>
      </c>
      <c r="L66" s="1">
        <f>IF(Table1[[#This Row],[charity_size]]="S",1, 0)</f>
        <v>0</v>
      </c>
      <c r="M66" s="2">
        <f>IF(Table1[[#This Row],[charity_size]]="S",(Table1[[#This Row],[revenue_log]]-_xlfn.MINIFS($J$2:$J$423,$K$2:$K$423,"S"))/(_xlfn.MAXIFS($J$2:$J$423,$K$2:$K$423,"S")-_xlfn.MINIFS($J$2:$J$423,$K$2:$K$423,"S")),0)</f>
        <v>0</v>
      </c>
      <c r="N66" s="1">
        <f>IF(Table1[[#This Row],[charity_size]]="M",1,0)</f>
        <v>0</v>
      </c>
      <c r="O66" s="2">
        <f>IF(Table1[[#This Row],[charity_size]]="M",(Table1[[#This Row],[revenue_log]]-_xlfn.MINIFS($J$2:$J$423,$K$2:$K$423,"M"))/(_xlfn.MAXIFS($J$2:$J$423,$K$2:$K$423,"M")-_xlfn.MINIFS($J$2:$J$423,$K$2:$K$423,"M")),0)</f>
        <v>0</v>
      </c>
      <c r="P66" s="1">
        <f>IF(Table1[[#This Row],[charity_size]]="L",1,0)</f>
        <v>1</v>
      </c>
      <c r="Q66" s="2">
        <f>IF(Table1[[#This Row],[charity_size]]="L",(Table1[[#This Row],[revenue_log]]-_xlfn.MINIFS($J$2:$J$423,$K$2:$K$423,"L"))/(_xlfn.MAXIFS($J$2:$J$423,$K$2:$K$423,"L")-_xlfn.MINIFS($J$2:$J$423,$K$2:$K$423,"L")),0)</f>
        <v>0.30288108864309965</v>
      </c>
    </row>
    <row r="67" spans="1:17" x14ac:dyDescent="0.2">
      <c r="A67" t="s">
        <v>492</v>
      </c>
      <c r="B67" t="s">
        <v>491</v>
      </c>
      <c r="C67" t="s">
        <v>356</v>
      </c>
      <c r="D67" t="s">
        <v>467</v>
      </c>
      <c r="E67" t="s">
        <v>8</v>
      </c>
      <c r="F67" t="s">
        <v>18</v>
      </c>
      <c r="G67" s="1">
        <v>479898</v>
      </c>
      <c r="H67" s="1">
        <v>10913333</v>
      </c>
      <c r="I67" s="1">
        <f>Table1[[#This Row],[receipts_total]]-Table1[[#This Row],[receipts_others_income]]</f>
        <v>10433435</v>
      </c>
      <c r="J67" s="2">
        <f>LOG(Table1[[#This Row],[revenue]]+1,10)</f>
        <v>7.0184273563744624</v>
      </c>
      <c r="K67" s="1" t="str">
        <f>IF(Table1[[#This Row],[revenue]]&lt;250000,"S",IF(Table1[[#This Row],[revenue]]&lt;1000000,"M","L"))</f>
        <v>L</v>
      </c>
      <c r="L67" s="1">
        <f>IF(Table1[[#This Row],[charity_size]]="S",1, 0)</f>
        <v>0</v>
      </c>
      <c r="M67" s="2">
        <f>IF(Table1[[#This Row],[charity_size]]="S",(Table1[[#This Row],[revenue_log]]-_xlfn.MINIFS($J$2:$J$423,$K$2:$K$423,"S"))/(_xlfn.MAXIFS($J$2:$J$423,$K$2:$K$423,"S")-_xlfn.MINIFS($J$2:$J$423,$K$2:$K$423,"S")),0)</f>
        <v>0</v>
      </c>
      <c r="N67" s="1">
        <f>IF(Table1[[#This Row],[charity_size]]="M",1,0)</f>
        <v>0</v>
      </c>
      <c r="O67" s="2">
        <f>IF(Table1[[#This Row],[charity_size]]="M",(Table1[[#This Row],[revenue_log]]-_xlfn.MINIFS($J$2:$J$423,$K$2:$K$423,"M"))/(_xlfn.MAXIFS($J$2:$J$423,$K$2:$K$423,"M")-_xlfn.MINIFS($J$2:$J$423,$K$2:$K$423,"M")),0)</f>
        <v>0</v>
      </c>
      <c r="P67" s="1">
        <f>IF(Table1[[#This Row],[charity_size]]="L",1,0)</f>
        <v>1</v>
      </c>
      <c r="Q67" s="2">
        <f>IF(Table1[[#This Row],[charity_size]]="L",(Table1[[#This Row],[revenue_log]]-_xlfn.MINIFS($J$2:$J$423,$K$2:$K$423,"L"))/(_xlfn.MAXIFS($J$2:$J$423,$K$2:$K$423,"L")-_xlfn.MINIFS($J$2:$J$423,$K$2:$K$423,"L")),0)</f>
        <v>0.29827552979681182</v>
      </c>
    </row>
    <row r="68" spans="1:17" x14ac:dyDescent="0.2">
      <c r="A68" t="s">
        <v>586</v>
      </c>
      <c r="B68" t="s">
        <v>585</v>
      </c>
      <c r="C68" t="s">
        <v>132</v>
      </c>
      <c r="D68" t="s">
        <v>579</v>
      </c>
      <c r="E68" t="s">
        <v>21</v>
      </c>
      <c r="F68" t="s">
        <v>9</v>
      </c>
      <c r="G68" s="1">
        <v>15114820</v>
      </c>
      <c r="H68" s="1">
        <v>25448426</v>
      </c>
      <c r="I68" s="1">
        <f>Table1[[#This Row],[receipts_total]]-Table1[[#This Row],[receipts_others_income]]</f>
        <v>10333606</v>
      </c>
      <c r="J68" s="2">
        <f>LOG(Table1[[#This Row],[revenue]]+1,10)</f>
        <v>7.0142519407613273</v>
      </c>
      <c r="K68" s="1" t="str">
        <f>IF(Table1[[#This Row],[revenue]]&lt;250000,"S",IF(Table1[[#This Row],[revenue]]&lt;1000000,"M","L"))</f>
        <v>L</v>
      </c>
      <c r="L68" s="1">
        <f>IF(Table1[[#This Row],[charity_size]]="S",1, 0)</f>
        <v>0</v>
      </c>
      <c r="M68" s="2">
        <f>IF(Table1[[#This Row],[charity_size]]="S",(Table1[[#This Row],[revenue_log]]-_xlfn.MINIFS($J$2:$J$423,$K$2:$K$423,"S"))/(_xlfn.MAXIFS($J$2:$J$423,$K$2:$K$423,"S")-_xlfn.MINIFS($J$2:$J$423,$K$2:$K$423,"S")),0)</f>
        <v>0</v>
      </c>
      <c r="N68" s="1">
        <f>IF(Table1[[#This Row],[charity_size]]="M",1,0)</f>
        <v>0</v>
      </c>
      <c r="O68" s="2">
        <f>IF(Table1[[#This Row],[charity_size]]="M",(Table1[[#This Row],[revenue_log]]-_xlfn.MINIFS($J$2:$J$423,$K$2:$K$423,"M"))/(_xlfn.MAXIFS($J$2:$J$423,$K$2:$K$423,"M")-_xlfn.MINIFS($J$2:$J$423,$K$2:$K$423,"M")),0)</f>
        <v>0</v>
      </c>
      <c r="P68" s="1">
        <f>IF(Table1[[#This Row],[charity_size]]="L",1,0)</f>
        <v>1</v>
      </c>
      <c r="Q68" s="2">
        <f>IF(Table1[[#This Row],[charity_size]]="L",(Table1[[#This Row],[revenue_log]]-_xlfn.MINIFS($J$2:$J$423,$K$2:$K$423,"L"))/(_xlfn.MAXIFS($J$2:$J$423,$K$2:$K$423,"L")-_xlfn.MINIFS($J$2:$J$423,$K$2:$K$423,"L")),0)</f>
        <v>0.29704882644920477</v>
      </c>
    </row>
    <row r="69" spans="1:17" x14ac:dyDescent="0.2">
      <c r="A69" t="s">
        <v>507</v>
      </c>
      <c r="B69" t="s">
        <v>506</v>
      </c>
      <c r="C69" t="s">
        <v>356</v>
      </c>
      <c r="D69" t="s">
        <v>504</v>
      </c>
      <c r="E69" t="s">
        <v>8</v>
      </c>
      <c r="F69" t="s">
        <v>9</v>
      </c>
      <c r="G69" s="1">
        <v>83576</v>
      </c>
      <c r="H69" s="1">
        <v>10364196</v>
      </c>
      <c r="I69" s="1">
        <f>Table1[[#This Row],[receipts_total]]-Table1[[#This Row],[receipts_others_income]]</f>
        <v>10280620</v>
      </c>
      <c r="J69" s="2">
        <f>LOG(Table1[[#This Row],[revenue]]+1,10)</f>
        <v>7.012019348971279</v>
      </c>
      <c r="K69" s="1" t="str">
        <f>IF(Table1[[#This Row],[revenue]]&lt;250000,"S",IF(Table1[[#This Row],[revenue]]&lt;1000000,"M","L"))</f>
        <v>L</v>
      </c>
      <c r="L69" s="1">
        <f>IF(Table1[[#This Row],[charity_size]]="S",1, 0)</f>
        <v>0</v>
      </c>
      <c r="M69" s="2">
        <f>IF(Table1[[#This Row],[charity_size]]="S",(Table1[[#This Row],[revenue_log]]-_xlfn.MINIFS($J$2:$J$423,$K$2:$K$423,"S"))/(_xlfn.MAXIFS($J$2:$J$423,$K$2:$K$423,"S")-_xlfn.MINIFS($J$2:$J$423,$K$2:$K$423,"S")),0)</f>
        <v>0</v>
      </c>
      <c r="N69" s="1">
        <f>IF(Table1[[#This Row],[charity_size]]="M",1,0)</f>
        <v>0</v>
      </c>
      <c r="O69" s="2">
        <f>IF(Table1[[#This Row],[charity_size]]="M",(Table1[[#This Row],[revenue_log]]-_xlfn.MINIFS($J$2:$J$423,$K$2:$K$423,"M"))/(_xlfn.MAXIFS($J$2:$J$423,$K$2:$K$423,"M")-_xlfn.MINIFS($J$2:$J$423,$K$2:$K$423,"M")),0)</f>
        <v>0</v>
      </c>
      <c r="P69" s="1">
        <f>IF(Table1[[#This Row],[charity_size]]="L",1,0)</f>
        <v>1</v>
      </c>
      <c r="Q69" s="2">
        <f>IF(Table1[[#This Row],[charity_size]]="L",(Table1[[#This Row],[revenue_log]]-_xlfn.MINIFS($J$2:$J$423,$K$2:$K$423,"L"))/(_xlfn.MAXIFS($J$2:$J$423,$K$2:$K$423,"L")-_xlfn.MINIFS($J$2:$J$423,$K$2:$K$423,"L")),0)</f>
        <v>0.29639290903248661</v>
      </c>
    </row>
    <row r="70" spans="1:17" x14ac:dyDescent="0.2">
      <c r="A70" t="s">
        <v>515</v>
      </c>
      <c r="B70" t="s">
        <v>514</v>
      </c>
      <c r="C70" t="s">
        <v>356</v>
      </c>
      <c r="D70" t="s">
        <v>504</v>
      </c>
      <c r="E70" t="s">
        <v>8</v>
      </c>
      <c r="F70" t="s">
        <v>9</v>
      </c>
      <c r="G70" s="1">
        <v>25806</v>
      </c>
      <c r="H70" s="1">
        <v>10022021</v>
      </c>
      <c r="I70" s="1">
        <f>Table1[[#This Row],[receipts_total]]-Table1[[#This Row],[receipts_others_income]]</f>
        <v>9996215</v>
      </c>
      <c r="J70" s="2">
        <f>LOG(Table1[[#This Row],[revenue]]+1,10)</f>
        <v>6.9998356318676356</v>
      </c>
      <c r="K70" s="1" t="str">
        <f>IF(Table1[[#This Row],[revenue]]&lt;250000,"S",IF(Table1[[#This Row],[revenue]]&lt;1000000,"M","L"))</f>
        <v>L</v>
      </c>
      <c r="L70" s="1">
        <f>IF(Table1[[#This Row],[charity_size]]="S",1, 0)</f>
        <v>0</v>
      </c>
      <c r="M70" s="2">
        <f>IF(Table1[[#This Row],[charity_size]]="S",(Table1[[#This Row],[revenue_log]]-_xlfn.MINIFS($J$2:$J$423,$K$2:$K$423,"S"))/(_xlfn.MAXIFS($J$2:$J$423,$K$2:$K$423,"S")-_xlfn.MINIFS($J$2:$J$423,$K$2:$K$423,"S")),0)</f>
        <v>0</v>
      </c>
      <c r="N70" s="1">
        <f>IF(Table1[[#This Row],[charity_size]]="M",1,0)</f>
        <v>0</v>
      </c>
      <c r="O70" s="2">
        <f>IF(Table1[[#This Row],[charity_size]]="M",(Table1[[#This Row],[revenue_log]]-_xlfn.MINIFS($J$2:$J$423,$K$2:$K$423,"M"))/(_xlfn.MAXIFS($J$2:$J$423,$K$2:$K$423,"M")-_xlfn.MINIFS($J$2:$J$423,$K$2:$K$423,"M")),0)</f>
        <v>0</v>
      </c>
      <c r="P70" s="1">
        <f>IF(Table1[[#This Row],[charity_size]]="L",1,0)</f>
        <v>1</v>
      </c>
      <c r="Q70" s="2">
        <f>IF(Table1[[#This Row],[charity_size]]="L",(Table1[[#This Row],[revenue_log]]-_xlfn.MINIFS($J$2:$J$423,$K$2:$K$423,"L"))/(_xlfn.MAXIFS($J$2:$J$423,$K$2:$K$423,"L")-_xlfn.MINIFS($J$2:$J$423,$K$2:$K$423,"L")),0)</f>
        <v>0.29281343145657301</v>
      </c>
    </row>
    <row r="71" spans="1:17" x14ac:dyDescent="0.2">
      <c r="A71" t="s">
        <v>811</v>
      </c>
      <c r="B71" t="s">
        <v>810</v>
      </c>
      <c r="C71" t="s">
        <v>610</v>
      </c>
      <c r="D71" t="s">
        <v>137</v>
      </c>
      <c r="E71" t="s">
        <v>21</v>
      </c>
      <c r="F71" t="s">
        <v>9</v>
      </c>
      <c r="G71" s="1">
        <v>10111</v>
      </c>
      <c r="H71" s="1">
        <v>9940494</v>
      </c>
      <c r="I71" s="1">
        <f>Table1[[#This Row],[receipts_total]]-Table1[[#This Row],[receipts_others_income]]</f>
        <v>9930383</v>
      </c>
      <c r="J71" s="2">
        <f>LOG(Table1[[#This Row],[revenue]]+1,10)</f>
        <v>6.9969660426400528</v>
      </c>
      <c r="K71" s="1" t="str">
        <f>IF(Table1[[#This Row],[revenue]]&lt;250000,"S",IF(Table1[[#This Row],[revenue]]&lt;1000000,"M","L"))</f>
        <v>L</v>
      </c>
      <c r="L71" s="1">
        <f>IF(Table1[[#This Row],[charity_size]]="S",1, 0)</f>
        <v>0</v>
      </c>
      <c r="M71" s="2">
        <f>IF(Table1[[#This Row],[charity_size]]="S",(Table1[[#This Row],[revenue_log]]-_xlfn.MINIFS($J$2:$J$423,$K$2:$K$423,"S"))/(_xlfn.MAXIFS($J$2:$J$423,$K$2:$K$423,"S")-_xlfn.MINIFS($J$2:$J$423,$K$2:$K$423,"S")),0)</f>
        <v>0</v>
      </c>
      <c r="N71" s="1">
        <f>IF(Table1[[#This Row],[charity_size]]="M",1,0)</f>
        <v>0</v>
      </c>
      <c r="O71" s="2">
        <f>IF(Table1[[#This Row],[charity_size]]="M",(Table1[[#This Row],[revenue_log]]-_xlfn.MINIFS($J$2:$J$423,$K$2:$K$423,"M"))/(_xlfn.MAXIFS($J$2:$J$423,$K$2:$K$423,"M")-_xlfn.MINIFS($J$2:$J$423,$K$2:$K$423,"M")),0)</f>
        <v>0</v>
      </c>
      <c r="P71" s="1">
        <f>IF(Table1[[#This Row],[charity_size]]="L",1,0)</f>
        <v>1</v>
      </c>
      <c r="Q71" s="2">
        <f>IF(Table1[[#This Row],[charity_size]]="L",(Table1[[#This Row],[revenue_log]]-_xlfn.MINIFS($J$2:$J$423,$K$2:$K$423,"L"))/(_xlfn.MAXIFS($J$2:$J$423,$K$2:$K$423,"L")-_xlfn.MINIFS($J$2:$J$423,$K$2:$K$423,"L")),0)</f>
        <v>0.29197036934302939</v>
      </c>
    </row>
    <row r="72" spans="1:17" x14ac:dyDescent="0.2">
      <c r="A72" t="s">
        <v>439</v>
      </c>
      <c r="B72" t="s">
        <v>438</v>
      </c>
      <c r="C72" t="s">
        <v>356</v>
      </c>
      <c r="D72" t="s">
        <v>132</v>
      </c>
      <c r="E72" t="s">
        <v>21</v>
      </c>
      <c r="F72" t="s">
        <v>9</v>
      </c>
      <c r="G72" s="1">
        <v>283691</v>
      </c>
      <c r="H72" s="1">
        <v>9924433</v>
      </c>
      <c r="I72" s="1">
        <f>Table1[[#This Row],[receipts_total]]-Table1[[#This Row],[receipts_others_income]]</f>
        <v>9640742</v>
      </c>
      <c r="J72" s="2">
        <f>LOG(Table1[[#This Row],[revenue]]+1,10)</f>
        <v>6.9841105057249706</v>
      </c>
      <c r="K72" s="1" t="str">
        <f>IF(Table1[[#This Row],[revenue]]&lt;250000,"S",IF(Table1[[#This Row],[revenue]]&lt;1000000,"M","L"))</f>
        <v>L</v>
      </c>
      <c r="L72" s="1">
        <f>IF(Table1[[#This Row],[charity_size]]="S",1, 0)</f>
        <v>0</v>
      </c>
      <c r="M72" s="2">
        <f>IF(Table1[[#This Row],[charity_size]]="S",(Table1[[#This Row],[revenue_log]]-_xlfn.MINIFS($J$2:$J$423,$K$2:$K$423,"S"))/(_xlfn.MAXIFS($J$2:$J$423,$K$2:$K$423,"S")-_xlfn.MINIFS($J$2:$J$423,$K$2:$K$423,"S")),0)</f>
        <v>0</v>
      </c>
      <c r="N72" s="1">
        <f>IF(Table1[[#This Row],[charity_size]]="M",1,0)</f>
        <v>0</v>
      </c>
      <c r="O72" s="2">
        <f>IF(Table1[[#This Row],[charity_size]]="M",(Table1[[#This Row],[revenue_log]]-_xlfn.MINIFS($J$2:$J$423,$K$2:$K$423,"M"))/(_xlfn.MAXIFS($J$2:$J$423,$K$2:$K$423,"M")-_xlfn.MINIFS($J$2:$J$423,$K$2:$K$423,"M")),0)</f>
        <v>0</v>
      </c>
      <c r="P72" s="1">
        <f>IF(Table1[[#This Row],[charity_size]]="L",1,0)</f>
        <v>1</v>
      </c>
      <c r="Q72" s="2">
        <f>IF(Table1[[#This Row],[charity_size]]="L",(Table1[[#This Row],[revenue_log]]-_xlfn.MINIFS($J$2:$J$423,$K$2:$K$423,"L"))/(_xlfn.MAXIFS($J$2:$J$423,$K$2:$K$423,"L")-_xlfn.MINIFS($J$2:$J$423,$K$2:$K$423,"L")),0)</f>
        <v>0.28819351653838687</v>
      </c>
    </row>
    <row r="73" spans="1:17" x14ac:dyDescent="0.2">
      <c r="A73" t="s">
        <v>505</v>
      </c>
      <c r="B73" t="s">
        <v>503</v>
      </c>
      <c r="C73" t="s">
        <v>356</v>
      </c>
      <c r="D73" t="s">
        <v>504</v>
      </c>
      <c r="E73" t="s">
        <v>21</v>
      </c>
      <c r="F73" t="s">
        <v>9</v>
      </c>
      <c r="G73" s="1">
        <v>215236</v>
      </c>
      <c r="H73" s="1">
        <v>9717433</v>
      </c>
      <c r="I73" s="1">
        <f>Table1[[#This Row],[receipts_total]]-Table1[[#This Row],[receipts_others_income]]</f>
        <v>9502197</v>
      </c>
      <c r="J73" s="2">
        <f>LOG(Table1[[#This Row],[revenue]]+1,10)</f>
        <v>6.977824075695005</v>
      </c>
      <c r="K73" s="1" t="str">
        <f>IF(Table1[[#This Row],[revenue]]&lt;250000,"S",IF(Table1[[#This Row],[revenue]]&lt;1000000,"M","L"))</f>
        <v>L</v>
      </c>
      <c r="L73" s="1">
        <f>IF(Table1[[#This Row],[charity_size]]="S",1, 0)</f>
        <v>0</v>
      </c>
      <c r="M73" s="2">
        <f>IF(Table1[[#This Row],[charity_size]]="S",(Table1[[#This Row],[revenue_log]]-_xlfn.MINIFS($J$2:$J$423,$K$2:$K$423,"S"))/(_xlfn.MAXIFS($J$2:$J$423,$K$2:$K$423,"S")-_xlfn.MINIFS($J$2:$J$423,$K$2:$K$423,"S")),0)</f>
        <v>0</v>
      </c>
      <c r="N73" s="1">
        <f>IF(Table1[[#This Row],[charity_size]]="M",1,0)</f>
        <v>0</v>
      </c>
      <c r="O73" s="2">
        <f>IF(Table1[[#This Row],[charity_size]]="M",(Table1[[#This Row],[revenue_log]]-_xlfn.MINIFS($J$2:$J$423,$K$2:$K$423,"M"))/(_xlfn.MAXIFS($J$2:$J$423,$K$2:$K$423,"M")-_xlfn.MINIFS($J$2:$J$423,$K$2:$K$423,"M")),0)</f>
        <v>0</v>
      </c>
      <c r="P73" s="1">
        <f>IF(Table1[[#This Row],[charity_size]]="L",1,0)</f>
        <v>1</v>
      </c>
      <c r="Q73" s="2">
        <f>IF(Table1[[#This Row],[charity_size]]="L",(Table1[[#This Row],[revenue_log]]-_xlfn.MINIFS($J$2:$J$423,$K$2:$K$423,"L"))/(_xlfn.MAXIFS($J$2:$J$423,$K$2:$K$423,"L")-_xlfn.MINIFS($J$2:$J$423,$K$2:$K$423,"L")),0)</f>
        <v>0.28634661422332219</v>
      </c>
    </row>
    <row r="74" spans="1:17" x14ac:dyDescent="0.2">
      <c r="A74" t="s">
        <v>75</v>
      </c>
      <c r="B74" t="s">
        <v>74</v>
      </c>
      <c r="C74" t="s">
        <v>11</v>
      </c>
      <c r="D74" t="s">
        <v>56</v>
      </c>
      <c r="E74" t="s">
        <v>8</v>
      </c>
      <c r="F74" t="s">
        <v>9</v>
      </c>
      <c r="G74" s="1">
        <v>659943</v>
      </c>
      <c r="H74" s="1">
        <v>10035916</v>
      </c>
      <c r="I74" s="1">
        <f>Table1[[#This Row],[receipts_total]]-Table1[[#This Row],[receipts_others_income]]</f>
        <v>9375973</v>
      </c>
      <c r="J74" s="2">
        <f>LOG(Table1[[#This Row],[revenue]]+1,10)</f>
        <v>6.9720163943574427</v>
      </c>
      <c r="K74" s="1" t="str">
        <f>IF(Table1[[#This Row],[revenue]]&lt;250000,"S",IF(Table1[[#This Row],[revenue]]&lt;1000000,"M","L"))</f>
        <v>L</v>
      </c>
      <c r="L74" s="1">
        <f>IF(Table1[[#This Row],[charity_size]]="S",1, 0)</f>
        <v>0</v>
      </c>
      <c r="M74" s="2">
        <f>IF(Table1[[#This Row],[charity_size]]="S",(Table1[[#This Row],[revenue_log]]-_xlfn.MINIFS($J$2:$J$423,$K$2:$K$423,"S"))/(_xlfn.MAXIFS($J$2:$J$423,$K$2:$K$423,"S")-_xlfn.MINIFS($J$2:$J$423,$K$2:$K$423,"S")),0)</f>
        <v>0</v>
      </c>
      <c r="N74" s="1">
        <f>IF(Table1[[#This Row],[charity_size]]="M",1,0)</f>
        <v>0</v>
      </c>
      <c r="O74" s="2">
        <f>IF(Table1[[#This Row],[charity_size]]="M",(Table1[[#This Row],[revenue_log]]-_xlfn.MINIFS($J$2:$J$423,$K$2:$K$423,"M"))/(_xlfn.MAXIFS($J$2:$J$423,$K$2:$K$423,"M")-_xlfn.MINIFS($J$2:$J$423,$K$2:$K$423,"M")),0)</f>
        <v>0</v>
      </c>
      <c r="P74" s="1">
        <f>IF(Table1[[#This Row],[charity_size]]="L",1,0)</f>
        <v>1</v>
      </c>
      <c r="Q74" s="2">
        <f>IF(Table1[[#This Row],[charity_size]]="L",(Table1[[#This Row],[revenue_log]]-_xlfn.MINIFS($J$2:$J$423,$K$2:$K$423,"L"))/(_xlfn.MAXIFS($J$2:$J$423,$K$2:$K$423,"L")-_xlfn.MINIFS($J$2:$J$423,$K$2:$K$423,"L")),0)</f>
        <v>0.2846403644032538</v>
      </c>
    </row>
    <row r="75" spans="1:17" x14ac:dyDescent="0.2">
      <c r="A75" t="s">
        <v>474</v>
      </c>
      <c r="B75" t="s">
        <v>473</v>
      </c>
      <c r="C75" t="s">
        <v>356</v>
      </c>
      <c r="D75" t="s">
        <v>467</v>
      </c>
      <c r="E75" t="s">
        <v>21</v>
      </c>
      <c r="F75" t="s">
        <v>9</v>
      </c>
      <c r="G75" s="1">
        <v>588530</v>
      </c>
      <c r="H75" s="1">
        <v>9861347</v>
      </c>
      <c r="I75" s="1">
        <f>Table1[[#This Row],[receipts_total]]-Table1[[#This Row],[receipts_others_income]]</f>
        <v>9272817</v>
      </c>
      <c r="J75" s="2">
        <f>LOG(Table1[[#This Row],[revenue]]+1,10)</f>
        <v>6.9672117358563641</v>
      </c>
      <c r="K75" s="1" t="str">
        <f>IF(Table1[[#This Row],[revenue]]&lt;250000,"S",IF(Table1[[#This Row],[revenue]]&lt;1000000,"M","L"))</f>
        <v>L</v>
      </c>
      <c r="L75" s="1">
        <f>IF(Table1[[#This Row],[charity_size]]="S",1, 0)</f>
        <v>0</v>
      </c>
      <c r="M75" s="2">
        <f>IF(Table1[[#This Row],[charity_size]]="S",(Table1[[#This Row],[revenue_log]]-_xlfn.MINIFS($J$2:$J$423,$K$2:$K$423,"S"))/(_xlfn.MAXIFS($J$2:$J$423,$K$2:$K$423,"S")-_xlfn.MINIFS($J$2:$J$423,$K$2:$K$423,"S")),0)</f>
        <v>0</v>
      </c>
      <c r="N75" s="1">
        <f>IF(Table1[[#This Row],[charity_size]]="M",1,0)</f>
        <v>0</v>
      </c>
      <c r="O75" s="2">
        <f>IF(Table1[[#This Row],[charity_size]]="M",(Table1[[#This Row],[revenue_log]]-_xlfn.MINIFS($J$2:$J$423,$K$2:$K$423,"M"))/(_xlfn.MAXIFS($J$2:$J$423,$K$2:$K$423,"M")-_xlfn.MINIFS($J$2:$J$423,$K$2:$K$423,"M")),0)</f>
        <v>0</v>
      </c>
      <c r="P75" s="1">
        <f>IF(Table1[[#This Row],[charity_size]]="L",1,0)</f>
        <v>1</v>
      </c>
      <c r="Q75" s="2">
        <f>IF(Table1[[#This Row],[charity_size]]="L",(Table1[[#This Row],[revenue_log]]-_xlfn.MINIFS($J$2:$J$423,$K$2:$K$423,"L"))/(_xlfn.MAXIFS($J$2:$J$423,$K$2:$K$423,"L")-_xlfn.MINIFS($J$2:$J$423,$K$2:$K$423,"L")),0)</f>
        <v>0.2832287945827931</v>
      </c>
    </row>
    <row r="76" spans="1:17" x14ac:dyDescent="0.2">
      <c r="A76" t="s">
        <v>374</v>
      </c>
      <c r="B76" t="s">
        <v>373</v>
      </c>
      <c r="C76" t="s">
        <v>356</v>
      </c>
      <c r="D76" t="s">
        <v>357</v>
      </c>
      <c r="E76" t="s">
        <v>8</v>
      </c>
      <c r="F76" t="s">
        <v>9</v>
      </c>
      <c r="G76">
        <v>0</v>
      </c>
      <c r="H76" s="1">
        <v>9217035</v>
      </c>
      <c r="I76" s="1">
        <f>Table1[[#This Row],[receipts_total]]-Table1[[#This Row],[receipts_others_income]]</f>
        <v>9217035</v>
      </c>
      <c r="J76" s="2">
        <f>LOG(Table1[[#This Row],[revenue]]+1,10)</f>
        <v>6.964591283765353</v>
      </c>
      <c r="K76" s="1" t="str">
        <f>IF(Table1[[#This Row],[revenue]]&lt;250000,"S",IF(Table1[[#This Row],[revenue]]&lt;1000000,"M","L"))</f>
        <v>L</v>
      </c>
      <c r="L76" s="1">
        <f>IF(Table1[[#This Row],[charity_size]]="S",1, 0)</f>
        <v>0</v>
      </c>
      <c r="M76" s="2">
        <f>IF(Table1[[#This Row],[charity_size]]="S",(Table1[[#This Row],[revenue_log]]-_xlfn.MINIFS($J$2:$J$423,$K$2:$K$423,"S"))/(_xlfn.MAXIFS($J$2:$J$423,$K$2:$K$423,"S")-_xlfn.MINIFS($J$2:$J$423,$K$2:$K$423,"S")),0)</f>
        <v>0</v>
      </c>
      <c r="N76" s="1">
        <f>IF(Table1[[#This Row],[charity_size]]="M",1,0)</f>
        <v>0</v>
      </c>
      <c r="O76" s="2">
        <f>IF(Table1[[#This Row],[charity_size]]="M",(Table1[[#This Row],[revenue_log]]-_xlfn.MINIFS($J$2:$J$423,$K$2:$K$423,"M"))/(_xlfn.MAXIFS($J$2:$J$423,$K$2:$K$423,"M")-_xlfn.MINIFS($J$2:$J$423,$K$2:$K$423,"M")),0)</f>
        <v>0</v>
      </c>
      <c r="P76" s="1">
        <f>IF(Table1[[#This Row],[charity_size]]="L",1,0)</f>
        <v>1</v>
      </c>
      <c r="Q76" s="2">
        <f>IF(Table1[[#This Row],[charity_size]]="L",(Table1[[#This Row],[revenue_log]]-_xlfn.MINIFS($J$2:$J$423,$K$2:$K$423,"L"))/(_xlfn.MAXIFS($J$2:$J$423,$K$2:$K$423,"L")-_xlfn.MINIFS($J$2:$J$423,$K$2:$K$423,"L")),0)</f>
        <v>0.28245892694562308</v>
      </c>
    </row>
    <row r="77" spans="1:17" x14ac:dyDescent="0.2">
      <c r="A77" t="s">
        <v>673</v>
      </c>
      <c r="B77" t="s">
        <v>672</v>
      </c>
      <c r="C77" t="s">
        <v>610</v>
      </c>
      <c r="D77" t="s">
        <v>664</v>
      </c>
      <c r="E77" t="s">
        <v>8</v>
      </c>
      <c r="F77" t="s">
        <v>9</v>
      </c>
      <c r="G77" s="1">
        <v>3308739</v>
      </c>
      <c r="H77" s="1">
        <v>12492894</v>
      </c>
      <c r="I77" s="1">
        <f>Table1[[#This Row],[receipts_total]]-Table1[[#This Row],[receipts_others_income]]</f>
        <v>9184155</v>
      </c>
      <c r="J77" s="2">
        <f>LOG(Table1[[#This Row],[revenue]]+1,10)</f>
        <v>6.9630392519445525</v>
      </c>
      <c r="K77" s="1" t="str">
        <f>IF(Table1[[#This Row],[revenue]]&lt;250000,"S",IF(Table1[[#This Row],[revenue]]&lt;1000000,"M","L"))</f>
        <v>L</v>
      </c>
      <c r="L77" s="1">
        <f>IF(Table1[[#This Row],[charity_size]]="S",1, 0)</f>
        <v>0</v>
      </c>
      <c r="M77" s="2">
        <f>IF(Table1[[#This Row],[charity_size]]="S",(Table1[[#This Row],[revenue_log]]-_xlfn.MINIFS($J$2:$J$423,$K$2:$K$423,"S"))/(_xlfn.MAXIFS($J$2:$J$423,$K$2:$K$423,"S")-_xlfn.MINIFS($J$2:$J$423,$K$2:$K$423,"S")),0)</f>
        <v>0</v>
      </c>
      <c r="N77" s="1">
        <f>IF(Table1[[#This Row],[charity_size]]="M",1,0)</f>
        <v>0</v>
      </c>
      <c r="O77" s="2">
        <f>IF(Table1[[#This Row],[charity_size]]="M",(Table1[[#This Row],[revenue_log]]-_xlfn.MINIFS($J$2:$J$423,$K$2:$K$423,"M"))/(_xlfn.MAXIFS($J$2:$J$423,$K$2:$K$423,"M")-_xlfn.MINIFS($J$2:$J$423,$K$2:$K$423,"M")),0)</f>
        <v>0</v>
      </c>
      <c r="P77" s="1">
        <f>IF(Table1[[#This Row],[charity_size]]="L",1,0)</f>
        <v>1</v>
      </c>
      <c r="Q77" s="2">
        <f>IF(Table1[[#This Row],[charity_size]]="L",(Table1[[#This Row],[revenue_log]]-_xlfn.MINIFS($J$2:$J$423,$K$2:$K$423,"L"))/(_xlfn.MAXIFS($J$2:$J$423,$K$2:$K$423,"L")-_xlfn.MINIFS($J$2:$J$423,$K$2:$K$423,"L")),0)</f>
        <v>0.2820029525453312</v>
      </c>
    </row>
    <row r="78" spans="1:17" x14ac:dyDescent="0.2">
      <c r="A78" t="s">
        <v>638</v>
      </c>
      <c r="B78" t="s">
        <v>637</v>
      </c>
      <c r="C78" t="s">
        <v>610</v>
      </c>
      <c r="D78" t="s">
        <v>540</v>
      </c>
      <c r="E78" t="s">
        <v>21</v>
      </c>
      <c r="F78" t="s">
        <v>9</v>
      </c>
      <c r="G78" s="1">
        <v>791830</v>
      </c>
      <c r="H78" s="1">
        <v>9420558</v>
      </c>
      <c r="I78" s="1">
        <f>Table1[[#This Row],[receipts_total]]-Table1[[#This Row],[receipts_others_income]]</f>
        <v>8628728</v>
      </c>
      <c r="J78" s="2">
        <f>LOG(Table1[[#This Row],[revenue]]+1,10)</f>
        <v>6.9359468294419688</v>
      </c>
      <c r="K78" s="1" t="str">
        <f>IF(Table1[[#This Row],[revenue]]&lt;250000,"S",IF(Table1[[#This Row],[revenue]]&lt;1000000,"M","L"))</f>
        <v>L</v>
      </c>
      <c r="L78" s="1">
        <f>IF(Table1[[#This Row],[charity_size]]="S",1, 0)</f>
        <v>0</v>
      </c>
      <c r="M78" s="2">
        <f>IF(Table1[[#This Row],[charity_size]]="S",(Table1[[#This Row],[revenue_log]]-_xlfn.MINIFS($J$2:$J$423,$K$2:$K$423,"S"))/(_xlfn.MAXIFS($J$2:$J$423,$K$2:$K$423,"S")-_xlfn.MINIFS($J$2:$J$423,$K$2:$K$423,"S")),0)</f>
        <v>0</v>
      </c>
      <c r="N78" s="1">
        <f>IF(Table1[[#This Row],[charity_size]]="M",1,0)</f>
        <v>0</v>
      </c>
      <c r="O78" s="2">
        <f>IF(Table1[[#This Row],[charity_size]]="M",(Table1[[#This Row],[revenue_log]]-_xlfn.MINIFS($J$2:$J$423,$K$2:$K$423,"M"))/(_xlfn.MAXIFS($J$2:$J$423,$K$2:$K$423,"M")-_xlfn.MINIFS($J$2:$J$423,$K$2:$K$423,"M")),0)</f>
        <v>0</v>
      </c>
      <c r="P78" s="1">
        <f>IF(Table1[[#This Row],[charity_size]]="L",1,0)</f>
        <v>1</v>
      </c>
      <c r="Q78" s="2">
        <f>IF(Table1[[#This Row],[charity_size]]="L",(Table1[[#This Row],[revenue_log]]-_xlfn.MINIFS($J$2:$J$423,$K$2:$K$423,"L"))/(_xlfn.MAXIFS($J$2:$J$423,$K$2:$K$423,"L")-_xlfn.MINIFS($J$2:$J$423,$K$2:$K$423,"L")),0)</f>
        <v>0.27404341786472247</v>
      </c>
    </row>
    <row r="79" spans="1:17" x14ac:dyDescent="0.2">
      <c r="A79" t="s">
        <v>519</v>
      </c>
      <c r="B79" t="s">
        <v>518</v>
      </c>
      <c r="C79" t="s">
        <v>356</v>
      </c>
      <c r="D79" t="s">
        <v>504</v>
      </c>
      <c r="E79" t="s">
        <v>8</v>
      </c>
      <c r="F79" t="s">
        <v>9</v>
      </c>
      <c r="G79" s="1">
        <v>11851</v>
      </c>
      <c r="H79" s="1">
        <v>8624790</v>
      </c>
      <c r="I79" s="1">
        <f>Table1[[#This Row],[receipts_total]]-Table1[[#This Row],[receipts_others_income]]</f>
        <v>8612939</v>
      </c>
      <c r="J79" s="2">
        <f>LOG(Table1[[#This Row],[revenue]]+1,10)</f>
        <v>6.9351514218173902</v>
      </c>
      <c r="K79" s="1" t="str">
        <f>IF(Table1[[#This Row],[revenue]]&lt;250000,"S",IF(Table1[[#This Row],[revenue]]&lt;1000000,"M","L"))</f>
        <v>L</v>
      </c>
      <c r="L79" s="1">
        <f>IF(Table1[[#This Row],[charity_size]]="S",1, 0)</f>
        <v>0</v>
      </c>
      <c r="M79" s="2">
        <f>IF(Table1[[#This Row],[charity_size]]="S",(Table1[[#This Row],[revenue_log]]-_xlfn.MINIFS($J$2:$J$423,$K$2:$K$423,"S"))/(_xlfn.MAXIFS($J$2:$J$423,$K$2:$K$423,"S")-_xlfn.MINIFS($J$2:$J$423,$K$2:$K$423,"S")),0)</f>
        <v>0</v>
      </c>
      <c r="N79" s="1">
        <f>IF(Table1[[#This Row],[charity_size]]="M",1,0)</f>
        <v>0</v>
      </c>
      <c r="O79" s="2">
        <f>IF(Table1[[#This Row],[charity_size]]="M",(Table1[[#This Row],[revenue_log]]-_xlfn.MINIFS($J$2:$J$423,$K$2:$K$423,"M"))/(_xlfn.MAXIFS($J$2:$J$423,$K$2:$K$423,"M")-_xlfn.MINIFS($J$2:$J$423,$K$2:$K$423,"M")),0)</f>
        <v>0</v>
      </c>
      <c r="P79" s="1">
        <f>IF(Table1[[#This Row],[charity_size]]="L",1,0)</f>
        <v>1</v>
      </c>
      <c r="Q79" s="2">
        <f>IF(Table1[[#This Row],[charity_size]]="L",(Table1[[#This Row],[revenue_log]]-_xlfn.MINIFS($J$2:$J$423,$K$2:$K$423,"L"))/(_xlfn.MAXIFS($J$2:$J$423,$K$2:$K$423,"L")-_xlfn.MINIFS($J$2:$J$423,$K$2:$K$423,"L")),0)</f>
        <v>0.27380973353573895</v>
      </c>
    </row>
    <row r="80" spans="1:17" x14ac:dyDescent="0.2">
      <c r="A80" t="s">
        <v>797</v>
      </c>
      <c r="B80" t="s">
        <v>796</v>
      </c>
      <c r="C80" t="s">
        <v>610</v>
      </c>
      <c r="D80" t="s">
        <v>782</v>
      </c>
      <c r="E80" t="s">
        <v>335</v>
      </c>
      <c r="F80" t="s">
        <v>9</v>
      </c>
      <c r="G80" s="1">
        <v>327956</v>
      </c>
      <c r="H80" s="1">
        <v>8782344</v>
      </c>
      <c r="I80" s="1">
        <f>Table1[[#This Row],[receipts_total]]-Table1[[#This Row],[receipts_others_income]]</f>
        <v>8454388</v>
      </c>
      <c r="J80" s="2">
        <f>LOG(Table1[[#This Row],[revenue]]+1,10)</f>
        <v>6.9270822265385146</v>
      </c>
      <c r="K80" s="1" t="str">
        <f>IF(Table1[[#This Row],[revenue]]&lt;250000,"S",IF(Table1[[#This Row],[revenue]]&lt;1000000,"M","L"))</f>
        <v>L</v>
      </c>
      <c r="L80" s="1">
        <f>IF(Table1[[#This Row],[charity_size]]="S",1, 0)</f>
        <v>0</v>
      </c>
      <c r="M80" s="2">
        <f>IF(Table1[[#This Row],[charity_size]]="S",(Table1[[#This Row],[revenue_log]]-_xlfn.MINIFS($J$2:$J$423,$K$2:$K$423,"S"))/(_xlfn.MAXIFS($J$2:$J$423,$K$2:$K$423,"S")-_xlfn.MINIFS($J$2:$J$423,$K$2:$K$423,"S")),0)</f>
        <v>0</v>
      </c>
      <c r="N80" s="1">
        <f>IF(Table1[[#This Row],[charity_size]]="M",1,0)</f>
        <v>0</v>
      </c>
      <c r="O80" s="2">
        <f>IF(Table1[[#This Row],[charity_size]]="M",(Table1[[#This Row],[revenue_log]]-_xlfn.MINIFS($J$2:$J$423,$K$2:$K$423,"M"))/(_xlfn.MAXIFS($J$2:$J$423,$K$2:$K$423,"M")-_xlfn.MINIFS($J$2:$J$423,$K$2:$K$423,"M")),0)</f>
        <v>0</v>
      </c>
      <c r="P80" s="1">
        <f>IF(Table1[[#This Row],[charity_size]]="L",1,0)</f>
        <v>1</v>
      </c>
      <c r="Q80" s="2">
        <f>IF(Table1[[#This Row],[charity_size]]="L",(Table1[[#This Row],[revenue_log]]-_xlfn.MINIFS($J$2:$J$423,$K$2:$K$423,"L"))/(_xlfn.MAXIFS($J$2:$J$423,$K$2:$K$423,"L")-_xlfn.MINIFS($J$2:$J$423,$K$2:$K$423,"L")),0)</f>
        <v>0.2714390692047553</v>
      </c>
    </row>
    <row r="81" spans="1:17" x14ac:dyDescent="0.2">
      <c r="A81" t="s">
        <v>461</v>
      </c>
      <c r="B81" t="s">
        <v>460</v>
      </c>
      <c r="C81" t="s">
        <v>356</v>
      </c>
      <c r="D81" t="s">
        <v>450</v>
      </c>
      <c r="E81" t="s">
        <v>8</v>
      </c>
      <c r="F81" t="s">
        <v>9</v>
      </c>
      <c r="G81" s="1">
        <v>116873</v>
      </c>
      <c r="H81" s="1">
        <v>7869277</v>
      </c>
      <c r="I81" s="1">
        <f>Table1[[#This Row],[receipts_total]]-Table1[[#This Row],[receipts_others_income]]</f>
        <v>7752404</v>
      </c>
      <c r="J81" s="2">
        <f>LOG(Table1[[#This Row],[revenue]]+1,10)</f>
        <v>6.8894364529837171</v>
      </c>
      <c r="K81" s="1" t="str">
        <f>IF(Table1[[#This Row],[revenue]]&lt;250000,"S",IF(Table1[[#This Row],[revenue]]&lt;1000000,"M","L"))</f>
        <v>L</v>
      </c>
      <c r="L81" s="1">
        <f>IF(Table1[[#This Row],[charity_size]]="S",1, 0)</f>
        <v>0</v>
      </c>
      <c r="M81" s="2">
        <f>IF(Table1[[#This Row],[charity_size]]="S",(Table1[[#This Row],[revenue_log]]-_xlfn.MINIFS($J$2:$J$423,$K$2:$K$423,"S"))/(_xlfn.MAXIFS($J$2:$J$423,$K$2:$K$423,"S")-_xlfn.MINIFS($J$2:$J$423,$K$2:$K$423,"S")),0)</f>
        <v>0</v>
      </c>
      <c r="N81" s="1">
        <f>IF(Table1[[#This Row],[charity_size]]="M",1,0)</f>
        <v>0</v>
      </c>
      <c r="O81" s="2">
        <f>IF(Table1[[#This Row],[charity_size]]="M",(Table1[[#This Row],[revenue_log]]-_xlfn.MINIFS($J$2:$J$423,$K$2:$K$423,"M"))/(_xlfn.MAXIFS($J$2:$J$423,$K$2:$K$423,"M")-_xlfn.MINIFS($J$2:$J$423,$K$2:$K$423,"M")),0)</f>
        <v>0</v>
      </c>
      <c r="P81" s="1">
        <f>IF(Table1[[#This Row],[charity_size]]="L",1,0)</f>
        <v>1</v>
      </c>
      <c r="Q81" s="2">
        <f>IF(Table1[[#This Row],[charity_size]]="L",(Table1[[#This Row],[revenue_log]]-_xlfn.MINIFS($J$2:$J$423,$K$2:$K$423,"L"))/(_xlfn.MAXIFS($J$2:$J$423,$K$2:$K$423,"L")-_xlfn.MINIFS($J$2:$J$423,$K$2:$K$423,"L")),0)</f>
        <v>0.26037904531212708</v>
      </c>
    </row>
    <row r="82" spans="1:17" x14ac:dyDescent="0.2">
      <c r="A82" t="s">
        <v>830</v>
      </c>
      <c r="B82" t="s">
        <v>829</v>
      </c>
      <c r="C82" t="s">
        <v>610</v>
      </c>
      <c r="D82" t="s">
        <v>137</v>
      </c>
      <c r="E82" t="s">
        <v>828</v>
      </c>
      <c r="F82" t="s">
        <v>9</v>
      </c>
      <c r="G82" s="1">
        <v>510828</v>
      </c>
      <c r="H82" s="1">
        <v>8096512</v>
      </c>
      <c r="I82" s="1">
        <f>Table1[[#This Row],[receipts_total]]-Table1[[#This Row],[receipts_others_income]]</f>
        <v>7585684</v>
      </c>
      <c r="J82" s="2">
        <f>LOG(Table1[[#This Row],[revenue]]+1,10)</f>
        <v>6.8799948044091961</v>
      </c>
      <c r="K82" s="1" t="str">
        <f>IF(Table1[[#This Row],[revenue]]&lt;250000,"S",IF(Table1[[#This Row],[revenue]]&lt;1000000,"M","L"))</f>
        <v>L</v>
      </c>
      <c r="L82" s="1">
        <f>IF(Table1[[#This Row],[charity_size]]="S",1, 0)</f>
        <v>0</v>
      </c>
      <c r="M82" s="2">
        <f>IF(Table1[[#This Row],[charity_size]]="S",(Table1[[#This Row],[revenue_log]]-_xlfn.MINIFS($J$2:$J$423,$K$2:$K$423,"S"))/(_xlfn.MAXIFS($J$2:$J$423,$K$2:$K$423,"S")-_xlfn.MINIFS($J$2:$J$423,$K$2:$K$423,"S")),0)</f>
        <v>0</v>
      </c>
      <c r="N82" s="1">
        <f>IF(Table1[[#This Row],[charity_size]]="M",1,0)</f>
        <v>0</v>
      </c>
      <c r="O82" s="2">
        <f>IF(Table1[[#This Row],[charity_size]]="M",(Table1[[#This Row],[revenue_log]]-_xlfn.MINIFS($J$2:$J$423,$K$2:$K$423,"M"))/(_xlfn.MAXIFS($J$2:$J$423,$K$2:$K$423,"M")-_xlfn.MINIFS($J$2:$J$423,$K$2:$K$423,"M")),0)</f>
        <v>0</v>
      </c>
      <c r="P82" s="1">
        <f>IF(Table1[[#This Row],[charity_size]]="L",1,0)</f>
        <v>1</v>
      </c>
      <c r="Q82" s="2">
        <f>IF(Table1[[#This Row],[charity_size]]="L",(Table1[[#This Row],[revenue_log]]-_xlfn.MINIFS($J$2:$J$423,$K$2:$K$423,"L"))/(_xlfn.MAXIFS($J$2:$J$423,$K$2:$K$423,"L")-_xlfn.MINIFS($J$2:$J$423,$K$2:$K$423,"L")),0)</f>
        <v>0.25760516529959393</v>
      </c>
    </row>
    <row r="83" spans="1:17" x14ac:dyDescent="0.2">
      <c r="A83" t="s">
        <v>700</v>
      </c>
      <c r="B83" t="s">
        <v>699</v>
      </c>
      <c r="C83" t="s">
        <v>610</v>
      </c>
      <c r="D83" t="s">
        <v>664</v>
      </c>
      <c r="E83" t="s">
        <v>8</v>
      </c>
      <c r="F83" t="s">
        <v>9</v>
      </c>
      <c r="G83" s="1">
        <v>1270</v>
      </c>
      <c r="H83" s="1">
        <v>7556299</v>
      </c>
      <c r="I83" s="1">
        <f>Table1[[#This Row],[receipts_total]]-Table1[[#This Row],[receipts_others_income]]</f>
        <v>7555029</v>
      </c>
      <c r="J83" s="2">
        <f>LOG(Table1[[#This Row],[revenue]]+1,10)</f>
        <v>6.8782361932029836</v>
      </c>
      <c r="K83" s="1" t="str">
        <f>IF(Table1[[#This Row],[revenue]]&lt;250000,"S",IF(Table1[[#This Row],[revenue]]&lt;1000000,"M","L"))</f>
        <v>L</v>
      </c>
      <c r="L83" s="1">
        <f>IF(Table1[[#This Row],[charity_size]]="S",1, 0)</f>
        <v>0</v>
      </c>
      <c r="M83" s="2">
        <f>IF(Table1[[#This Row],[charity_size]]="S",(Table1[[#This Row],[revenue_log]]-_xlfn.MINIFS($J$2:$J$423,$K$2:$K$423,"S"))/(_xlfn.MAXIFS($J$2:$J$423,$K$2:$K$423,"S")-_xlfn.MINIFS($J$2:$J$423,$K$2:$K$423,"S")),0)</f>
        <v>0</v>
      </c>
      <c r="N83" s="1">
        <f>IF(Table1[[#This Row],[charity_size]]="M",1,0)</f>
        <v>0</v>
      </c>
      <c r="O83" s="2">
        <f>IF(Table1[[#This Row],[charity_size]]="M",(Table1[[#This Row],[revenue_log]]-_xlfn.MINIFS($J$2:$J$423,$K$2:$K$423,"M"))/(_xlfn.MAXIFS($J$2:$J$423,$K$2:$K$423,"M")-_xlfn.MINIFS($J$2:$J$423,$K$2:$K$423,"M")),0)</f>
        <v>0</v>
      </c>
      <c r="P83" s="1">
        <f>IF(Table1[[#This Row],[charity_size]]="L",1,0)</f>
        <v>1</v>
      </c>
      <c r="Q83" s="2">
        <f>IF(Table1[[#This Row],[charity_size]]="L",(Table1[[#This Row],[revenue_log]]-_xlfn.MINIFS($J$2:$J$423,$K$2:$K$423,"L"))/(_xlfn.MAXIFS($J$2:$J$423,$K$2:$K$423,"L")-_xlfn.MINIFS($J$2:$J$423,$K$2:$K$423,"L")),0)</f>
        <v>0.2570884995461265</v>
      </c>
    </row>
    <row r="84" spans="1:17" x14ac:dyDescent="0.2">
      <c r="A84" t="s">
        <v>526</v>
      </c>
      <c r="B84" t="s">
        <v>524</v>
      </c>
      <c r="C84" t="s">
        <v>356</v>
      </c>
      <c r="D84" t="s">
        <v>525</v>
      </c>
      <c r="E84" t="s">
        <v>8</v>
      </c>
      <c r="F84" t="s">
        <v>9</v>
      </c>
      <c r="G84" s="1">
        <v>626329</v>
      </c>
      <c r="H84" s="1">
        <v>7898051</v>
      </c>
      <c r="I84" s="1">
        <f>Table1[[#This Row],[receipts_total]]-Table1[[#This Row],[receipts_others_income]]</f>
        <v>7271722</v>
      </c>
      <c r="J84" s="2">
        <f>LOG(Table1[[#This Row],[revenue]]+1,10)</f>
        <v>6.8616373270534687</v>
      </c>
      <c r="K84" s="1" t="str">
        <f>IF(Table1[[#This Row],[revenue]]&lt;250000,"S",IF(Table1[[#This Row],[revenue]]&lt;1000000,"M","L"))</f>
        <v>L</v>
      </c>
      <c r="L84" s="1">
        <f>IF(Table1[[#This Row],[charity_size]]="S",1, 0)</f>
        <v>0</v>
      </c>
      <c r="M84" s="2">
        <f>IF(Table1[[#This Row],[charity_size]]="S",(Table1[[#This Row],[revenue_log]]-_xlfn.MINIFS($J$2:$J$423,$K$2:$K$423,"S"))/(_xlfn.MAXIFS($J$2:$J$423,$K$2:$K$423,"S")-_xlfn.MINIFS($J$2:$J$423,$K$2:$K$423,"S")),0)</f>
        <v>0</v>
      </c>
      <c r="N84" s="1">
        <f>IF(Table1[[#This Row],[charity_size]]="M",1,0)</f>
        <v>0</v>
      </c>
      <c r="O84" s="2">
        <f>IF(Table1[[#This Row],[charity_size]]="M",(Table1[[#This Row],[revenue_log]]-_xlfn.MINIFS($J$2:$J$423,$K$2:$K$423,"M"))/(_xlfn.MAXIFS($J$2:$J$423,$K$2:$K$423,"M")-_xlfn.MINIFS($J$2:$J$423,$K$2:$K$423,"M")),0)</f>
        <v>0</v>
      </c>
      <c r="P84" s="1">
        <f>IF(Table1[[#This Row],[charity_size]]="L",1,0)</f>
        <v>1</v>
      </c>
      <c r="Q84" s="2">
        <f>IF(Table1[[#This Row],[charity_size]]="L",(Table1[[#This Row],[revenue_log]]-_xlfn.MINIFS($J$2:$J$423,$K$2:$K$423,"L"))/(_xlfn.MAXIFS($J$2:$J$423,$K$2:$K$423,"L")-_xlfn.MINIFS($J$2:$J$423,$K$2:$K$423,"L")),0)</f>
        <v>0.25221188687838719</v>
      </c>
    </row>
    <row r="85" spans="1:17" x14ac:dyDescent="0.2">
      <c r="A85" t="s">
        <v>410</v>
      </c>
      <c r="B85" t="s">
        <v>409</v>
      </c>
      <c r="C85" t="s">
        <v>356</v>
      </c>
      <c r="D85" t="s">
        <v>403</v>
      </c>
      <c r="E85" t="s">
        <v>8</v>
      </c>
      <c r="F85" t="s">
        <v>9</v>
      </c>
      <c r="G85" s="1">
        <v>371835</v>
      </c>
      <c r="H85" s="1">
        <v>7304909</v>
      </c>
      <c r="I85" s="1">
        <f>Table1[[#This Row],[receipts_total]]-Table1[[#This Row],[receipts_others_income]]</f>
        <v>6933074</v>
      </c>
      <c r="J85" s="2">
        <f>LOG(Table1[[#This Row],[revenue]]+1,10)</f>
        <v>6.8409258982962706</v>
      </c>
      <c r="K85" s="1" t="str">
        <f>IF(Table1[[#This Row],[revenue]]&lt;250000,"S",IF(Table1[[#This Row],[revenue]]&lt;1000000,"M","L"))</f>
        <v>L</v>
      </c>
      <c r="L85" s="1">
        <f>IF(Table1[[#This Row],[charity_size]]="S",1, 0)</f>
        <v>0</v>
      </c>
      <c r="M85" s="2">
        <f>IF(Table1[[#This Row],[charity_size]]="S",(Table1[[#This Row],[revenue_log]]-_xlfn.MINIFS($J$2:$J$423,$K$2:$K$423,"S"))/(_xlfn.MAXIFS($J$2:$J$423,$K$2:$K$423,"S")-_xlfn.MINIFS($J$2:$J$423,$K$2:$K$423,"S")),0)</f>
        <v>0</v>
      </c>
      <c r="N85" s="1">
        <f>IF(Table1[[#This Row],[charity_size]]="M",1,0)</f>
        <v>0</v>
      </c>
      <c r="O85" s="2">
        <f>IF(Table1[[#This Row],[charity_size]]="M",(Table1[[#This Row],[revenue_log]]-_xlfn.MINIFS($J$2:$J$423,$K$2:$K$423,"M"))/(_xlfn.MAXIFS($J$2:$J$423,$K$2:$K$423,"M")-_xlfn.MINIFS($J$2:$J$423,$K$2:$K$423,"M")),0)</f>
        <v>0</v>
      </c>
      <c r="P85" s="1">
        <f>IF(Table1[[#This Row],[charity_size]]="L",1,0)</f>
        <v>1</v>
      </c>
      <c r="Q85" s="2">
        <f>IF(Table1[[#This Row],[charity_size]]="L",(Table1[[#This Row],[revenue_log]]-_xlfn.MINIFS($J$2:$J$423,$K$2:$K$423,"L"))/(_xlfn.MAXIFS($J$2:$J$423,$K$2:$K$423,"L")-_xlfn.MINIFS($J$2:$J$423,$K$2:$K$423,"L")),0)</f>
        <v>0.24612703656785648</v>
      </c>
    </row>
    <row r="86" spans="1:17" x14ac:dyDescent="0.2">
      <c r="A86" t="s">
        <v>898</v>
      </c>
      <c r="B86" t="s">
        <v>897</v>
      </c>
      <c r="C86" t="s">
        <v>836</v>
      </c>
      <c r="D86" t="s">
        <v>837</v>
      </c>
      <c r="E86" t="s">
        <v>8</v>
      </c>
      <c r="F86" t="s">
        <v>9</v>
      </c>
      <c r="G86" s="1">
        <v>180291</v>
      </c>
      <c r="H86" s="1">
        <v>6907272</v>
      </c>
      <c r="I86" s="1">
        <f>Table1[[#This Row],[receipts_total]]-Table1[[#This Row],[receipts_others_income]]</f>
        <v>6726981</v>
      </c>
      <c r="J86" s="2">
        <f>LOG(Table1[[#This Row],[revenue]]+1,10)</f>
        <v>6.8278202656029539</v>
      </c>
      <c r="K86" s="1" t="str">
        <f>IF(Table1[[#This Row],[revenue]]&lt;250000,"S",IF(Table1[[#This Row],[revenue]]&lt;1000000,"M","L"))</f>
        <v>L</v>
      </c>
      <c r="L86" s="1">
        <f>IF(Table1[[#This Row],[charity_size]]="S",1, 0)</f>
        <v>0</v>
      </c>
      <c r="M86" s="2">
        <f>IF(Table1[[#This Row],[charity_size]]="S",(Table1[[#This Row],[revenue_log]]-_xlfn.MINIFS($J$2:$J$423,$K$2:$K$423,"S"))/(_xlfn.MAXIFS($J$2:$J$423,$K$2:$K$423,"S")-_xlfn.MINIFS($J$2:$J$423,$K$2:$K$423,"S")),0)</f>
        <v>0</v>
      </c>
      <c r="N86" s="1">
        <f>IF(Table1[[#This Row],[charity_size]]="M",1,0)</f>
        <v>0</v>
      </c>
      <c r="O86" s="2">
        <f>IF(Table1[[#This Row],[charity_size]]="M",(Table1[[#This Row],[revenue_log]]-_xlfn.MINIFS($J$2:$J$423,$K$2:$K$423,"M"))/(_xlfn.MAXIFS($J$2:$J$423,$K$2:$K$423,"M")-_xlfn.MINIFS($J$2:$J$423,$K$2:$K$423,"M")),0)</f>
        <v>0</v>
      </c>
      <c r="P86" s="1">
        <f>IF(Table1[[#This Row],[charity_size]]="L",1,0)</f>
        <v>1</v>
      </c>
      <c r="Q86" s="2">
        <f>IF(Table1[[#This Row],[charity_size]]="L",(Table1[[#This Row],[revenue_log]]-_xlfn.MINIFS($J$2:$J$423,$K$2:$K$423,"L"))/(_xlfn.MAXIFS($J$2:$J$423,$K$2:$K$423,"L")-_xlfn.MINIFS($J$2:$J$423,$K$2:$K$423,"L")),0)</f>
        <v>0.24227670764567072</v>
      </c>
    </row>
    <row r="87" spans="1:17" x14ac:dyDescent="0.2">
      <c r="A87" t="s">
        <v>412</v>
      </c>
      <c r="B87" t="s">
        <v>411</v>
      </c>
      <c r="C87" t="s">
        <v>356</v>
      </c>
      <c r="D87" t="s">
        <v>403</v>
      </c>
      <c r="E87" t="s">
        <v>21</v>
      </c>
      <c r="F87" t="s">
        <v>9</v>
      </c>
      <c r="G87" s="1">
        <v>5521495</v>
      </c>
      <c r="H87" s="1">
        <v>11872727</v>
      </c>
      <c r="I87" s="1">
        <f>Table1[[#This Row],[receipts_total]]-Table1[[#This Row],[receipts_others_income]]</f>
        <v>6351232</v>
      </c>
      <c r="J87" s="2">
        <f>LOG(Table1[[#This Row],[revenue]]+1,10)</f>
        <v>6.8028580454674845</v>
      </c>
      <c r="K87" s="1" t="str">
        <f>IF(Table1[[#This Row],[revenue]]&lt;250000,"S",IF(Table1[[#This Row],[revenue]]&lt;1000000,"M","L"))</f>
        <v>L</v>
      </c>
      <c r="L87" s="1">
        <f>IF(Table1[[#This Row],[charity_size]]="S",1, 0)</f>
        <v>0</v>
      </c>
      <c r="M87" s="2">
        <f>IF(Table1[[#This Row],[charity_size]]="S",(Table1[[#This Row],[revenue_log]]-_xlfn.MINIFS($J$2:$J$423,$K$2:$K$423,"S"))/(_xlfn.MAXIFS($J$2:$J$423,$K$2:$K$423,"S")-_xlfn.MINIFS($J$2:$J$423,$K$2:$K$423,"S")),0)</f>
        <v>0</v>
      </c>
      <c r="N87" s="1">
        <f>IF(Table1[[#This Row],[charity_size]]="M",1,0)</f>
        <v>0</v>
      </c>
      <c r="O87" s="2">
        <f>IF(Table1[[#This Row],[charity_size]]="M",(Table1[[#This Row],[revenue_log]]-_xlfn.MINIFS($J$2:$J$423,$K$2:$K$423,"M"))/(_xlfn.MAXIFS($J$2:$J$423,$K$2:$K$423,"M")-_xlfn.MINIFS($J$2:$J$423,$K$2:$K$423,"M")),0)</f>
        <v>0</v>
      </c>
      <c r="P87" s="1">
        <f>IF(Table1[[#This Row],[charity_size]]="L",1,0)</f>
        <v>1</v>
      </c>
      <c r="Q87" s="2">
        <f>IF(Table1[[#This Row],[charity_size]]="L",(Table1[[#This Row],[revenue_log]]-_xlfn.MINIFS($J$2:$J$423,$K$2:$K$423,"L"))/(_xlfn.MAXIFS($J$2:$J$423,$K$2:$K$423,"L")-_xlfn.MINIFS($J$2:$J$423,$K$2:$K$423,"L")),0)</f>
        <v>0.23494300919717245</v>
      </c>
    </row>
    <row r="88" spans="1:17" x14ac:dyDescent="0.2">
      <c r="A88" t="s">
        <v>406</v>
      </c>
      <c r="B88" t="s">
        <v>405</v>
      </c>
      <c r="C88" t="s">
        <v>356</v>
      </c>
      <c r="D88" t="s">
        <v>403</v>
      </c>
      <c r="E88" t="s">
        <v>21</v>
      </c>
      <c r="F88" t="s">
        <v>9</v>
      </c>
      <c r="G88" s="1">
        <v>291854</v>
      </c>
      <c r="H88" s="1">
        <v>6298301</v>
      </c>
      <c r="I88" s="1">
        <f>Table1[[#This Row],[receipts_total]]-Table1[[#This Row],[receipts_others_income]]</f>
        <v>6006447</v>
      </c>
      <c r="J88" s="2">
        <f>LOG(Table1[[#This Row],[revenue]]+1,10)</f>
        <v>6.7786177215812087</v>
      </c>
      <c r="K88" s="1" t="str">
        <f>IF(Table1[[#This Row],[revenue]]&lt;250000,"S",IF(Table1[[#This Row],[revenue]]&lt;1000000,"M","L"))</f>
        <v>L</v>
      </c>
      <c r="L88" s="1">
        <f>IF(Table1[[#This Row],[charity_size]]="S",1, 0)</f>
        <v>0</v>
      </c>
      <c r="M88" s="2">
        <f>IF(Table1[[#This Row],[charity_size]]="S",(Table1[[#This Row],[revenue_log]]-_xlfn.MINIFS($J$2:$J$423,$K$2:$K$423,"S"))/(_xlfn.MAXIFS($J$2:$J$423,$K$2:$K$423,"S")-_xlfn.MINIFS($J$2:$J$423,$K$2:$K$423,"S")),0)</f>
        <v>0</v>
      </c>
      <c r="N88" s="1">
        <f>IF(Table1[[#This Row],[charity_size]]="M",1,0)</f>
        <v>0</v>
      </c>
      <c r="O88" s="2">
        <f>IF(Table1[[#This Row],[charity_size]]="M",(Table1[[#This Row],[revenue_log]]-_xlfn.MINIFS($J$2:$J$423,$K$2:$K$423,"M"))/(_xlfn.MAXIFS($J$2:$J$423,$K$2:$K$423,"M")-_xlfn.MINIFS($J$2:$J$423,$K$2:$K$423,"M")),0)</f>
        <v>0</v>
      </c>
      <c r="P88" s="1">
        <f>IF(Table1[[#This Row],[charity_size]]="L",1,0)</f>
        <v>1</v>
      </c>
      <c r="Q88" s="2">
        <f>IF(Table1[[#This Row],[charity_size]]="L",(Table1[[#This Row],[revenue_log]]-_xlfn.MINIFS($J$2:$J$423,$K$2:$K$423,"L"))/(_xlfn.MAXIFS($J$2:$J$423,$K$2:$K$423,"L")-_xlfn.MINIFS($J$2:$J$423,$K$2:$K$423,"L")),0)</f>
        <v>0.22782139802993184</v>
      </c>
    </row>
    <row r="89" spans="1:17" x14ac:dyDescent="0.2">
      <c r="A89" t="s">
        <v>890</v>
      </c>
      <c r="B89" t="s">
        <v>889</v>
      </c>
      <c r="C89" t="s">
        <v>836</v>
      </c>
      <c r="D89" t="s">
        <v>837</v>
      </c>
      <c r="E89" t="s">
        <v>8</v>
      </c>
      <c r="F89" t="s">
        <v>9</v>
      </c>
      <c r="G89" s="1">
        <v>906982</v>
      </c>
      <c r="H89" s="1">
        <v>6883460</v>
      </c>
      <c r="I89" s="1">
        <f>Table1[[#This Row],[receipts_total]]-Table1[[#This Row],[receipts_others_income]]</f>
        <v>5976478</v>
      </c>
      <c r="J89" s="2">
        <f>LOG(Table1[[#This Row],[revenue]]+1,10)</f>
        <v>6.7764453978301296</v>
      </c>
      <c r="K89" s="1" t="str">
        <f>IF(Table1[[#This Row],[revenue]]&lt;250000,"S",IF(Table1[[#This Row],[revenue]]&lt;1000000,"M","L"))</f>
        <v>L</v>
      </c>
      <c r="L89" s="1">
        <f>IF(Table1[[#This Row],[charity_size]]="S",1, 0)</f>
        <v>0</v>
      </c>
      <c r="M89" s="2">
        <f>IF(Table1[[#This Row],[charity_size]]="S",(Table1[[#This Row],[revenue_log]]-_xlfn.MINIFS($J$2:$J$423,$K$2:$K$423,"S"))/(_xlfn.MAXIFS($J$2:$J$423,$K$2:$K$423,"S")-_xlfn.MINIFS($J$2:$J$423,$K$2:$K$423,"S")),0)</f>
        <v>0</v>
      </c>
      <c r="N89" s="1">
        <f>IF(Table1[[#This Row],[charity_size]]="M",1,0)</f>
        <v>0</v>
      </c>
      <c r="O89" s="2">
        <f>IF(Table1[[#This Row],[charity_size]]="M",(Table1[[#This Row],[revenue_log]]-_xlfn.MINIFS($J$2:$J$423,$K$2:$K$423,"M"))/(_xlfn.MAXIFS($J$2:$J$423,$K$2:$K$423,"M")-_xlfn.MINIFS($J$2:$J$423,$K$2:$K$423,"M")),0)</f>
        <v>0</v>
      </c>
      <c r="P89" s="1">
        <f>IF(Table1[[#This Row],[charity_size]]="L",1,0)</f>
        <v>1</v>
      </c>
      <c r="Q89" s="2">
        <f>IF(Table1[[#This Row],[charity_size]]="L",(Table1[[#This Row],[revenue_log]]-_xlfn.MINIFS($J$2:$J$423,$K$2:$K$423,"L"))/(_xlfn.MAXIFS($J$2:$J$423,$K$2:$K$423,"L")-_xlfn.MINIFS($J$2:$J$423,$K$2:$K$423,"L")),0)</f>
        <v>0.22718318687577702</v>
      </c>
    </row>
    <row r="90" spans="1:17" x14ac:dyDescent="0.2">
      <c r="A90" t="s">
        <v>40</v>
      </c>
      <c r="B90" t="s">
        <v>39</v>
      </c>
      <c r="C90" t="s">
        <v>11</v>
      </c>
      <c r="D90" t="s">
        <v>33</v>
      </c>
      <c r="E90" t="s">
        <v>8</v>
      </c>
      <c r="F90" t="s">
        <v>9</v>
      </c>
      <c r="G90" s="1">
        <v>1157375</v>
      </c>
      <c r="H90" s="1">
        <v>7124527</v>
      </c>
      <c r="I90" s="1">
        <f>Table1[[#This Row],[receipts_total]]-Table1[[#This Row],[receipts_others_income]]</f>
        <v>5967152</v>
      </c>
      <c r="J90" s="2">
        <f>LOG(Table1[[#This Row],[revenue]]+1,10)</f>
        <v>6.7757671734572797</v>
      </c>
      <c r="K90" s="1" t="str">
        <f>IF(Table1[[#This Row],[revenue]]&lt;250000,"S",IF(Table1[[#This Row],[revenue]]&lt;1000000,"M","L"))</f>
        <v>L</v>
      </c>
      <c r="L90" s="1">
        <f>IF(Table1[[#This Row],[charity_size]]="S",1, 0)</f>
        <v>0</v>
      </c>
      <c r="M90" s="2">
        <f>IF(Table1[[#This Row],[charity_size]]="S",(Table1[[#This Row],[revenue_log]]-_xlfn.MINIFS($J$2:$J$423,$K$2:$K$423,"S"))/(_xlfn.MAXIFS($J$2:$J$423,$K$2:$K$423,"S")-_xlfn.MINIFS($J$2:$J$423,$K$2:$K$423,"S")),0)</f>
        <v>0</v>
      </c>
      <c r="N90" s="1">
        <f>IF(Table1[[#This Row],[charity_size]]="M",1,0)</f>
        <v>0</v>
      </c>
      <c r="O90" s="2">
        <f>IF(Table1[[#This Row],[charity_size]]="M",(Table1[[#This Row],[revenue_log]]-_xlfn.MINIFS($J$2:$J$423,$K$2:$K$423,"M"))/(_xlfn.MAXIFS($J$2:$J$423,$K$2:$K$423,"M")-_xlfn.MINIFS($J$2:$J$423,$K$2:$K$423,"M")),0)</f>
        <v>0</v>
      </c>
      <c r="P90" s="1">
        <f>IF(Table1[[#This Row],[charity_size]]="L",1,0)</f>
        <v>1</v>
      </c>
      <c r="Q90" s="2">
        <f>IF(Table1[[#This Row],[charity_size]]="L",(Table1[[#This Row],[revenue_log]]-_xlfn.MINIFS($J$2:$J$423,$K$2:$K$423,"L"))/(_xlfn.MAXIFS($J$2:$J$423,$K$2:$K$423,"L")-_xlfn.MINIFS($J$2:$J$423,$K$2:$K$423,"L")),0)</f>
        <v>0.22698393003868844</v>
      </c>
    </row>
    <row r="91" spans="1:17" x14ac:dyDescent="0.2">
      <c r="A91" t="s">
        <v>509</v>
      </c>
      <c r="B91" t="s">
        <v>508</v>
      </c>
      <c r="C91" t="s">
        <v>356</v>
      </c>
      <c r="D91" t="s">
        <v>504</v>
      </c>
      <c r="E91" t="s">
        <v>8</v>
      </c>
      <c r="F91" t="s">
        <v>9</v>
      </c>
      <c r="G91" s="1">
        <v>1631390</v>
      </c>
      <c r="H91" s="1">
        <v>7214230</v>
      </c>
      <c r="I91" s="1">
        <f>Table1[[#This Row],[receipts_total]]-Table1[[#This Row],[receipts_others_income]]</f>
        <v>5582840</v>
      </c>
      <c r="J91" s="2">
        <f>LOG(Table1[[#This Row],[revenue]]+1,10)</f>
        <v>6.7468552592661677</v>
      </c>
      <c r="K91" s="1" t="str">
        <f>IF(Table1[[#This Row],[revenue]]&lt;250000,"S",IF(Table1[[#This Row],[revenue]]&lt;1000000,"M","L"))</f>
        <v>L</v>
      </c>
      <c r="L91" s="1">
        <f>IF(Table1[[#This Row],[charity_size]]="S",1, 0)</f>
        <v>0</v>
      </c>
      <c r="M91" s="2">
        <f>IF(Table1[[#This Row],[charity_size]]="S",(Table1[[#This Row],[revenue_log]]-_xlfn.MINIFS($J$2:$J$423,$K$2:$K$423,"S"))/(_xlfn.MAXIFS($J$2:$J$423,$K$2:$K$423,"S")-_xlfn.MINIFS($J$2:$J$423,$K$2:$K$423,"S")),0)</f>
        <v>0</v>
      </c>
      <c r="N91" s="1">
        <f>IF(Table1[[#This Row],[charity_size]]="M",1,0)</f>
        <v>0</v>
      </c>
      <c r="O91" s="2">
        <f>IF(Table1[[#This Row],[charity_size]]="M",(Table1[[#This Row],[revenue_log]]-_xlfn.MINIFS($J$2:$J$423,$K$2:$K$423,"M"))/(_xlfn.MAXIFS($J$2:$J$423,$K$2:$K$423,"M")-_xlfn.MINIFS($J$2:$J$423,$K$2:$K$423,"M")),0)</f>
        <v>0</v>
      </c>
      <c r="P91" s="1">
        <f>IF(Table1[[#This Row],[charity_size]]="L",1,0)</f>
        <v>1</v>
      </c>
      <c r="Q91" s="2">
        <f>IF(Table1[[#This Row],[charity_size]]="L",(Table1[[#This Row],[revenue_log]]-_xlfn.MINIFS($J$2:$J$423,$K$2:$K$423,"L"))/(_xlfn.MAXIFS($J$2:$J$423,$K$2:$K$423,"L")-_xlfn.MINIFS($J$2:$J$423,$K$2:$K$423,"L")),0)</f>
        <v>0.21848984341114547</v>
      </c>
    </row>
    <row r="92" spans="1:17" x14ac:dyDescent="0.2">
      <c r="A92" t="s">
        <v>421</v>
      </c>
      <c r="B92" t="s">
        <v>420</v>
      </c>
      <c r="C92" t="s">
        <v>356</v>
      </c>
      <c r="D92" t="s">
        <v>418</v>
      </c>
      <c r="E92" t="s">
        <v>21</v>
      </c>
      <c r="F92" t="s">
        <v>9</v>
      </c>
      <c r="G92" s="1">
        <v>19864</v>
      </c>
      <c r="H92" s="1">
        <v>5556093</v>
      </c>
      <c r="I92" s="1">
        <f>Table1[[#This Row],[receipts_total]]-Table1[[#This Row],[receipts_others_income]]</f>
        <v>5536229</v>
      </c>
      <c r="J92" s="2">
        <f>LOG(Table1[[#This Row],[revenue]]+1,10)</f>
        <v>6.743214124377876</v>
      </c>
      <c r="K92" s="1" t="str">
        <f>IF(Table1[[#This Row],[revenue]]&lt;250000,"S",IF(Table1[[#This Row],[revenue]]&lt;1000000,"M","L"))</f>
        <v>L</v>
      </c>
      <c r="L92" s="1">
        <f>IF(Table1[[#This Row],[charity_size]]="S",1, 0)</f>
        <v>0</v>
      </c>
      <c r="M92" s="2">
        <f>IF(Table1[[#This Row],[charity_size]]="S",(Table1[[#This Row],[revenue_log]]-_xlfn.MINIFS($J$2:$J$423,$K$2:$K$423,"S"))/(_xlfn.MAXIFS($J$2:$J$423,$K$2:$K$423,"S")-_xlfn.MINIFS($J$2:$J$423,$K$2:$K$423,"S")),0)</f>
        <v>0</v>
      </c>
      <c r="N92" s="1">
        <f>IF(Table1[[#This Row],[charity_size]]="M",1,0)</f>
        <v>0</v>
      </c>
      <c r="O92" s="2">
        <f>IF(Table1[[#This Row],[charity_size]]="M",(Table1[[#This Row],[revenue_log]]-_xlfn.MINIFS($J$2:$J$423,$K$2:$K$423,"M"))/(_xlfn.MAXIFS($J$2:$J$423,$K$2:$K$423,"M")-_xlfn.MINIFS($J$2:$J$423,$K$2:$K$423,"M")),0)</f>
        <v>0</v>
      </c>
      <c r="P92" s="1">
        <f>IF(Table1[[#This Row],[charity_size]]="L",1,0)</f>
        <v>1</v>
      </c>
      <c r="Q92" s="2">
        <f>IF(Table1[[#This Row],[charity_size]]="L",(Table1[[#This Row],[revenue_log]]-_xlfn.MINIFS($J$2:$J$423,$K$2:$K$423,"L"))/(_xlfn.MAXIFS($J$2:$J$423,$K$2:$K$423,"L")-_xlfn.MINIFS($J$2:$J$423,$K$2:$K$423,"L")),0)</f>
        <v>0.21742010742067183</v>
      </c>
    </row>
    <row r="93" spans="1:17" x14ac:dyDescent="0.2">
      <c r="A93" t="s">
        <v>541</v>
      </c>
      <c r="B93" t="s">
        <v>539</v>
      </c>
      <c r="C93" t="s">
        <v>132</v>
      </c>
      <c r="D93" t="s">
        <v>540</v>
      </c>
      <c r="E93" t="s">
        <v>8</v>
      </c>
      <c r="F93" t="s">
        <v>9</v>
      </c>
      <c r="G93" s="1">
        <v>7310881</v>
      </c>
      <c r="H93" s="1">
        <v>12771491</v>
      </c>
      <c r="I93" s="1">
        <f>Table1[[#This Row],[receipts_total]]-Table1[[#This Row],[receipts_others_income]]</f>
        <v>5460610</v>
      </c>
      <c r="J93" s="2">
        <f>LOG(Table1[[#This Row],[revenue]]+1,10)</f>
        <v>6.7372412396062691</v>
      </c>
      <c r="K93" s="1" t="str">
        <f>IF(Table1[[#This Row],[revenue]]&lt;250000,"S",IF(Table1[[#This Row],[revenue]]&lt;1000000,"M","L"))</f>
        <v>L</v>
      </c>
      <c r="L93" s="1">
        <f>IF(Table1[[#This Row],[charity_size]]="S",1, 0)</f>
        <v>0</v>
      </c>
      <c r="M93" s="2">
        <f>IF(Table1[[#This Row],[charity_size]]="S",(Table1[[#This Row],[revenue_log]]-_xlfn.MINIFS($J$2:$J$423,$K$2:$K$423,"S"))/(_xlfn.MAXIFS($J$2:$J$423,$K$2:$K$423,"S")-_xlfn.MINIFS($J$2:$J$423,$K$2:$K$423,"S")),0)</f>
        <v>0</v>
      </c>
      <c r="N93" s="1">
        <f>IF(Table1[[#This Row],[charity_size]]="M",1,0)</f>
        <v>0</v>
      </c>
      <c r="O93" s="2">
        <f>IF(Table1[[#This Row],[charity_size]]="M",(Table1[[#This Row],[revenue_log]]-_xlfn.MINIFS($J$2:$J$423,$K$2:$K$423,"M"))/(_xlfn.MAXIFS($J$2:$J$423,$K$2:$K$423,"M")-_xlfn.MINIFS($J$2:$J$423,$K$2:$K$423,"M")),0)</f>
        <v>0</v>
      </c>
      <c r="P93" s="1">
        <f>IF(Table1[[#This Row],[charity_size]]="L",1,0)</f>
        <v>1</v>
      </c>
      <c r="Q93" s="2">
        <f>IF(Table1[[#This Row],[charity_size]]="L",(Table1[[#This Row],[revenue_log]]-_xlfn.MINIFS($J$2:$J$423,$K$2:$K$423,"L"))/(_xlfn.MAXIFS($J$2:$J$423,$K$2:$K$423,"L")-_xlfn.MINIFS($J$2:$J$423,$K$2:$K$423,"L")),0)</f>
        <v>0.21566532216740214</v>
      </c>
    </row>
    <row r="94" spans="1:17" x14ac:dyDescent="0.2">
      <c r="A94" t="s">
        <v>465</v>
      </c>
      <c r="B94" t="s">
        <v>464</v>
      </c>
      <c r="C94" t="s">
        <v>356</v>
      </c>
      <c r="D94" t="s">
        <v>450</v>
      </c>
      <c r="E94" t="s">
        <v>8</v>
      </c>
      <c r="F94" t="s">
        <v>9</v>
      </c>
      <c r="G94" s="1">
        <v>126729</v>
      </c>
      <c r="H94" s="1">
        <v>5217290</v>
      </c>
      <c r="I94" s="1">
        <f>Table1[[#This Row],[receipts_total]]-Table1[[#This Row],[receipts_others_income]]</f>
        <v>5090561</v>
      </c>
      <c r="J94" s="2">
        <f>LOG(Table1[[#This Row],[revenue]]+1,10)</f>
        <v>6.7067657312612035</v>
      </c>
      <c r="K94" s="1" t="str">
        <f>IF(Table1[[#This Row],[revenue]]&lt;250000,"S",IF(Table1[[#This Row],[revenue]]&lt;1000000,"M","L"))</f>
        <v>L</v>
      </c>
      <c r="L94" s="1">
        <f>IF(Table1[[#This Row],[charity_size]]="S",1, 0)</f>
        <v>0</v>
      </c>
      <c r="M94" s="2">
        <f>IF(Table1[[#This Row],[charity_size]]="S",(Table1[[#This Row],[revenue_log]]-_xlfn.MINIFS($J$2:$J$423,$K$2:$K$423,"S"))/(_xlfn.MAXIFS($J$2:$J$423,$K$2:$K$423,"S")-_xlfn.MINIFS($J$2:$J$423,$K$2:$K$423,"S")),0)</f>
        <v>0</v>
      </c>
      <c r="N94" s="1">
        <f>IF(Table1[[#This Row],[charity_size]]="M",1,0)</f>
        <v>0</v>
      </c>
      <c r="O94" s="2">
        <f>IF(Table1[[#This Row],[charity_size]]="M",(Table1[[#This Row],[revenue_log]]-_xlfn.MINIFS($J$2:$J$423,$K$2:$K$423,"M"))/(_xlfn.MAXIFS($J$2:$J$423,$K$2:$K$423,"M")-_xlfn.MINIFS($J$2:$J$423,$K$2:$K$423,"M")),0)</f>
        <v>0</v>
      </c>
      <c r="P94" s="1">
        <f>IF(Table1[[#This Row],[charity_size]]="L",1,0)</f>
        <v>1</v>
      </c>
      <c r="Q94" s="2">
        <f>IF(Table1[[#This Row],[charity_size]]="L",(Table1[[#This Row],[revenue_log]]-_xlfn.MINIFS($J$2:$J$423,$K$2:$K$423,"L"))/(_xlfn.MAXIFS($J$2:$J$423,$K$2:$K$423,"L")-_xlfn.MINIFS($J$2:$J$423,$K$2:$K$423,"L")),0)</f>
        <v>0.20671186421957199</v>
      </c>
    </row>
    <row r="95" spans="1:17" x14ac:dyDescent="0.2">
      <c r="A95" t="s">
        <v>827</v>
      </c>
      <c r="B95" t="s">
        <v>826</v>
      </c>
      <c r="C95" t="s">
        <v>610</v>
      </c>
      <c r="D95" t="s">
        <v>137</v>
      </c>
      <c r="E95" t="s">
        <v>21</v>
      </c>
      <c r="F95" t="s">
        <v>9</v>
      </c>
      <c r="G95" s="1">
        <v>121734</v>
      </c>
      <c r="H95" s="1">
        <v>5138868</v>
      </c>
      <c r="I95" s="1">
        <f>Table1[[#This Row],[receipts_total]]-Table1[[#This Row],[receipts_others_income]]</f>
        <v>5017134</v>
      </c>
      <c r="J95" s="2">
        <f>LOG(Table1[[#This Row],[revenue]]+1,10)</f>
        <v>6.7004557870883952</v>
      </c>
      <c r="K95" s="1" t="str">
        <f>IF(Table1[[#This Row],[revenue]]&lt;250000,"S",IF(Table1[[#This Row],[revenue]]&lt;1000000,"M","L"))</f>
        <v>L</v>
      </c>
      <c r="L95" s="1">
        <f>IF(Table1[[#This Row],[charity_size]]="S",1, 0)</f>
        <v>0</v>
      </c>
      <c r="M95" s="2">
        <f>IF(Table1[[#This Row],[charity_size]]="S",(Table1[[#This Row],[revenue_log]]-_xlfn.MINIFS($J$2:$J$423,$K$2:$K$423,"S"))/(_xlfn.MAXIFS($J$2:$J$423,$K$2:$K$423,"S")-_xlfn.MINIFS($J$2:$J$423,$K$2:$K$423,"S")),0)</f>
        <v>0</v>
      </c>
      <c r="N95" s="1">
        <f>IF(Table1[[#This Row],[charity_size]]="M",1,0)</f>
        <v>0</v>
      </c>
      <c r="O95" s="2">
        <f>IF(Table1[[#This Row],[charity_size]]="M",(Table1[[#This Row],[revenue_log]]-_xlfn.MINIFS($J$2:$J$423,$K$2:$K$423,"M"))/(_xlfn.MAXIFS($J$2:$J$423,$K$2:$K$423,"M")-_xlfn.MINIFS($J$2:$J$423,$K$2:$K$423,"M")),0)</f>
        <v>0</v>
      </c>
      <c r="P95" s="1">
        <f>IF(Table1[[#This Row],[charity_size]]="L",1,0)</f>
        <v>1</v>
      </c>
      <c r="Q95" s="2">
        <f>IF(Table1[[#This Row],[charity_size]]="L",(Table1[[#This Row],[revenue_log]]-_xlfn.MINIFS($J$2:$J$423,$K$2:$K$423,"L"))/(_xlfn.MAXIFS($J$2:$J$423,$K$2:$K$423,"L")-_xlfn.MINIFS($J$2:$J$423,$K$2:$K$423,"L")),0)</f>
        <v>0.20485805363945933</v>
      </c>
    </row>
    <row r="96" spans="1:17" x14ac:dyDescent="0.2">
      <c r="A96" t="s">
        <v>523</v>
      </c>
      <c r="B96" t="s">
        <v>522</v>
      </c>
      <c r="C96" t="s">
        <v>356</v>
      </c>
      <c r="D96" t="s">
        <v>504</v>
      </c>
      <c r="E96" t="s">
        <v>21</v>
      </c>
      <c r="F96" t="s">
        <v>9</v>
      </c>
      <c r="G96">
        <v>0</v>
      </c>
      <c r="H96" s="1">
        <v>5015735</v>
      </c>
      <c r="I96" s="1">
        <f>Table1[[#This Row],[receipts_total]]-Table1[[#This Row],[receipts_others_income]]</f>
        <v>5015735</v>
      </c>
      <c r="J96" s="2">
        <f>LOG(Table1[[#This Row],[revenue]]+1,10)</f>
        <v>6.7003346696168116</v>
      </c>
      <c r="K96" s="1" t="str">
        <f>IF(Table1[[#This Row],[revenue]]&lt;250000,"S",IF(Table1[[#This Row],[revenue]]&lt;1000000,"M","L"))</f>
        <v>L</v>
      </c>
      <c r="L96" s="1">
        <f>IF(Table1[[#This Row],[charity_size]]="S",1, 0)</f>
        <v>0</v>
      </c>
      <c r="M96" s="2">
        <f>IF(Table1[[#This Row],[charity_size]]="S",(Table1[[#This Row],[revenue_log]]-_xlfn.MINIFS($J$2:$J$423,$K$2:$K$423,"S"))/(_xlfn.MAXIFS($J$2:$J$423,$K$2:$K$423,"S")-_xlfn.MINIFS($J$2:$J$423,$K$2:$K$423,"S")),0)</f>
        <v>0</v>
      </c>
      <c r="N96" s="1">
        <f>IF(Table1[[#This Row],[charity_size]]="M",1,0)</f>
        <v>0</v>
      </c>
      <c r="O96" s="2">
        <f>IF(Table1[[#This Row],[charity_size]]="M",(Table1[[#This Row],[revenue_log]]-_xlfn.MINIFS($J$2:$J$423,$K$2:$K$423,"M"))/(_xlfn.MAXIFS($J$2:$J$423,$K$2:$K$423,"M")-_xlfn.MINIFS($J$2:$J$423,$K$2:$K$423,"M")),0)</f>
        <v>0</v>
      </c>
      <c r="P96" s="1">
        <f>IF(Table1[[#This Row],[charity_size]]="L",1,0)</f>
        <v>1</v>
      </c>
      <c r="Q96" s="2">
        <f>IF(Table1[[#This Row],[charity_size]]="L",(Table1[[#This Row],[revenue_log]]-_xlfn.MINIFS($J$2:$J$423,$K$2:$K$423,"L"))/(_xlfn.MAXIFS($J$2:$J$423,$K$2:$K$423,"L")-_xlfn.MINIFS($J$2:$J$423,$K$2:$K$423,"L")),0)</f>
        <v>0.20482247030558043</v>
      </c>
    </row>
    <row r="97" spans="1:17" x14ac:dyDescent="0.2">
      <c r="A97" t="s">
        <v>577</v>
      </c>
      <c r="B97" t="s">
        <v>576</v>
      </c>
      <c r="C97" t="s">
        <v>132</v>
      </c>
      <c r="D97" t="s">
        <v>574</v>
      </c>
      <c r="E97" t="s">
        <v>8</v>
      </c>
      <c r="F97" t="s">
        <v>9</v>
      </c>
      <c r="G97">
        <v>0</v>
      </c>
      <c r="H97" s="1">
        <v>4993489</v>
      </c>
      <c r="I97" s="1">
        <f>Table1[[#This Row],[receipts_total]]-Table1[[#This Row],[receipts_others_income]]</f>
        <v>4993489</v>
      </c>
      <c r="J97" s="2">
        <f>LOG(Table1[[#This Row],[revenue]]+1,10)</f>
        <v>6.6984041844918778</v>
      </c>
      <c r="K97" s="1" t="str">
        <f>IF(Table1[[#This Row],[revenue]]&lt;250000,"S",IF(Table1[[#This Row],[revenue]]&lt;1000000,"M","L"))</f>
        <v>L</v>
      </c>
      <c r="L97" s="1">
        <f>IF(Table1[[#This Row],[charity_size]]="S",1, 0)</f>
        <v>0</v>
      </c>
      <c r="M97" s="2">
        <f>IF(Table1[[#This Row],[charity_size]]="S",(Table1[[#This Row],[revenue_log]]-_xlfn.MINIFS($J$2:$J$423,$K$2:$K$423,"S"))/(_xlfn.MAXIFS($J$2:$J$423,$K$2:$K$423,"S")-_xlfn.MINIFS($J$2:$J$423,$K$2:$K$423,"S")),0)</f>
        <v>0</v>
      </c>
      <c r="N97" s="1">
        <f>IF(Table1[[#This Row],[charity_size]]="M",1,0)</f>
        <v>0</v>
      </c>
      <c r="O97" s="2">
        <f>IF(Table1[[#This Row],[charity_size]]="M",(Table1[[#This Row],[revenue_log]]-_xlfn.MINIFS($J$2:$J$423,$K$2:$K$423,"M"))/(_xlfn.MAXIFS($J$2:$J$423,$K$2:$K$423,"M")-_xlfn.MINIFS($J$2:$J$423,$K$2:$K$423,"M")),0)</f>
        <v>0</v>
      </c>
      <c r="P97" s="1">
        <f>IF(Table1[[#This Row],[charity_size]]="L",1,0)</f>
        <v>1</v>
      </c>
      <c r="Q97" s="2">
        <f>IF(Table1[[#This Row],[charity_size]]="L",(Table1[[#This Row],[revenue_log]]-_xlfn.MINIFS($J$2:$J$423,$K$2:$K$423,"L"))/(_xlfn.MAXIFS($J$2:$J$423,$K$2:$K$423,"L")-_xlfn.MINIFS($J$2:$J$423,$K$2:$K$423,"L")),0)</f>
        <v>0.20425530938444669</v>
      </c>
    </row>
    <row r="98" spans="1:17" x14ac:dyDescent="0.2">
      <c r="A98" t="s">
        <v>362</v>
      </c>
      <c r="B98" t="s">
        <v>361</v>
      </c>
      <c r="C98" t="s">
        <v>356</v>
      </c>
      <c r="D98" t="s">
        <v>357</v>
      </c>
      <c r="E98" t="s">
        <v>8</v>
      </c>
      <c r="F98" t="s">
        <v>9</v>
      </c>
      <c r="G98">
        <v>0</v>
      </c>
      <c r="H98" s="1">
        <v>4908718</v>
      </c>
      <c r="I98" s="1">
        <f>Table1[[#This Row],[receipts_total]]-Table1[[#This Row],[receipts_others_income]]</f>
        <v>4908718</v>
      </c>
      <c r="J98" s="2">
        <f>LOG(Table1[[#This Row],[revenue]]+1,10)</f>
        <v>6.6909681715901215</v>
      </c>
      <c r="K98" s="1" t="str">
        <f>IF(Table1[[#This Row],[revenue]]&lt;250000,"S",IF(Table1[[#This Row],[revenue]]&lt;1000000,"M","L"))</f>
        <v>L</v>
      </c>
      <c r="L98" s="1">
        <f>IF(Table1[[#This Row],[charity_size]]="S",1, 0)</f>
        <v>0</v>
      </c>
      <c r="M98" s="2">
        <f>IF(Table1[[#This Row],[charity_size]]="S",(Table1[[#This Row],[revenue_log]]-_xlfn.MINIFS($J$2:$J$423,$K$2:$K$423,"S"))/(_xlfn.MAXIFS($J$2:$J$423,$K$2:$K$423,"S")-_xlfn.MINIFS($J$2:$J$423,$K$2:$K$423,"S")),0)</f>
        <v>0</v>
      </c>
      <c r="N98" s="1">
        <f>IF(Table1[[#This Row],[charity_size]]="M",1,0)</f>
        <v>0</v>
      </c>
      <c r="O98" s="2">
        <f>IF(Table1[[#This Row],[charity_size]]="M",(Table1[[#This Row],[revenue_log]]-_xlfn.MINIFS($J$2:$J$423,$K$2:$K$423,"M"))/(_xlfn.MAXIFS($J$2:$J$423,$K$2:$K$423,"M")-_xlfn.MINIFS($J$2:$J$423,$K$2:$K$423,"M")),0)</f>
        <v>0</v>
      </c>
      <c r="P98" s="1">
        <f>IF(Table1[[#This Row],[charity_size]]="L",1,0)</f>
        <v>1</v>
      </c>
      <c r="Q98" s="2">
        <f>IF(Table1[[#This Row],[charity_size]]="L",(Table1[[#This Row],[revenue_log]]-_xlfn.MINIFS($J$2:$J$423,$K$2:$K$423,"L"))/(_xlfn.MAXIFS($J$2:$J$423,$K$2:$K$423,"L")-_xlfn.MINIFS($J$2:$J$423,$K$2:$K$423,"L")),0)</f>
        <v>0.2020706689163845</v>
      </c>
    </row>
    <row r="99" spans="1:17" x14ac:dyDescent="0.2">
      <c r="A99" t="s">
        <v>646</v>
      </c>
      <c r="B99" t="s">
        <v>645</v>
      </c>
      <c r="C99" t="s">
        <v>610</v>
      </c>
      <c r="D99" t="s">
        <v>540</v>
      </c>
      <c r="E99" t="s">
        <v>21</v>
      </c>
      <c r="F99" t="s">
        <v>9</v>
      </c>
      <c r="G99" s="1">
        <v>11155</v>
      </c>
      <c r="H99" s="1">
        <v>4910623</v>
      </c>
      <c r="I99" s="1">
        <f>Table1[[#This Row],[receipts_total]]-Table1[[#This Row],[receipts_others_income]]</f>
        <v>4899468</v>
      </c>
      <c r="J99" s="2">
        <f>LOG(Table1[[#This Row],[revenue]]+1,10)</f>
        <v>6.6901490141374698</v>
      </c>
      <c r="K99" s="1" t="str">
        <f>IF(Table1[[#This Row],[revenue]]&lt;250000,"S",IF(Table1[[#This Row],[revenue]]&lt;1000000,"M","L"))</f>
        <v>L</v>
      </c>
      <c r="L99" s="1">
        <f>IF(Table1[[#This Row],[charity_size]]="S",1, 0)</f>
        <v>0</v>
      </c>
      <c r="M99" s="2">
        <f>IF(Table1[[#This Row],[charity_size]]="S",(Table1[[#This Row],[revenue_log]]-_xlfn.MINIFS($J$2:$J$423,$K$2:$K$423,"S"))/(_xlfn.MAXIFS($J$2:$J$423,$K$2:$K$423,"S")-_xlfn.MINIFS($J$2:$J$423,$K$2:$K$423,"S")),0)</f>
        <v>0</v>
      </c>
      <c r="N99" s="1">
        <f>IF(Table1[[#This Row],[charity_size]]="M",1,0)</f>
        <v>0</v>
      </c>
      <c r="O99" s="2">
        <f>IF(Table1[[#This Row],[charity_size]]="M",(Table1[[#This Row],[revenue_log]]-_xlfn.MINIFS($J$2:$J$423,$K$2:$K$423,"M"))/(_xlfn.MAXIFS($J$2:$J$423,$K$2:$K$423,"M")-_xlfn.MINIFS($J$2:$J$423,$K$2:$K$423,"M")),0)</f>
        <v>0</v>
      </c>
      <c r="P99" s="1">
        <f>IF(Table1[[#This Row],[charity_size]]="L",1,0)</f>
        <v>1</v>
      </c>
      <c r="Q99" s="2">
        <f>IF(Table1[[#This Row],[charity_size]]="L",(Table1[[#This Row],[revenue_log]]-_xlfn.MINIFS($J$2:$J$423,$K$2:$K$423,"L"))/(_xlfn.MAXIFS($J$2:$J$423,$K$2:$K$423,"L")-_xlfn.MINIFS($J$2:$J$423,$K$2:$K$423,"L")),0)</f>
        <v>0.20183000707993784</v>
      </c>
    </row>
    <row r="100" spans="1:17" x14ac:dyDescent="0.2">
      <c r="A100" t="s">
        <v>858</v>
      </c>
      <c r="B100" t="s">
        <v>857</v>
      </c>
      <c r="C100" t="s">
        <v>836</v>
      </c>
      <c r="D100" t="s">
        <v>837</v>
      </c>
      <c r="E100" t="s">
        <v>8</v>
      </c>
      <c r="F100" t="s">
        <v>9</v>
      </c>
      <c r="G100" s="1">
        <v>581937</v>
      </c>
      <c r="H100" s="1">
        <v>5462286</v>
      </c>
      <c r="I100" s="1">
        <f>Table1[[#This Row],[receipts_total]]-Table1[[#This Row],[receipts_others_income]]</f>
        <v>4880349</v>
      </c>
      <c r="J100" s="2">
        <f>LOG(Table1[[#This Row],[revenue]]+1,10)</f>
        <v>6.6884509690555785</v>
      </c>
      <c r="K100" s="1" t="str">
        <f>IF(Table1[[#This Row],[revenue]]&lt;250000,"S",IF(Table1[[#This Row],[revenue]]&lt;1000000,"M","L"))</f>
        <v>L</v>
      </c>
      <c r="L100" s="1">
        <f>IF(Table1[[#This Row],[charity_size]]="S",1, 0)</f>
        <v>0</v>
      </c>
      <c r="M100" s="2">
        <f>IF(Table1[[#This Row],[charity_size]]="S",(Table1[[#This Row],[revenue_log]]-_xlfn.MINIFS($J$2:$J$423,$K$2:$K$423,"S"))/(_xlfn.MAXIFS($J$2:$J$423,$K$2:$K$423,"S")-_xlfn.MINIFS($J$2:$J$423,$K$2:$K$423,"S")),0)</f>
        <v>0</v>
      </c>
      <c r="N100" s="1">
        <f>IF(Table1[[#This Row],[charity_size]]="M",1,0)</f>
        <v>0</v>
      </c>
      <c r="O100" s="2">
        <f>IF(Table1[[#This Row],[charity_size]]="M",(Table1[[#This Row],[revenue_log]]-_xlfn.MINIFS($J$2:$J$423,$K$2:$K$423,"M"))/(_xlfn.MAXIFS($J$2:$J$423,$K$2:$K$423,"M")-_xlfn.MINIFS($J$2:$J$423,$K$2:$K$423,"M")),0)</f>
        <v>0</v>
      </c>
      <c r="P100" s="1">
        <f>IF(Table1[[#This Row],[charity_size]]="L",1,0)</f>
        <v>1</v>
      </c>
      <c r="Q100" s="2">
        <f>IF(Table1[[#This Row],[charity_size]]="L",(Table1[[#This Row],[revenue_log]]-_xlfn.MINIFS($J$2:$J$423,$K$2:$K$423,"L"))/(_xlfn.MAXIFS($J$2:$J$423,$K$2:$K$423,"L")-_xlfn.MINIFS($J$2:$J$423,$K$2:$K$423,"L")),0)</f>
        <v>0.20133113516410003</v>
      </c>
    </row>
    <row r="101" spans="1:17" x14ac:dyDescent="0.2">
      <c r="A101" t="s">
        <v>378</v>
      </c>
      <c r="B101" t="s">
        <v>377</v>
      </c>
      <c r="C101" t="s">
        <v>356</v>
      </c>
      <c r="D101" t="s">
        <v>357</v>
      </c>
      <c r="E101" t="s">
        <v>8</v>
      </c>
      <c r="F101" t="s">
        <v>9</v>
      </c>
      <c r="G101" s="1">
        <v>91592</v>
      </c>
      <c r="H101" s="1">
        <v>4953797</v>
      </c>
      <c r="I101" s="1">
        <f>Table1[[#This Row],[receipts_total]]-Table1[[#This Row],[receipts_others_income]]</f>
        <v>4862205</v>
      </c>
      <c r="J101" s="2">
        <f>LOG(Table1[[#This Row],[revenue]]+1,10)</f>
        <v>6.6868333549120971</v>
      </c>
      <c r="K101" s="1" t="str">
        <f>IF(Table1[[#This Row],[revenue]]&lt;250000,"S",IF(Table1[[#This Row],[revenue]]&lt;1000000,"M","L"))</f>
        <v>L</v>
      </c>
      <c r="L101" s="1">
        <f>IF(Table1[[#This Row],[charity_size]]="S",1, 0)</f>
        <v>0</v>
      </c>
      <c r="M101" s="2">
        <f>IF(Table1[[#This Row],[charity_size]]="S",(Table1[[#This Row],[revenue_log]]-_xlfn.MINIFS($J$2:$J$423,$K$2:$K$423,"S"))/(_xlfn.MAXIFS($J$2:$J$423,$K$2:$K$423,"S")-_xlfn.MINIFS($J$2:$J$423,$K$2:$K$423,"S")),0)</f>
        <v>0</v>
      </c>
      <c r="N101" s="1">
        <f>IF(Table1[[#This Row],[charity_size]]="M",1,0)</f>
        <v>0</v>
      </c>
      <c r="O101" s="2">
        <f>IF(Table1[[#This Row],[charity_size]]="M",(Table1[[#This Row],[revenue_log]]-_xlfn.MINIFS($J$2:$J$423,$K$2:$K$423,"M"))/(_xlfn.MAXIFS($J$2:$J$423,$K$2:$K$423,"M")-_xlfn.MINIFS($J$2:$J$423,$K$2:$K$423,"M")),0)</f>
        <v>0</v>
      </c>
      <c r="P101" s="1">
        <f>IF(Table1[[#This Row],[charity_size]]="L",1,0)</f>
        <v>1</v>
      </c>
      <c r="Q101" s="2">
        <f>IF(Table1[[#This Row],[charity_size]]="L",(Table1[[#This Row],[revenue_log]]-_xlfn.MINIFS($J$2:$J$423,$K$2:$K$423,"L"))/(_xlfn.MAXIFS($J$2:$J$423,$K$2:$K$423,"L")-_xlfn.MINIFS($J$2:$J$423,$K$2:$K$423,"L")),0)</f>
        <v>0.20085589320765795</v>
      </c>
    </row>
    <row r="102" spans="1:17" x14ac:dyDescent="0.2">
      <c r="A102" t="s">
        <v>77</v>
      </c>
      <c r="B102" t="s">
        <v>76</v>
      </c>
      <c r="C102" t="s">
        <v>11</v>
      </c>
      <c r="D102" t="s">
        <v>56</v>
      </c>
      <c r="E102" t="s">
        <v>8</v>
      </c>
      <c r="F102" t="s">
        <v>9</v>
      </c>
      <c r="G102" s="1">
        <v>387171</v>
      </c>
      <c r="H102" s="1">
        <v>5216679</v>
      </c>
      <c r="I102" s="1">
        <f>Table1[[#This Row],[receipts_total]]-Table1[[#This Row],[receipts_others_income]]</f>
        <v>4829508</v>
      </c>
      <c r="J102" s="2">
        <f>LOG(Table1[[#This Row],[revenue]]+1,10)</f>
        <v>6.6839029797308331</v>
      </c>
      <c r="K102" s="1" t="str">
        <f>IF(Table1[[#This Row],[revenue]]&lt;250000,"S",IF(Table1[[#This Row],[revenue]]&lt;1000000,"M","L"))</f>
        <v>L</v>
      </c>
      <c r="L102" s="1">
        <f>IF(Table1[[#This Row],[charity_size]]="S",1, 0)</f>
        <v>0</v>
      </c>
      <c r="M102" s="2">
        <f>IF(Table1[[#This Row],[charity_size]]="S",(Table1[[#This Row],[revenue_log]]-_xlfn.MINIFS($J$2:$J$423,$K$2:$K$423,"S"))/(_xlfn.MAXIFS($J$2:$J$423,$K$2:$K$423,"S")-_xlfn.MINIFS($J$2:$J$423,$K$2:$K$423,"S")),0)</f>
        <v>0</v>
      </c>
      <c r="N102" s="1">
        <f>IF(Table1[[#This Row],[charity_size]]="M",1,0)</f>
        <v>0</v>
      </c>
      <c r="O102" s="2">
        <f>IF(Table1[[#This Row],[charity_size]]="M",(Table1[[#This Row],[revenue_log]]-_xlfn.MINIFS($J$2:$J$423,$K$2:$K$423,"M"))/(_xlfn.MAXIFS($J$2:$J$423,$K$2:$K$423,"M")-_xlfn.MINIFS($J$2:$J$423,$K$2:$K$423,"M")),0)</f>
        <v>0</v>
      </c>
      <c r="P102" s="1">
        <f>IF(Table1[[#This Row],[charity_size]]="L",1,0)</f>
        <v>1</v>
      </c>
      <c r="Q102" s="2">
        <f>IF(Table1[[#This Row],[charity_size]]="L",(Table1[[#This Row],[revenue_log]]-_xlfn.MINIFS($J$2:$J$423,$K$2:$K$423,"L"))/(_xlfn.MAXIFS($J$2:$J$423,$K$2:$K$423,"L")-_xlfn.MINIFS($J$2:$J$423,$K$2:$K$423,"L")),0)</f>
        <v>0.19999497267239608</v>
      </c>
    </row>
    <row r="103" spans="1:17" x14ac:dyDescent="0.2">
      <c r="A103" t="s">
        <v>419</v>
      </c>
      <c r="B103" t="s">
        <v>417</v>
      </c>
      <c r="C103" t="s">
        <v>356</v>
      </c>
      <c r="D103" t="s">
        <v>418</v>
      </c>
      <c r="E103" t="s">
        <v>8</v>
      </c>
      <c r="F103" t="s">
        <v>9</v>
      </c>
      <c r="G103">
        <v>0</v>
      </c>
      <c r="H103" s="1">
        <v>4805740</v>
      </c>
      <c r="I103" s="1">
        <f>Table1[[#This Row],[receipts_total]]-Table1[[#This Row],[receipts_others_income]]</f>
        <v>4805740</v>
      </c>
      <c r="J103" s="2">
        <f>LOG(Table1[[#This Row],[revenue]]+1,10)</f>
        <v>6.6817603612864804</v>
      </c>
      <c r="K103" s="1" t="str">
        <f>IF(Table1[[#This Row],[revenue]]&lt;250000,"S",IF(Table1[[#This Row],[revenue]]&lt;1000000,"M","L"))</f>
        <v>L</v>
      </c>
      <c r="L103" s="1">
        <f>IF(Table1[[#This Row],[charity_size]]="S",1, 0)</f>
        <v>0</v>
      </c>
      <c r="M103" s="2">
        <f>IF(Table1[[#This Row],[charity_size]]="S",(Table1[[#This Row],[revenue_log]]-_xlfn.MINIFS($J$2:$J$423,$K$2:$K$423,"S"))/(_xlfn.MAXIFS($J$2:$J$423,$K$2:$K$423,"S")-_xlfn.MINIFS($J$2:$J$423,$K$2:$K$423,"S")),0)</f>
        <v>0</v>
      </c>
      <c r="N103" s="1">
        <f>IF(Table1[[#This Row],[charity_size]]="M",1,0)</f>
        <v>0</v>
      </c>
      <c r="O103" s="2">
        <f>IF(Table1[[#This Row],[charity_size]]="M",(Table1[[#This Row],[revenue_log]]-_xlfn.MINIFS($J$2:$J$423,$K$2:$K$423,"M"))/(_xlfn.MAXIFS($J$2:$J$423,$K$2:$K$423,"M")-_xlfn.MINIFS($J$2:$J$423,$K$2:$K$423,"M")),0)</f>
        <v>0</v>
      </c>
      <c r="P103" s="1">
        <f>IF(Table1[[#This Row],[charity_size]]="L",1,0)</f>
        <v>1</v>
      </c>
      <c r="Q103" s="2">
        <f>IF(Table1[[#This Row],[charity_size]]="L",(Table1[[#This Row],[revenue_log]]-_xlfn.MINIFS($J$2:$J$423,$K$2:$K$423,"L"))/(_xlfn.MAXIFS($J$2:$J$423,$K$2:$K$423,"L")-_xlfn.MINIFS($J$2:$J$423,$K$2:$K$423,"L")),0)</f>
        <v>0.19936548869718085</v>
      </c>
    </row>
    <row r="104" spans="1:17" x14ac:dyDescent="0.2">
      <c r="A104" t="s">
        <v>313</v>
      </c>
      <c r="B104" t="s">
        <v>312</v>
      </c>
      <c r="C104" t="s">
        <v>291</v>
      </c>
      <c r="D104" t="s">
        <v>292</v>
      </c>
      <c r="E104" t="s">
        <v>8</v>
      </c>
      <c r="F104" t="s">
        <v>9</v>
      </c>
      <c r="G104">
        <v>0</v>
      </c>
      <c r="H104" s="1">
        <v>4716000</v>
      </c>
      <c r="I104" s="1">
        <f>Table1[[#This Row],[receipts_total]]-Table1[[#This Row],[receipts_others_income]]</f>
        <v>4716000</v>
      </c>
      <c r="J104" s="2">
        <f>LOG(Table1[[#This Row],[revenue]]+1,10)</f>
        <v>6.6735738885126255</v>
      </c>
      <c r="K104" s="1" t="str">
        <f>IF(Table1[[#This Row],[revenue]]&lt;250000,"S",IF(Table1[[#This Row],[revenue]]&lt;1000000,"M","L"))</f>
        <v>L</v>
      </c>
      <c r="L104" s="1">
        <f>IF(Table1[[#This Row],[charity_size]]="S",1, 0)</f>
        <v>0</v>
      </c>
      <c r="M104" s="2">
        <f>IF(Table1[[#This Row],[charity_size]]="S",(Table1[[#This Row],[revenue_log]]-_xlfn.MINIFS($J$2:$J$423,$K$2:$K$423,"S"))/(_xlfn.MAXIFS($J$2:$J$423,$K$2:$K$423,"S")-_xlfn.MINIFS($J$2:$J$423,$K$2:$K$423,"S")),0)</f>
        <v>0</v>
      </c>
      <c r="N104" s="1">
        <f>IF(Table1[[#This Row],[charity_size]]="M",1,0)</f>
        <v>0</v>
      </c>
      <c r="O104" s="2">
        <f>IF(Table1[[#This Row],[charity_size]]="M",(Table1[[#This Row],[revenue_log]]-_xlfn.MINIFS($J$2:$J$423,$K$2:$K$423,"M"))/(_xlfn.MAXIFS($J$2:$J$423,$K$2:$K$423,"M")-_xlfn.MINIFS($J$2:$J$423,$K$2:$K$423,"M")),0)</f>
        <v>0</v>
      </c>
      <c r="P104" s="1">
        <f>IF(Table1[[#This Row],[charity_size]]="L",1,0)</f>
        <v>1</v>
      </c>
      <c r="Q104" s="2">
        <f>IF(Table1[[#This Row],[charity_size]]="L",(Table1[[#This Row],[revenue_log]]-_xlfn.MINIFS($J$2:$J$423,$K$2:$K$423,"L"))/(_xlfn.MAXIFS($J$2:$J$423,$K$2:$K$423,"L")-_xlfn.MINIFS($J$2:$J$423,$K$2:$K$423,"L")),0)</f>
        <v>0.1969603691863972</v>
      </c>
    </row>
    <row r="105" spans="1:17" x14ac:dyDescent="0.2">
      <c r="A105" t="s">
        <v>717</v>
      </c>
      <c r="B105" t="s">
        <v>716</v>
      </c>
      <c r="C105" t="s">
        <v>610</v>
      </c>
      <c r="D105" t="s">
        <v>706</v>
      </c>
      <c r="E105" t="s">
        <v>8</v>
      </c>
      <c r="F105" t="s">
        <v>9</v>
      </c>
      <c r="G105" s="1">
        <v>3252477</v>
      </c>
      <c r="H105" s="1">
        <v>7935639</v>
      </c>
      <c r="I105" s="1">
        <f>Table1[[#This Row],[receipts_total]]-Table1[[#This Row],[receipts_others_income]]</f>
        <v>4683162</v>
      </c>
      <c r="J105" s="2">
        <f>LOG(Table1[[#This Row],[revenue]]+1,10)</f>
        <v>6.6705392738975169</v>
      </c>
      <c r="K105" s="1" t="str">
        <f>IF(Table1[[#This Row],[revenue]]&lt;250000,"S",IF(Table1[[#This Row],[revenue]]&lt;1000000,"M","L"))</f>
        <v>L</v>
      </c>
      <c r="L105" s="1">
        <f>IF(Table1[[#This Row],[charity_size]]="S",1, 0)</f>
        <v>0</v>
      </c>
      <c r="M105" s="2">
        <f>IF(Table1[[#This Row],[charity_size]]="S",(Table1[[#This Row],[revenue_log]]-_xlfn.MINIFS($J$2:$J$423,$K$2:$K$423,"S"))/(_xlfn.MAXIFS($J$2:$J$423,$K$2:$K$423,"S")-_xlfn.MINIFS($J$2:$J$423,$K$2:$K$423,"S")),0)</f>
        <v>0</v>
      </c>
      <c r="N105" s="1">
        <f>IF(Table1[[#This Row],[charity_size]]="M",1,0)</f>
        <v>0</v>
      </c>
      <c r="O105" s="2">
        <f>IF(Table1[[#This Row],[charity_size]]="M",(Table1[[#This Row],[revenue_log]]-_xlfn.MINIFS($J$2:$J$423,$K$2:$K$423,"M"))/(_xlfn.MAXIFS($J$2:$J$423,$K$2:$K$423,"M")-_xlfn.MINIFS($J$2:$J$423,$K$2:$K$423,"M")),0)</f>
        <v>0</v>
      </c>
      <c r="P105" s="1">
        <f>IF(Table1[[#This Row],[charity_size]]="L",1,0)</f>
        <v>1</v>
      </c>
      <c r="Q105" s="2">
        <f>IF(Table1[[#This Row],[charity_size]]="L",(Table1[[#This Row],[revenue_log]]-_xlfn.MINIFS($J$2:$J$423,$K$2:$K$423,"L"))/(_xlfn.MAXIFS($J$2:$J$423,$K$2:$K$423,"L")-_xlfn.MINIFS($J$2:$J$423,$K$2:$K$423,"L")),0)</f>
        <v>0.19606882394827996</v>
      </c>
    </row>
    <row r="106" spans="1:17" x14ac:dyDescent="0.2">
      <c r="A106" t="s">
        <v>731</v>
      </c>
      <c r="B106" t="s">
        <v>730</v>
      </c>
      <c r="C106" t="s">
        <v>610</v>
      </c>
      <c r="D106" t="s">
        <v>706</v>
      </c>
      <c r="E106" t="s">
        <v>8</v>
      </c>
      <c r="F106" t="s">
        <v>9</v>
      </c>
      <c r="G106" s="1">
        <v>151012</v>
      </c>
      <c r="H106" s="1">
        <v>4786054</v>
      </c>
      <c r="I106" s="1">
        <f>Table1[[#This Row],[receipts_total]]-Table1[[#This Row],[receipts_others_income]]</f>
        <v>4635042</v>
      </c>
      <c r="J106" s="2">
        <f>LOG(Table1[[#This Row],[revenue]]+1,10)</f>
        <v>6.6660537675152725</v>
      </c>
      <c r="K106" s="1" t="str">
        <f>IF(Table1[[#This Row],[revenue]]&lt;250000,"S",IF(Table1[[#This Row],[revenue]]&lt;1000000,"M","L"))</f>
        <v>L</v>
      </c>
      <c r="L106" s="1">
        <f>IF(Table1[[#This Row],[charity_size]]="S",1, 0)</f>
        <v>0</v>
      </c>
      <c r="M106" s="2">
        <f>IF(Table1[[#This Row],[charity_size]]="S",(Table1[[#This Row],[revenue_log]]-_xlfn.MINIFS($J$2:$J$423,$K$2:$K$423,"S"))/(_xlfn.MAXIFS($J$2:$J$423,$K$2:$K$423,"S")-_xlfn.MINIFS($J$2:$J$423,$K$2:$K$423,"S")),0)</f>
        <v>0</v>
      </c>
      <c r="N106" s="1">
        <f>IF(Table1[[#This Row],[charity_size]]="M",1,0)</f>
        <v>0</v>
      </c>
      <c r="O106" s="2">
        <f>IF(Table1[[#This Row],[charity_size]]="M",(Table1[[#This Row],[revenue_log]]-_xlfn.MINIFS($J$2:$J$423,$K$2:$K$423,"M"))/(_xlfn.MAXIFS($J$2:$J$423,$K$2:$K$423,"M")-_xlfn.MINIFS($J$2:$J$423,$K$2:$K$423,"M")),0)</f>
        <v>0</v>
      </c>
      <c r="P106" s="1">
        <f>IF(Table1[[#This Row],[charity_size]]="L",1,0)</f>
        <v>1</v>
      </c>
      <c r="Q106" s="2">
        <f>IF(Table1[[#This Row],[charity_size]]="L",(Table1[[#This Row],[revenue_log]]-_xlfn.MINIFS($J$2:$J$423,$K$2:$K$423,"L"))/(_xlfn.MAXIFS($J$2:$J$423,$K$2:$K$423,"L")-_xlfn.MINIFS($J$2:$J$423,$K$2:$K$423,"L")),0)</f>
        <v>0.19475101843988876</v>
      </c>
    </row>
    <row r="107" spans="1:17" x14ac:dyDescent="0.2">
      <c r="A107" t="s">
        <v>52</v>
      </c>
      <c r="B107" t="s">
        <v>51</v>
      </c>
      <c r="C107" t="s">
        <v>11</v>
      </c>
      <c r="D107" t="s">
        <v>42</v>
      </c>
      <c r="E107" t="s">
        <v>8</v>
      </c>
      <c r="F107" t="s">
        <v>9</v>
      </c>
      <c r="G107" s="1">
        <v>1727301</v>
      </c>
      <c r="H107" s="1">
        <v>6192623</v>
      </c>
      <c r="I107" s="1">
        <f>Table1[[#This Row],[receipts_total]]-Table1[[#This Row],[receipts_others_income]]</f>
        <v>4465322</v>
      </c>
      <c r="J107" s="2">
        <f>LOG(Table1[[#This Row],[revenue]]+1,10)</f>
        <v>6.6498528791358851</v>
      </c>
      <c r="K107" s="1" t="str">
        <f>IF(Table1[[#This Row],[revenue]]&lt;250000,"S",IF(Table1[[#This Row],[revenue]]&lt;1000000,"M","L"))</f>
        <v>L</v>
      </c>
      <c r="L107" s="1">
        <f>IF(Table1[[#This Row],[charity_size]]="S",1, 0)</f>
        <v>0</v>
      </c>
      <c r="M107" s="2">
        <f>IF(Table1[[#This Row],[charity_size]]="S",(Table1[[#This Row],[revenue_log]]-_xlfn.MINIFS($J$2:$J$423,$K$2:$K$423,"S"))/(_xlfn.MAXIFS($J$2:$J$423,$K$2:$K$423,"S")-_xlfn.MINIFS($J$2:$J$423,$K$2:$K$423,"S")),0)</f>
        <v>0</v>
      </c>
      <c r="N107" s="1">
        <f>IF(Table1[[#This Row],[charity_size]]="M",1,0)</f>
        <v>0</v>
      </c>
      <c r="O107" s="2">
        <f>IF(Table1[[#This Row],[charity_size]]="M",(Table1[[#This Row],[revenue_log]]-_xlfn.MINIFS($J$2:$J$423,$K$2:$K$423,"M"))/(_xlfn.MAXIFS($J$2:$J$423,$K$2:$K$423,"M")-_xlfn.MINIFS($J$2:$J$423,$K$2:$K$423,"M")),0)</f>
        <v>0</v>
      </c>
      <c r="P107" s="1">
        <f>IF(Table1[[#This Row],[charity_size]]="L",1,0)</f>
        <v>1</v>
      </c>
      <c r="Q107" s="2">
        <f>IF(Table1[[#This Row],[charity_size]]="L",(Table1[[#This Row],[revenue_log]]-_xlfn.MINIFS($J$2:$J$423,$K$2:$K$423,"L"))/(_xlfn.MAXIFS($J$2:$J$423,$K$2:$K$423,"L")-_xlfn.MINIFS($J$2:$J$423,$K$2:$K$423,"L")),0)</f>
        <v>0.18999132842323901</v>
      </c>
    </row>
    <row r="108" spans="1:17" x14ac:dyDescent="0.2">
      <c r="A108" t="s">
        <v>560</v>
      </c>
      <c r="B108" t="s">
        <v>558</v>
      </c>
      <c r="C108" t="s">
        <v>132</v>
      </c>
      <c r="D108" t="s">
        <v>559</v>
      </c>
      <c r="E108" t="s">
        <v>8</v>
      </c>
      <c r="F108" t="s">
        <v>18</v>
      </c>
      <c r="G108" s="1">
        <v>99791</v>
      </c>
      <c r="H108" s="1">
        <v>4547177</v>
      </c>
      <c r="I108" s="1">
        <f>Table1[[#This Row],[receipts_total]]-Table1[[#This Row],[receipts_others_income]]</f>
        <v>4447386</v>
      </c>
      <c r="J108" s="2">
        <f>LOG(Table1[[#This Row],[revenue]]+1,10)</f>
        <v>6.6481049222646957</v>
      </c>
      <c r="K108" s="1" t="str">
        <f>IF(Table1[[#This Row],[revenue]]&lt;250000,"S",IF(Table1[[#This Row],[revenue]]&lt;1000000,"M","L"))</f>
        <v>L</v>
      </c>
      <c r="L108" s="1">
        <f>IF(Table1[[#This Row],[charity_size]]="S",1, 0)</f>
        <v>0</v>
      </c>
      <c r="M108" s="2">
        <f>IF(Table1[[#This Row],[charity_size]]="S",(Table1[[#This Row],[revenue_log]]-_xlfn.MINIFS($J$2:$J$423,$K$2:$K$423,"S"))/(_xlfn.MAXIFS($J$2:$J$423,$K$2:$K$423,"S")-_xlfn.MINIFS($J$2:$J$423,$K$2:$K$423,"S")),0)</f>
        <v>0</v>
      </c>
      <c r="N108" s="1">
        <f>IF(Table1[[#This Row],[charity_size]]="M",1,0)</f>
        <v>0</v>
      </c>
      <c r="O108" s="2">
        <f>IF(Table1[[#This Row],[charity_size]]="M",(Table1[[#This Row],[revenue_log]]-_xlfn.MINIFS($J$2:$J$423,$K$2:$K$423,"M"))/(_xlfn.MAXIFS($J$2:$J$423,$K$2:$K$423,"M")-_xlfn.MINIFS($J$2:$J$423,$K$2:$K$423,"M")),0)</f>
        <v>0</v>
      </c>
      <c r="P108" s="1">
        <f>IF(Table1[[#This Row],[charity_size]]="L",1,0)</f>
        <v>1</v>
      </c>
      <c r="Q108" s="2">
        <f>IF(Table1[[#This Row],[charity_size]]="L",(Table1[[#This Row],[revenue_log]]-_xlfn.MINIFS($J$2:$J$423,$K$2:$K$423,"L"))/(_xlfn.MAXIFS($J$2:$J$423,$K$2:$K$423,"L")-_xlfn.MINIFS($J$2:$J$423,$K$2:$K$423,"L")),0)</f>
        <v>0.18947779282725777</v>
      </c>
    </row>
    <row r="109" spans="1:17" x14ac:dyDescent="0.2">
      <c r="A109" t="s">
        <v>126</v>
      </c>
      <c r="B109" t="s">
        <v>125</v>
      </c>
      <c r="C109" t="s">
        <v>11</v>
      </c>
      <c r="D109" t="s">
        <v>119</v>
      </c>
      <c r="E109" t="s">
        <v>8</v>
      </c>
      <c r="F109" t="s">
        <v>9</v>
      </c>
      <c r="G109" s="1">
        <v>4184475</v>
      </c>
      <c r="H109" s="1">
        <v>8608857</v>
      </c>
      <c r="I109" s="1">
        <f>Table1[[#This Row],[receipts_total]]-Table1[[#This Row],[receipts_others_income]]</f>
        <v>4424382</v>
      </c>
      <c r="J109" s="2">
        <f>LOG(Table1[[#This Row],[revenue]]+1,10)</f>
        <v>6.6458527149482949</v>
      </c>
      <c r="K109" s="1" t="str">
        <f>IF(Table1[[#This Row],[revenue]]&lt;250000,"S",IF(Table1[[#This Row],[revenue]]&lt;1000000,"M","L"))</f>
        <v>L</v>
      </c>
      <c r="L109" s="1">
        <f>IF(Table1[[#This Row],[charity_size]]="S",1, 0)</f>
        <v>0</v>
      </c>
      <c r="M109" s="2">
        <f>IF(Table1[[#This Row],[charity_size]]="S",(Table1[[#This Row],[revenue_log]]-_xlfn.MINIFS($J$2:$J$423,$K$2:$K$423,"S"))/(_xlfn.MAXIFS($J$2:$J$423,$K$2:$K$423,"S")-_xlfn.MINIFS($J$2:$J$423,$K$2:$K$423,"S")),0)</f>
        <v>0</v>
      </c>
      <c r="N109" s="1">
        <f>IF(Table1[[#This Row],[charity_size]]="M",1,0)</f>
        <v>0</v>
      </c>
      <c r="O109" s="2">
        <f>IF(Table1[[#This Row],[charity_size]]="M",(Table1[[#This Row],[revenue_log]]-_xlfn.MINIFS($J$2:$J$423,$K$2:$K$423,"M"))/(_xlfn.MAXIFS($J$2:$J$423,$K$2:$K$423,"M")-_xlfn.MINIFS($J$2:$J$423,$K$2:$K$423,"M")),0)</f>
        <v>0</v>
      </c>
      <c r="P109" s="1">
        <f>IF(Table1[[#This Row],[charity_size]]="L",1,0)</f>
        <v>1</v>
      </c>
      <c r="Q109" s="2">
        <f>IF(Table1[[#This Row],[charity_size]]="L",(Table1[[#This Row],[revenue_log]]-_xlfn.MINIFS($J$2:$J$423,$K$2:$K$423,"L"))/(_xlfn.MAXIFS($J$2:$J$423,$K$2:$K$423,"L")-_xlfn.MINIFS($J$2:$J$423,$K$2:$K$423,"L")),0)</f>
        <v>0.18881611252749486</v>
      </c>
    </row>
    <row r="110" spans="1:17" x14ac:dyDescent="0.2">
      <c r="A110" t="s">
        <v>842</v>
      </c>
      <c r="B110" t="s">
        <v>841</v>
      </c>
      <c r="C110" t="s">
        <v>836</v>
      </c>
      <c r="D110" t="s">
        <v>837</v>
      </c>
      <c r="E110" t="s">
        <v>8</v>
      </c>
      <c r="F110" t="s">
        <v>9</v>
      </c>
      <c r="G110" s="1">
        <v>1525666</v>
      </c>
      <c r="H110" s="1">
        <v>5851568</v>
      </c>
      <c r="I110" s="1">
        <f>Table1[[#This Row],[receipts_total]]-Table1[[#This Row],[receipts_others_income]]</f>
        <v>4325902</v>
      </c>
      <c r="J110" s="2">
        <f>LOG(Table1[[#This Row],[revenue]]+1,10)</f>
        <v>6.6360767769992703</v>
      </c>
      <c r="K110" s="1" t="str">
        <f>IF(Table1[[#This Row],[revenue]]&lt;250000,"S",IF(Table1[[#This Row],[revenue]]&lt;1000000,"M","L"))</f>
        <v>L</v>
      </c>
      <c r="L110" s="1">
        <f>IF(Table1[[#This Row],[charity_size]]="S",1, 0)</f>
        <v>0</v>
      </c>
      <c r="M110" s="2">
        <f>IF(Table1[[#This Row],[charity_size]]="S",(Table1[[#This Row],[revenue_log]]-_xlfn.MINIFS($J$2:$J$423,$K$2:$K$423,"S"))/(_xlfn.MAXIFS($J$2:$J$423,$K$2:$K$423,"S")-_xlfn.MINIFS($J$2:$J$423,$K$2:$K$423,"S")),0)</f>
        <v>0</v>
      </c>
      <c r="N110" s="1">
        <f>IF(Table1[[#This Row],[charity_size]]="M",1,0)</f>
        <v>0</v>
      </c>
      <c r="O110" s="2">
        <f>IF(Table1[[#This Row],[charity_size]]="M",(Table1[[#This Row],[revenue_log]]-_xlfn.MINIFS($J$2:$J$423,$K$2:$K$423,"M"))/(_xlfn.MAXIFS($J$2:$J$423,$K$2:$K$423,"M")-_xlfn.MINIFS($J$2:$J$423,$K$2:$K$423,"M")),0)</f>
        <v>0</v>
      </c>
      <c r="P110" s="1">
        <f>IF(Table1[[#This Row],[charity_size]]="L",1,0)</f>
        <v>1</v>
      </c>
      <c r="Q110" s="2">
        <f>IF(Table1[[#This Row],[charity_size]]="L",(Table1[[#This Row],[revenue_log]]-_xlfn.MINIFS($J$2:$J$423,$K$2:$K$423,"L"))/(_xlfn.MAXIFS($J$2:$J$423,$K$2:$K$423,"L")-_xlfn.MINIFS($J$2:$J$423,$K$2:$K$423,"L")),0)</f>
        <v>0.185944020999566</v>
      </c>
    </row>
    <row r="111" spans="1:17" x14ac:dyDescent="0.2">
      <c r="A111" t="s">
        <v>593</v>
      </c>
      <c r="B111" t="s">
        <v>592</v>
      </c>
      <c r="C111" t="s">
        <v>132</v>
      </c>
      <c r="D111" t="s">
        <v>590</v>
      </c>
      <c r="E111" t="s">
        <v>8</v>
      </c>
      <c r="F111" t="s">
        <v>9</v>
      </c>
      <c r="G111">
        <v>0</v>
      </c>
      <c r="H111" s="1">
        <v>4139693</v>
      </c>
      <c r="I111" s="1">
        <f>Table1[[#This Row],[receipts_total]]-Table1[[#This Row],[receipts_others_income]]</f>
        <v>4139693</v>
      </c>
      <c r="J111" s="2">
        <f>LOG(Table1[[#This Row],[revenue]]+1,10)</f>
        <v>6.6169682399076111</v>
      </c>
      <c r="K111" s="1" t="str">
        <f>IF(Table1[[#This Row],[revenue]]&lt;250000,"S",IF(Table1[[#This Row],[revenue]]&lt;1000000,"M","L"))</f>
        <v>L</v>
      </c>
      <c r="L111" s="1">
        <f>IF(Table1[[#This Row],[charity_size]]="S",1, 0)</f>
        <v>0</v>
      </c>
      <c r="M111" s="2">
        <f>IF(Table1[[#This Row],[charity_size]]="S",(Table1[[#This Row],[revenue_log]]-_xlfn.MINIFS($J$2:$J$423,$K$2:$K$423,"S"))/(_xlfn.MAXIFS($J$2:$J$423,$K$2:$K$423,"S")-_xlfn.MINIFS($J$2:$J$423,$K$2:$K$423,"S")),0)</f>
        <v>0</v>
      </c>
      <c r="N111" s="1">
        <f>IF(Table1[[#This Row],[charity_size]]="M",1,0)</f>
        <v>0</v>
      </c>
      <c r="O111" s="2">
        <f>IF(Table1[[#This Row],[charity_size]]="M",(Table1[[#This Row],[revenue_log]]-_xlfn.MINIFS($J$2:$J$423,$K$2:$K$423,"M"))/(_xlfn.MAXIFS($J$2:$J$423,$K$2:$K$423,"M")-_xlfn.MINIFS($J$2:$J$423,$K$2:$K$423,"M")),0)</f>
        <v>0</v>
      </c>
      <c r="P111" s="1">
        <f>IF(Table1[[#This Row],[charity_size]]="L",1,0)</f>
        <v>1</v>
      </c>
      <c r="Q111" s="2">
        <f>IF(Table1[[#This Row],[charity_size]]="L",(Table1[[#This Row],[revenue_log]]-_xlfn.MINIFS($J$2:$J$423,$K$2:$K$423,"L"))/(_xlfn.MAXIFS($J$2:$J$423,$K$2:$K$423,"L")-_xlfn.MINIFS($J$2:$J$423,$K$2:$K$423,"L")),0)</f>
        <v>0.18033008730049366</v>
      </c>
    </row>
    <row r="112" spans="1:17" x14ac:dyDescent="0.2">
      <c r="A112" t="s">
        <v>778</v>
      </c>
      <c r="B112" t="s">
        <v>777</v>
      </c>
      <c r="C112" t="s">
        <v>610</v>
      </c>
      <c r="D112" t="s">
        <v>773</v>
      </c>
      <c r="E112" t="s">
        <v>422</v>
      </c>
      <c r="F112" t="s">
        <v>9</v>
      </c>
      <c r="G112">
        <v>0</v>
      </c>
      <c r="H112" s="1">
        <v>4108486</v>
      </c>
      <c r="I112" s="1">
        <f>Table1[[#This Row],[receipts_total]]-Table1[[#This Row],[receipts_others_income]]</f>
        <v>4108486</v>
      </c>
      <c r="J112" s="2">
        <f>LOG(Table1[[#This Row],[revenue]]+1,10)</f>
        <v>6.6136819171250982</v>
      </c>
      <c r="K112" s="1" t="str">
        <f>IF(Table1[[#This Row],[revenue]]&lt;250000,"S",IF(Table1[[#This Row],[revenue]]&lt;1000000,"M","L"))</f>
        <v>L</v>
      </c>
      <c r="L112" s="1">
        <f>IF(Table1[[#This Row],[charity_size]]="S",1, 0)</f>
        <v>0</v>
      </c>
      <c r="M112" s="2">
        <f>IF(Table1[[#This Row],[charity_size]]="S",(Table1[[#This Row],[revenue_log]]-_xlfn.MINIFS($J$2:$J$423,$K$2:$K$423,"S"))/(_xlfn.MAXIFS($J$2:$J$423,$K$2:$K$423,"S")-_xlfn.MINIFS($J$2:$J$423,$K$2:$K$423,"S")),0)</f>
        <v>0</v>
      </c>
      <c r="N112" s="1">
        <f>IF(Table1[[#This Row],[charity_size]]="M",1,0)</f>
        <v>0</v>
      </c>
      <c r="O112" s="2">
        <f>IF(Table1[[#This Row],[charity_size]]="M",(Table1[[#This Row],[revenue_log]]-_xlfn.MINIFS($J$2:$J$423,$K$2:$K$423,"M"))/(_xlfn.MAXIFS($J$2:$J$423,$K$2:$K$423,"M")-_xlfn.MINIFS($J$2:$J$423,$K$2:$K$423,"M")),0)</f>
        <v>0</v>
      </c>
      <c r="P112" s="1">
        <f>IF(Table1[[#This Row],[charity_size]]="L",1,0)</f>
        <v>1</v>
      </c>
      <c r="Q112" s="2">
        <f>IF(Table1[[#This Row],[charity_size]]="L",(Table1[[#This Row],[revenue_log]]-_xlfn.MINIFS($J$2:$J$423,$K$2:$K$423,"L"))/(_xlfn.MAXIFS($J$2:$J$423,$K$2:$K$423,"L")-_xlfn.MINIFS($J$2:$J$423,$K$2:$K$423,"L")),0)</f>
        <v>0.17936459223793175</v>
      </c>
    </row>
    <row r="113" spans="1:17" x14ac:dyDescent="0.2">
      <c r="A113" t="s">
        <v>709</v>
      </c>
      <c r="B113" t="s">
        <v>708</v>
      </c>
      <c r="C113" t="s">
        <v>610</v>
      </c>
      <c r="D113" t="s">
        <v>706</v>
      </c>
      <c r="E113" t="s">
        <v>8</v>
      </c>
      <c r="F113" t="s">
        <v>18</v>
      </c>
      <c r="G113" s="1">
        <v>65781</v>
      </c>
      <c r="H113" s="1">
        <v>4154755</v>
      </c>
      <c r="I113" s="1">
        <f>Table1[[#This Row],[receipts_total]]-Table1[[#This Row],[receipts_others_income]]</f>
        <v>4088974</v>
      </c>
      <c r="J113" s="2">
        <f>LOG(Table1[[#This Row],[revenue]]+1,10)</f>
        <v>6.6116144552852623</v>
      </c>
      <c r="K113" s="1" t="str">
        <f>IF(Table1[[#This Row],[revenue]]&lt;250000,"S",IF(Table1[[#This Row],[revenue]]&lt;1000000,"M","L"))</f>
        <v>L</v>
      </c>
      <c r="L113" s="1">
        <f>IF(Table1[[#This Row],[charity_size]]="S",1, 0)</f>
        <v>0</v>
      </c>
      <c r="M113" s="2">
        <f>IF(Table1[[#This Row],[charity_size]]="S",(Table1[[#This Row],[revenue_log]]-_xlfn.MINIFS($J$2:$J$423,$K$2:$K$423,"S"))/(_xlfn.MAXIFS($J$2:$J$423,$K$2:$K$423,"S")-_xlfn.MINIFS($J$2:$J$423,$K$2:$K$423,"S")),0)</f>
        <v>0</v>
      </c>
      <c r="N113" s="1">
        <f>IF(Table1[[#This Row],[charity_size]]="M",1,0)</f>
        <v>0</v>
      </c>
      <c r="O113" s="2">
        <f>IF(Table1[[#This Row],[charity_size]]="M",(Table1[[#This Row],[revenue_log]]-_xlfn.MINIFS($J$2:$J$423,$K$2:$K$423,"M"))/(_xlfn.MAXIFS($J$2:$J$423,$K$2:$K$423,"M")-_xlfn.MINIFS($J$2:$J$423,$K$2:$K$423,"M")),0)</f>
        <v>0</v>
      </c>
      <c r="P113" s="1">
        <f>IF(Table1[[#This Row],[charity_size]]="L",1,0)</f>
        <v>1</v>
      </c>
      <c r="Q113" s="2">
        <f>IF(Table1[[#This Row],[charity_size]]="L",(Table1[[#This Row],[revenue_log]]-_xlfn.MINIFS($J$2:$J$423,$K$2:$K$423,"L"))/(_xlfn.MAXIFS($J$2:$J$423,$K$2:$K$423,"L")-_xlfn.MINIFS($J$2:$J$423,$K$2:$K$423,"L")),0)</f>
        <v>0.17875718866545903</v>
      </c>
    </row>
    <row r="114" spans="1:17" x14ac:dyDescent="0.2">
      <c r="A114" t="s">
        <v>380</v>
      </c>
      <c r="B114" t="s">
        <v>379</v>
      </c>
      <c r="C114" t="s">
        <v>356</v>
      </c>
      <c r="D114" t="s">
        <v>357</v>
      </c>
      <c r="E114" t="s">
        <v>8</v>
      </c>
      <c r="F114" t="s">
        <v>9</v>
      </c>
      <c r="G114">
        <v>0</v>
      </c>
      <c r="H114" s="1">
        <v>4052125</v>
      </c>
      <c r="I114" s="1">
        <f>Table1[[#This Row],[receipts_total]]-Table1[[#This Row],[receipts_others_income]]</f>
        <v>4052125</v>
      </c>
      <c r="J114" s="2">
        <f>LOG(Table1[[#This Row],[revenue]]+1,10)</f>
        <v>6.6076829411931639</v>
      </c>
      <c r="K114" s="1" t="str">
        <f>IF(Table1[[#This Row],[revenue]]&lt;250000,"S",IF(Table1[[#This Row],[revenue]]&lt;1000000,"M","L"))</f>
        <v>L</v>
      </c>
      <c r="L114" s="1">
        <f>IF(Table1[[#This Row],[charity_size]]="S",1, 0)</f>
        <v>0</v>
      </c>
      <c r="M114" s="2">
        <f>IF(Table1[[#This Row],[charity_size]]="S",(Table1[[#This Row],[revenue_log]]-_xlfn.MINIFS($J$2:$J$423,$K$2:$K$423,"S"))/(_xlfn.MAXIFS($J$2:$J$423,$K$2:$K$423,"S")-_xlfn.MINIFS($J$2:$J$423,$K$2:$K$423,"S")),0)</f>
        <v>0</v>
      </c>
      <c r="N114" s="1">
        <f>IF(Table1[[#This Row],[charity_size]]="M",1,0)</f>
        <v>0</v>
      </c>
      <c r="O114" s="2">
        <f>IF(Table1[[#This Row],[charity_size]]="M",(Table1[[#This Row],[revenue_log]]-_xlfn.MINIFS($J$2:$J$423,$K$2:$K$423,"M"))/(_xlfn.MAXIFS($J$2:$J$423,$K$2:$K$423,"M")-_xlfn.MINIFS($J$2:$J$423,$K$2:$K$423,"M")),0)</f>
        <v>0</v>
      </c>
      <c r="P114" s="1">
        <f>IF(Table1[[#This Row],[charity_size]]="L",1,0)</f>
        <v>1</v>
      </c>
      <c r="Q114" s="2">
        <f>IF(Table1[[#This Row],[charity_size]]="L",(Table1[[#This Row],[revenue_log]]-_xlfn.MINIFS($J$2:$J$423,$K$2:$K$423,"L"))/(_xlfn.MAXIFS($J$2:$J$423,$K$2:$K$423,"L")-_xlfn.MINIFS($J$2:$J$423,$K$2:$K$423,"L")),0)</f>
        <v>0.17760214161271304</v>
      </c>
    </row>
    <row r="115" spans="1:17" x14ac:dyDescent="0.2">
      <c r="A115" t="s">
        <v>366</v>
      </c>
      <c r="B115" t="s">
        <v>365</v>
      </c>
      <c r="C115" t="s">
        <v>356</v>
      </c>
      <c r="D115" t="s">
        <v>357</v>
      </c>
      <c r="E115" t="s">
        <v>8</v>
      </c>
      <c r="F115" t="s">
        <v>9</v>
      </c>
      <c r="G115">
        <v>0</v>
      </c>
      <c r="H115" s="1">
        <v>3960723</v>
      </c>
      <c r="I115" s="1">
        <f>Table1[[#This Row],[receipts_total]]-Table1[[#This Row],[receipts_others_income]]</f>
        <v>3960723</v>
      </c>
      <c r="J115" s="2">
        <f>LOG(Table1[[#This Row],[revenue]]+1,10)</f>
        <v>6.5977745799823611</v>
      </c>
      <c r="K115" s="1" t="str">
        <f>IF(Table1[[#This Row],[revenue]]&lt;250000,"S",IF(Table1[[#This Row],[revenue]]&lt;1000000,"M","L"))</f>
        <v>L</v>
      </c>
      <c r="L115" s="1">
        <f>IF(Table1[[#This Row],[charity_size]]="S",1, 0)</f>
        <v>0</v>
      </c>
      <c r="M115" s="2">
        <f>IF(Table1[[#This Row],[charity_size]]="S",(Table1[[#This Row],[revenue_log]]-_xlfn.MINIFS($J$2:$J$423,$K$2:$K$423,"S"))/(_xlfn.MAXIFS($J$2:$J$423,$K$2:$K$423,"S")-_xlfn.MINIFS($J$2:$J$423,$K$2:$K$423,"S")),0)</f>
        <v>0</v>
      </c>
      <c r="N115" s="1">
        <f>IF(Table1[[#This Row],[charity_size]]="M",1,0)</f>
        <v>0</v>
      </c>
      <c r="O115" s="2">
        <f>IF(Table1[[#This Row],[charity_size]]="M",(Table1[[#This Row],[revenue_log]]-_xlfn.MINIFS($J$2:$J$423,$K$2:$K$423,"M"))/(_xlfn.MAXIFS($J$2:$J$423,$K$2:$K$423,"M")-_xlfn.MINIFS($J$2:$J$423,$K$2:$K$423,"M")),0)</f>
        <v>0</v>
      </c>
      <c r="P115" s="1">
        <f>IF(Table1[[#This Row],[charity_size]]="L",1,0)</f>
        <v>1</v>
      </c>
      <c r="Q115" s="2">
        <f>IF(Table1[[#This Row],[charity_size]]="L",(Table1[[#This Row],[revenue_log]]-_xlfn.MINIFS($J$2:$J$423,$K$2:$K$423,"L"))/(_xlfn.MAXIFS($J$2:$J$423,$K$2:$K$423,"L")-_xlfn.MINIFS($J$2:$J$423,$K$2:$K$423,"L")),0)</f>
        <v>0.17469114520115692</v>
      </c>
    </row>
    <row r="116" spans="1:17" x14ac:dyDescent="0.2">
      <c r="A116" t="s">
        <v>17</v>
      </c>
      <c r="B116" t="s">
        <v>16</v>
      </c>
      <c r="C116" t="s">
        <v>11</v>
      </c>
      <c r="D116" t="s">
        <v>12</v>
      </c>
      <c r="E116" t="s">
        <v>8</v>
      </c>
      <c r="F116" t="s">
        <v>9</v>
      </c>
      <c r="G116">
        <v>0</v>
      </c>
      <c r="H116" s="1">
        <v>3896100</v>
      </c>
      <c r="I116" s="1">
        <f>Table1[[#This Row],[receipts_total]]-Table1[[#This Row],[receipts_others_income]]</f>
        <v>3896100</v>
      </c>
      <c r="J116" s="2">
        <f>LOG(Table1[[#This Row],[revenue]]+1,10)</f>
        <v>6.590630206721495</v>
      </c>
      <c r="K116" s="1" t="str">
        <f>IF(Table1[[#This Row],[revenue]]&lt;250000,"S",IF(Table1[[#This Row],[revenue]]&lt;1000000,"M","L"))</f>
        <v>L</v>
      </c>
      <c r="L116" s="1">
        <f>IF(Table1[[#This Row],[charity_size]]="S",1, 0)</f>
        <v>0</v>
      </c>
      <c r="M116" s="2">
        <f>IF(Table1[[#This Row],[charity_size]]="S",(Table1[[#This Row],[revenue_log]]-_xlfn.MINIFS($J$2:$J$423,$K$2:$K$423,"S"))/(_xlfn.MAXIFS($J$2:$J$423,$K$2:$K$423,"S")-_xlfn.MINIFS($J$2:$J$423,$K$2:$K$423,"S")),0)</f>
        <v>0</v>
      </c>
      <c r="N116" s="1">
        <f>IF(Table1[[#This Row],[charity_size]]="M",1,0)</f>
        <v>0</v>
      </c>
      <c r="O116" s="2">
        <f>IF(Table1[[#This Row],[charity_size]]="M",(Table1[[#This Row],[revenue_log]]-_xlfn.MINIFS($J$2:$J$423,$K$2:$K$423,"M"))/(_xlfn.MAXIFS($J$2:$J$423,$K$2:$K$423,"M")-_xlfn.MINIFS($J$2:$J$423,$K$2:$K$423,"M")),0)</f>
        <v>0</v>
      </c>
      <c r="P116" s="1">
        <f>IF(Table1[[#This Row],[charity_size]]="L",1,0)</f>
        <v>1</v>
      </c>
      <c r="Q116" s="2">
        <f>IF(Table1[[#This Row],[charity_size]]="L",(Table1[[#This Row],[revenue_log]]-_xlfn.MINIFS($J$2:$J$423,$K$2:$K$423,"L"))/(_xlfn.MAXIFS($J$2:$J$423,$K$2:$K$423,"L")-_xlfn.MINIFS($J$2:$J$423,$K$2:$K$423,"L")),0)</f>
        <v>0.17259218610159119</v>
      </c>
    </row>
    <row r="117" spans="1:17" x14ac:dyDescent="0.2">
      <c r="A117" t="s">
        <v>862</v>
      </c>
      <c r="B117" t="s">
        <v>861</v>
      </c>
      <c r="C117" t="s">
        <v>836</v>
      </c>
      <c r="D117" t="s">
        <v>837</v>
      </c>
      <c r="E117" t="s">
        <v>8</v>
      </c>
      <c r="F117" t="s">
        <v>9</v>
      </c>
      <c r="G117" s="1">
        <v>217292</v>
      </c>
      <c r="H117" s="1">
        <v>4074640</v>
      </c>
      <c r="I117" s="1">
        <f>Table1[[#This Row],[receipts_total]]-Table1[[#This Row],[receipts_others_income]]</f>
        <v>3857348</v>
      </c>
      <c r="J117" s="2">
        <f>LOG(Table1[[#This Row],[revenue]]+1,10)</f>
        <v>6.5862889341518231</v>
      </c>
      <c r="K117" s="1" t="str">
        <f>IF(Table1[[#This Row],[revenue]]&lt;250000,"S",IF(Table1[[#This Row],[revenue]]&lt;1000000,"M","L"))</f>
        <v>L</v>
      </c>
      <c r="L117" s="1">
        <f>IF(Table1[[#This Row],[charity_size]]="S",1, 0)</f>
        <v>0</v>
      </c>
      <c r="M117" s="2">
        <f>IF(Table1[[#This Row],[charity_size]]="S",(Table1[[#This Row],[revenue_log]]-_xlfn.MINIFS($J$2:$J$423,$K$2:$K$423,"S"))/(_xlfn.MAXIFS($J$2:$J$423,$K$2:$K$423,"S")-_xlfn.MINIFS($J$2:$J$423,$K$2:$K$423,"S")),0)</f>
        <v>0</v>
      </c>
      <c r="N117" s="1">
        <f>IF(Table1[[#This Row],[charity_size]]="M",1,0)</f>
        <v>0</v>
      </c>
      <c r="O117" s="2">
        <f>IF(Table1[[#This Row],[charity_size]]="M",(Table1[[#This Row],[revenue_log]]-_xlfn.MINIFS($J$2:$J$423,$K$2:$K$423,"M"))/(_xlfn.MAXIFS($J$2:$J$423,$K$2:$K$423,"M")-_xlfn.MINIFS($J$2:$J$423,$K$2:$K$423,"M")),0)</f>
        <v>0</v>
      </c>
      <c r="P117" s="1">
        <f>IF(Table1[[#This Row],[charity_size]]="L",1,0)</f>
        <v>1</v>
      </c>
      <c r="Q117" s="2">
        <f>IF(Table1[[#This Row],[charity_size]]="L",(Table1[[#This Row],[revenue_log]]-_xlfn.MINIFS($J$2:$J$423,$K$2:$K$423,"L"))/(_xlfn.MAXIFS($J$2:$J$423,$K$2:$K$423,"L")-_xlfn.MINIFS($J$2:$J$423,$K$2:$K$423,"L")),0)</f>
        <v>0.17131675532115864</v>
      </c>
    </row>
    <row r="118" spans="1:17" x14ac:dyDescent="0.2">
      <c r="A118" t="s">
        <v>632</v>
      </c>
      <c r="B118" t="s">
        <v>631</v>
      </c>
      <c r="C118" t="s">
        <v>610</v>
      </c>
      <c r="D118" t="s">
        <v>540</v>
      </c>
      <c r="E118" t="s">
        <v>21</v>
      </c>
      <c r="F118" t="s">
        <v>9</v>
      </c>
      <c r="G118" s="1">
        <v>273673</v>
      </c>
      <c r="H118" s="1">
        <v>4053214</v>
      </c>
      <c r="I118" s="1">
        <f>Table1[[#This Row],[receipts_total]]-Table1[[#This Row],[receipts_others_income]]</f>
        <v>3779541</v>
      </c>
      <c r="J118" s="2">
        <f>LOG(Table1[[#This Row],[revenue]]+1,10)</f>
        <v>6.5774391757832928</v>
      </c>
      <c r="K118" s="1" t="str">
        <f>IF(Table1[[#This Row],[revenue]]&lt;250000,"S",IF(Table1[[#This Row],[revenue]]&lt;1000000,"M","L"))</f>
        <v>L</v>
      </c>
      <c r="L118" s="1">
        <f>IF(Table1[[#This Row],[charity_size]]="S",1, 0)</f>
        <v>0</v>
      </c>
      <c r="M118" s="2">
        <f>IF(Table1[[#This Row],[charity_size]]="S",(Table1[[#This Row],[revenue_log]]-_xlfn.MINIFS($J$2:$J$423,$K$2:$K$423,"S"))/(_xlfn.MAXIFS($J$2:$J$423,$K$2:$K$423,"S")-_xlfn.MINIFS($J$2:$J$423,$K$2:$K$423,"S")),0)</f>
        <v>0</v>
      </c>
      <c r="N118" s="1">
        <f>IF(Table1[[#This Row],[charity_size]]="M",1,0)</f>
        <v>0</v>
      </c>
      <c r="O118" s="2">
        <f>IF(Table1[[#This Row],[charity_size]]="M",(Table1[[#This Row],[revenue_log]]-_xlfn.MINIFS($J$2:$J$423,$K$2:$K$423,"M"))/(_xlfn.MAXIFS($J$2:$J$423,$K$2:$K$423,"M")-_xlfn.MINIFS($J$2:$J$423,$K$2:$K$423,"M")),0)</f>
        <v>0</v>
      </c>
      <c r="P118" s="1">
        <f>IF(Table1[[#This Row],[charity_size]]="L",1,0)</f>
        <v>1</v>
      </c>
      <c r="Q118" s="2">
        <f>IF(Table1[[#This Row],[charity_size]]="L",(Table1[[#This Row],[revenue_log]]-_xlfn.MINIFS($J$2:$J$423,$K$2:$K$423,"L"))/(_xlfn.MAXIFS($J$2:$J$423,$K$2:$K$423,"L")-_xlfn.MINIFS($J$2:$J$423,$K$2:$K$423,"L")),0)</f>
        <v>0.16871676786552944</v>
      </c>
    </row>
    <row r="119" spans="1:17" x14ac:dyDescent="0.2">
      <c r="A119" t="s">
        <v>517</v>
      </c>
      <c r="B119" t="s">
        <v>516</v>
      </c>
      <c r="C119" t="s">
        <v>356</v>
      </c>
      <c r="D119" t="s">
        <v>504</v>
      </c>
      <c r="E119" t="s">
        <v>21</v>
      </c>
      <c r="F119" t="s">
        <v>18</v>
      </c>
      <c r="G119" s="1">
        <v>58877</v>
      </c>
      <c r="H119" s="1">
        <v>3820977</v>
      </c>
      <c r="I119" s="1">
        <f>Table1[[#This Row],[receipts_total]]-Table1[[#This Row],[receipts_others_income]]</f>
        <v>3762100</v>
      </c>
      <c r="J119" s="2">
        <f>LOG(Table1[[#This Row],[revenue]]+1,10)</f>
        <v>6.5754304507448937</v>
      </c>
      <c r="K119" s="1" t="str">
        <f>IF(Table1[[#This Row],[revenue]]&lt;250000,"S",IF(Table1[[#This Row],[revenue]]&lt;1000000,"M","L"))</f>
        <v>L</v>
      </c>
      <c r="L119" s="1">
        <f>IF(Table1[[#This Row],[charity_size]]="S",1, 0)</f>
        <v>0</v>
      </c>
      <c r="M119" s="2">
        <f>IF(Table1[[#This Row],[charity_size]]="S",(Table1[[#This Row],[revenue_log]]-_xlfn.MINIFS($J$2:$J$423,$K$2:$K$423,"S"))/(_xlfn.MAXIFS($J$2:$J$423,$K$2:$K$423,"S")-_xlfn.MINIFS($J$2:$J$423,$K$2:$K$423,"S")),0)</f>
        <v>0</v>
      </c>
      <c r="N119" s="1">
        <f>IF(Table1[[#This Row],[charity_size]]="M",1,0)</f>
        <v>0</v>
      </c>
      <c r="O119" s="2">
        <f>IF(Table1[[#This Row],[charity_size]]="M",(Table1[[#This Row],[revenue_log]]-_xlfn.MINIFS($J$2:$J$423,$K$2:$K$423,"M"))/(_xlfn.MAXIFS($J$2:$J$423,$K$2:$K$423,"M")-_xlfn.MINIFS($J$2:$J$423,$K$2:$K$423,"M")),0)</f>
        <v>0</v>
      </c>
      <c r="P119" s="1">
        <f>IF(Table1[[#This Row],[charity_size]]="L",1,0)</f>
        <v>1</v>
      </c>
      <c r="Q119" s="2">
        <f>IF(Table1[[#This Row],[charity_size]]="L",(Table1[[#This Row],[revenue_log]]-_xlfn.MINIFS($J$2:$J$423,$K$2:$K$423,"L"))/(_xlfn.MAXIFS($J$2:$J$423,$K$2:$K$423,"L")-_xlfn.MINIFS($J$2:$J$423,$K$2:$K$423,"L")),0)</f>
        <v>0.16812662069041359</v>
      </c>
    </row>
    <row r="120" spans="1:17" x14ac:dyDescent="0.2">
      <c r="A120" t="s">
        <v>338</v>
      </c>
      <c r="B120" t="s">
        <v>336</v>
      </c>
      <c r="C120" t="s">
        <v>291</v>
      </c>
      <c r="D120" t="s">
        <v>337</v>
      </c>
      <c r="E120" t="s">
        <v>335</v>
      </c>
      <c r="F120" t="s">
        <v>9</v>
      </c>
      <c r="G120" s="1">
        <v>4701</v>
      </c>
      <c r="H120" s="1">
        <v>3752930</v>
      </c>
      <c r="I120" s="1">
        <f>Table1[[#This Row],[receipts_total]]-Table1[[#This Row],[receipts_others_income]]</f>
        <v>3748229</v>
      </c>
      <c r="J120" s="2">
        <f>LOG(Table1[[#This Row],[revenue]]+1,10)</f>
        <v>6.5738262323401013</v>
      </c>
      <c r="K120" s="1" t="str">
        <f>IF(Table1[[#This Row],[revenue]]&lt;250000,"S",IF(Table1[[#This Row],[revenue]]&lt;1000000,"M","L"))</f>
        <v>L</v>
      </c>
      <c r="L120" s="1">
        <f>IF(Table1[[#This Row],[charity_size]]="S",1, 0)</f>
        <v>0</v>
      </c>
      <c r="M120" s="2">
        <f>IF(Table1[[#This Row],[charity_size]]="S",(Table1[[#This Row],[revenue_log]]-_xlfn.MINIFS($J$2:$J$423,$K$2:$K$423,"S"))/(_xlfn.MAXIFS($J$2:$J$423,$K$2:$K$423,"S")-_xlfn.MINIFS($J$2:$J$423,$K$2:$K$423,"S")),0)</f>
        <v>0</v>
      </c>
      <c r="N120" s="1">
        <f>IF(Table1[[#This Row],[charity_size]]="M",1,0)</f>
        <v>0</v>
      </c>
      <c r="O120" s="2">
        <f>IF(Table1[[#This Row],[charity_size]]="M",(Table1[[#This Row],[revenue_log]]-_xlfn.MINIFS($J$2:$J$423,$K$2:$K$423,"M"))/(_xlfn.MAXIFS($J$2:$J$423,$K$2:$K$423,"M")-_xlfn.MINIFS($J$2:$J$423,$K$2:$K$423,"M")),0)</f>
        <v>0</v>
      </c>
      <c r="P120" s="1">
        <f>IF(Table1[[#This Row],[charity_size]]="L",1,0)</f>
        <v>1</v>
      </c>
      <c r="Q120" s="2">
        <f>IF(Table1[[#This Row],[charity_size]]="L",(Table1[[#This Row],[revenue_log]]-_xlfn.MINIFS($J$2:$J$423,$K$2:$K$423,"L"))/(_xlfn.MAXIFS($J$2:$J$423,$K$2:$K$423,"L")-_xlfn.MINIFS($J$2:$J$423,$K$2:$K$423,"L")),0)</f>
        <v>0.16765531429368963</v>
      </c>
    </row>
    <row r="121" spans="1:17" x14ac:dyDescent="0.2">
      <c r="A121" t="s">
        <v>396</v>
      </c>
      <c r="B121" t="s">
        <v>394</v>
      </c>
      <c r="C121" t="s">
        <v>356</v>
      </c>
      <c r="D121" t="s">
        <v>395</v>
      </c>
      <c r="E121" t="s">
        <v>21</v>
      </c>
      <c r="F121" t="s">
        <v>9</v>
      </c>
      <c r="G121" s="1">
        <v>2942854</v>
      </c>
      <c r="H121" s="1">
        <v>6680682</v>
      </c>
      <c r="I121" s="1">
        <f>Table1[[#This Row],[receipts_total]]-Table1[[#This Row],[receipts_others_income]]</f>
        <v>3737828</v>
      </c>
      <c r="J121" s="2">
        <f>LOG(Table1[[#This Row],[revenue]]+1,10)</f>
        <v>6.5726194291843001</v>
      </c>
      <c r="K121" s="1" t="str">
        <f>IF(Table1[[#This Row],[revenue]]&lt;250000,"S",IF(Table1[[#This Row],[revenue]]&lt;1000000,"M","L"))</f>
        <v>L</v>
      </c>
      <c r="L121" s="1">
        <f>IF(Table1[[#This Row],[charity_size]]="S",1, 0)</f>
        <v>0</v>
      </c>
      <c r="M121" s="2">
        <f>IF(Table1[[#This Row],[charity_size]]="S",(Table1[[#This Row],[revenue_log]]-_xlfn.MINIFS($J$2:$J$423,$K$2:$K$423,"S"))/(_xlfn.MAXIFS($J$2:$J$423,$K$2:$K$423,"S")-_xlfn.MINIFS($J$2:$J$423,$K$2:$K$423,"S")),0)</f>
        <v>0</v>
      </c>
      <c r="N121" s="1">
        <f>IF(Table1[[#This Row],[charity_size]]="M",1,0)</f>
        <v>0</v>
      </c>
      <c r="O121" s="2">
        <f>IF(Table1[[#This Row],[charity_size]]="M",(Table1[[#This Row],[revenue_log]]-_xlfn.MINIFS($J$2:$J$423,$K$2:$K$423,"M"))/(_xlfn.MAXIFS($J$2:$J$423,$K$2:$K$423,"M")-_xlfn.MINIFS($J$2:$J$423,$K$2:$K$423,"M")),0)</f>
        <v>0</v>
      </c>
      <c r="P121" s="1">
        <f>IF(Table1[[#This Row],[charity_size]]="L",1,0)</f>
        <v>1</v>
      </c>
      <c r="Q121" s="2">
        <f>IF(Table1[[#This Row],[charity_size]]="L",(Table1[[#This Row],[revenue_log]]-_xlfn.MINIFS($J$2:$J$423,$K$2:$K$423,"L"))/(_xlfn.MAXIFS($J$2:$J$423,$K$2:$K$423,"L")-_xlfn.MINIFS($J$2:$J$423,$K$2:$K$423,"L")),0)</f>
        <v>0.16730076528389354</v>
      </c>
    </row>
    <row r="122" spans="1:17" x14ac:dyDescent="0.2">
      <c r="A122" t="s">
        <v>476</v>
      </c>
      <c r="B122" t="s">
        <v>475</v>
      </c>
      <c r="C122" t="s">
        <v>356</v>
      </c>
      <c r="D122" t="s">
        <v>467</v>
      </c>
      <c r="E122" t="s">
        <v>21</v>
      </c>
      <c r="F122" t="s">
        <v>9</v>
      </c>
      <c r="G122" s="1">
        <v>1438</v>
      </c>
      <c r="H122" s="1">
        <v>3699949</v>
      </c>
      <c r="I122" s="1">
        <f>Table1[[#This Row],[receipts_total]]-Table1[[#This Row],[receipts_others_income]]</f>
        <v>3698511</v>
      </c>
      <c r="J122" s="2">
        <f>LOG(Table1[[#This Row],[revenue]]+1,10)</f>
        <v>6.568027032129538</v>
      </c>
      <c r="K122" s="1" t="str">
        <f>IF(Table1[[#This Row],[revenue]]&lt;250000,"S",IF(Table1[[#This Row],[revenue]]&lt;1000000,"M","L"))</f>
        <v>L</v>
      </c>
      <c r="L122" s="1">
        <f>IF(Table1[[#This Row],[charity_size]]="S",1, 0)</f>
        <v>0</v>
      </c>
      <c r="M122" s="2">
        <f>IF(Table1[[#This Row],[charity_size]]="S",(Table1[[#This Row],[revenue_log]]-_xlfn.MINIFS($J$2:$J$423,$K$2:$K$423,"S"))/(_xlfn.MAXIFS($J$2:$J$423,$K$2:$K$423,"S")-_xlfn.MINIFS($J$2:$J$423,$K$2:$K$423,"S")),0)</f>
        <v>0</v>
      </c>
      <c r="N122" s="1">
        <f>IF(Table1[[#This Row],[charity_size]]="M",1,0)</f>
        <v>0</v>
      </c>
      <c r="O122" s="2">
        <f>IF(Table1[[#This Row],[charity_size]]="M",(Table1[[#This Row],[revenue_log]]-_xlfn.MINIFS($J$2:$J$423,$K$2:$K$423,"M"))/(_xlfn.MAXIFS($J$2:$J$423,$K$2:$K$423,"M")-_xlfn.MINIFS($J$2:$J$423,$K$2:$K$423,"M")),0)</f>
        <v>0</v>
      </c>
      <c r="P122" s="1">
        <f>IF(Table1[[#This Row],[charity_size]]="L",1,0)</f>
        <v>1</v>
      </c>
      <c r="Q122" s="2">
        <f>IF(Table1[[#This Row],[charity_size]]="L",(Table1[[#This Row],[revenue_log]]-_xlfn.MINIFS($J$2:$J$423,$K$2:$K$423,"L"))/(_xlfn.MAXIFS($J$2:$J$423,$K$2:$K$423,"L")-_xlfn.MINIFS($J$2:$J$423,$K$2:$K$423,"L")),0)</f>
        <v>0.16595155616016094</v>
      </c>
    </row>
    <row r="123" spans="1:17" x14ac:dyDescent="0.2">
      <c r="A123" t="s">
        <v>615</v>
      </c>
      <c r="B123" t="s">
        <v>614</v>
      </c>
      <c r="C123" t="s">
        <v>610</v>
      </c>
      <c r="D123" t="s">
        <v>540</v>
      </c>
      <c r="E123" t="s">
        <v>21</v>
      </c>
      <c r="F123" t="s">
        <v>18</v>
      </c>
      <c r="G123" s="1">
        <v>55310</v>
      </c>
      <c r="H123" s="1">
        <v>3635182</v>
      </c>
      <c r="I123" s="1">
        <f>Table1[[#This Row],[receipts_total]]-Table1[[#This Row],[receipts_others_income]]</f>
        <v>3579872</v>
      </c>
      <c r="J123" s="2">
        <f>LOG(Table1[[#This Row],[revenue]]+1,10)</f>
        <v>6.5538676198345049</v>
      </c>
      <c r="K123" s="1" t="str">
        <f>IF(Table1[[#This Row],[revenue]]&lt;250000,"S",IF(Table1[[#This Row],[revenue]]&lt;1000000,"M","L"))</f>
        <v>L</v>
      </c>
      <c r="L123" s="1">
        <f>IF(Table1[[#This Row],[charity_size]]="S",1, 0)</f>
        <v>0</v>
      </c>
      <c r="M123" s="2">
        <f>IF(Table1[[#This Row],[charity_size]]="S",(Table1[[#This Row],[revenue_log]]-_xlfn.MINIFS($J$2:$J$423,$K$2:$K$423,"S"))/(_xlfn.MAXIFS($J$2:$J$423,$K$2:$K$423,"S")-_xlfn.MINIFS($J$2:$J$423,$K$2:$K$423,"S")),0)</f>
        <v>0</v>
      </c>
      <c r="N123" s="1">
        <f>IF(Table1[[#This Row],[charity_size]]="M",1,0)</f>
        <v>0</v>
      </c>
      <c r="O123" s="2">
        <f>IF(Table1[[#This Row],[charity_size]]="M",(Table1[[#This Row],[revenue_log]]-_xlfn.MINIFS($J$2:$J$423,$K$2:$K$423,"M"))/(_xlfn.MAXIFS($J$2:$J$423,$K$2:$K$423,"M")-_xlfn.MINIFS($J$2:$J$423,$K$2:$K$423,"M")),0)</f>
        <v>0</v>
      </c>
      <c r="P123" s="1">
        <f>IF(Table1[[#This Row],[charity_size]]="L",1,0)</f>
        <v>1</v>
      </c>
      <c r="Q123" s="2">
        <f>IF(Table1[[#This Row],[charity_size]]="L",(Table1[[#This Row],[revenue_log]]-_xlfn.MINIFS($J$2:$J$423,$K$2:$K$423,"L"))/(_xlfn.MAXIFS($J$2:$J$423,$K$2:$K$423,"L")-_xlfn.MINIFS($J$2:$J$423,$K$2:$K$423,"L")),0)</f>
        <v>0.16179163531112631</v>
      </c>
    </row>
    <row r="124" spans="1:17" x14ac:dyDescent="0.2">
      <c r="A124" t="s">
        <v>696</v>
      </c>
      <c r="B124" t="s">
        <v>695</v>
      </c>
      <c r="C124" t="s">
        <v>610</v>
      </c>
      <c r="D124" t="s">
        <v>664</v>
      </c>
      <c r="E124" t="s">
        <v>8</v>
      </c>
      <c r="F124" t="s">
        <v>9</v>
      </c>
      <c r="G124" s="1">
        <v>984202</v>
      </c>
      <c r="H124" s="1">
        <v>4529943</v>
      </c>
      <c r="I124" s="1">
        <f>Table1[[#This Row],[receipts_total]]-Table1[[#This Row],[receipts_others_income]]</f>
        <v>3545741</v>
      </c>
      <c r="J124" s="2">
        <f>LOG(Table1[[#This Row],[revenue]]+1,10)</f>
        <v>6.5497071317012425</v>
      </c>
      <c r="K124" s="1" t="str">
        <f>IF(Table1[[#This Row],[revenue]]&lt;250000,"S",IF(Table1[[#This Row],[revenue]]&lt;1000000,"M","L"))</f>
        <v>L</v>
      </c>
      <c r="L124" s="1">
        <f>IF(Table1[[#This Row],[charity_size]]="S",1, 0)</f>
        <v>0</v>
      </c>
      <c r="M124" s="2">
        <f>IF(Table1[[#This Row],[charity_size]]="S",(Table1[[#This Row],[revenue_log]]-_xlfn.MINIFS($J$2:$J$423,$K$2:$K$423,"S"))/(_xlfn.MAXIFS($J$2:$J$423,$K$2:$K$423,"S")-_xlfn.MINIFS($J$2:$J$423,$K$2:$K$423,"S")),0)</f>
        <v>0</v>
      </c>
      <c r="N124" s="1">
        <f>IF(Table1[[#This Row],[charity_size]]="M",1,0)</f>
        <v>0</v>
      </c>
      <c r="O124" s="2">
        <f>IF(Table1[[#This Row],[charity_size]]="M",(Table1[[#This Row],[revenue_log]]-_xlfn.MINIFS($J$2:$J$423,$K$2:$K$423,"M"))/(_xlfn.MAXIFS($J$2:$J$423,$K$2:$K$423,"M")-_xlfn.MINIFS($J$2:$J$423,$K$2:$K$423,"M")),0)</f>
        <v>0</v>
      </c>
      <c r="P124" s="1">
        <f>IF(Table1[[#This Row],[charity_size]]="L",1,0)</f>
        <v>1</v>
      </c>
      <c r="Q124" s="2">
        <f>IF(Table1[[#This Row],[charity_size]]="L",(Table1[[#This Row],[revenue_log]]-_xlfn.MINIFS($J$2:$J$423,$K$2:$K$423,"L"))/(_xlfn.MAXIFS($J$2:$J$423,$K$2:$K$423,"L")-_xlfn.MINIFS($J$2:$J$423,$K$2:$K$423,"L")),0)</f>
        <v>0.16056931753641254</v>
      </c>
    </row>
    <row r="125" spans="1:17" x14ac:dyDescent="0.2">
      <c r="A125" t="s">
        <v>360</v>
      </c>
      <c r="B125" t="s">
        <v>359</v>
      </c>
      <c r="C125" t="s">
        <v>356</v>
      </c>
      <c r="D125" t="s">
        <v>357</v>
      </c>
      <c r="E125" t="s">
        <v>8</v>
      </c>
      <c r="F125" t="s">
        <v>9</v>
      </c>
      <c r="G125" s="1">
        <v>3740</v>
      </c>
      <c r="H125" s="1">
        <v>3389520</v>
      </c>
      <c r="I125" s="1">
        <f>Table1[[#This Row],[receipts_total]]-Table1[[#This Row],[receipts_others_income]]</f>
        <v>3385780</v>
      </c>
      <c r="J125" s="2">
        <f>LOG(Table1[[#This Row],[revenue]]+1,10)</f>
        <v>6.5296588635285415</v>
      </c>
      <c r="K125" s="1" t="str">
        <f>IF(Table1[[#This Row],[revenue]]&lt;250000,"S",IF(Table1[[#This Row],[revenue]]&lt;1000000,"M","L"))</f>
        <v>L</v>
      </c>
      <c r="L125" s="1">
        <f>IF(Table1[[#This Row],[charity_size]]="S",1, 0)</f>
        <v>0</v>
      </c>
      <c r="M125" s="2">
        <f>IF(Table1[[#This Row],[charity_size]]="S",(Table1[[#This Row],[revenue_log]]-_xlfn.MINIFS($J$2:$J$423,$K$2:$K$423,"S"))/(_xlfn.MAXIFS($J$2:$J$423,$K$2:$K$423,"S")-_xlfn.MINIFS($J$2:$J$423,$K$2:$K$423,"S")),0)</f>
        <v>0</v>
      </c>
      <c r="N125" s="1">
        <f>IF(Table1[[#This Row],[charity_size]]="M",1,0)</f>
        <v>0</v>
      </c>
      <c r="O125" s="2">
        <f>IF(Table1[[#This Row],[charity_size]]="M",(Table1[[#This Row],[revenue_log]]-_xlfn.MINIFS($J$2:$J$423,$K$2:$K$423,"M"))/(_xlfn.MAXIFS($J$2:$J$423,$K$2:$K$423,"M")-_xlfn.MINIFS($J$2:$J$423,$K$2:$K$423,"M")),0)</f>
        <v>0</v>
      </c>
      <c r="P125" s="1">
        <f>IF(Table1[[#This Row],[charity_size]]="L",1,0)</f>
        <v>1</v>
      </c>
      <c r="Q125" s="2">
        <f>IF(Table1[[#This Row],[charity_size]]="L",(Table1[[#This Row],[revenue_log]]-_xlfn.MINIFS($J$2:$J$423,$K$2:$K$423,"L"))/(_xlfn.MAXIFS($J$2:$J$423,$K$2:$K$423,"L")-_xlfn.MINIFS($J$2:$J$423,$K$2:$K$423,"L")),0)</f>
        <v>0.15467929844374781</v>
      </c>
    </row>
    <row r="126" spans="1:17" x14ac:dyDescent="0.2">
      <c r="A126" t="s">
        <v>742</v>
      </c>
      <c r="B126" t="s">
        <v>741</v>
      </c>
      <c r="C126" t="s">
        <v>610</v>
      </c>
      <c r="D126" t="s">
        <v>735</v>
      </c>
      <c r="E126" t="s">
        <v>8</v>
      </c>
      <c r="F126" t="s">
        <v>9</v>
      </c>
      <c r="G126" s="1">
        <v>170493</v>
      </c>
      <c r="H126" s="1">
        <v>3496530</v>
      </c>
      <c r="I126" s="1">
        <f>Table1[[#This Row],[receipts_total]]-Table1[[#This Row],[receipts_others_income]]</f>
        <v>3326037</v>
      </c>
      <c r="J126" s="2">
        <f>LOG(Table1[[#This Row],[revenue]]+1,10)</f>
        <v>6.5219272067283693</v>
      </c>
      <c r="K126" s="1" t="str">
        <f>IF(Table1[[#This Row],[revenue]]&lt;250000,"S",IF(Table1[[#This Row],[revenue]]&lt;1000000,"M","L"))</f>
        <v>L</v>
      </c>
      <c r="L126" s="1">
        <f>IF(Table1[[#This Row],[charity_size]]="S",1, 0)</f>
        <v>0</v>
      </c>
      <c r="M126" s="2">
        <f>IF(Table1[[#This Row],[charity_size]]="S",(Table1[[#This Row],[revenue_log]]-_xlfn.MINIFS($J$2:$J$423,$K$2:$K$423,"S"))/(_xlfn.MAXIFS($J$2:$J$423,$K$2:$K$423,"S")-_xlfn.MINIFS($J$2:$J$423,$K$2:$K$423,"S")),0)</f>
        <v>0</v>
      </c>
      <c r="N126" s="1">
        <f>IF(Table1[[#This Row],[charity_size]]="M",1,0)</f>
        <v>0</v>
      </c>
      <c r="O126" s="2">
        <f>IF(Table1[[#This Row],[charity_size]]="M",(Table1[[#This Row],[revenue_log]]-_xlfn.MINIFS($J$2:$J$423,$K$2:$K$423,"M"))/(_xlfn.MAXIFS($J$2:$J$423,$K$2:$K$423,"M")-_xlfn.MINIFS($J$2:$J$423,$K$2:$K$423,"M")),0)</f>
        <v>0</v>
      </c>
      <c r="P126" s="1">
        <f>IF(Table1[[#This Row],[charity_size]]="L",1,0)</f>
        <v>1</v>
      </c>
      <c r="Q126" s="2">
        <f>IF(Table1[[#This Row],[charity_size]]="L",(Table1[[#This Row],[revenue_log]]-_xlfn.MINIFS($J$2:$J$423,$K$2:$K$423,"L"))/(_xlfn.MAXIFS($J$2:$J$423,$K$2:$K$423,"L")-_xlfn.MINIFS($J$2:$J$423,$K$2:$K$423,"L")),0)</f>
        <v>0.15240780018870376</v>
      </c>
    </row>
    <row r="127" spans="1:17" x14ac:dyDescent="0.2">
      <c r="A127" t="s">
        <v>771</v>
      </c>
      <c r="B127" t="s">
        <v>770</v>
      </c>
      <c r="C127" t="s">
        <v>610</v>
      </c>
      <c r="D127" t="s">
        <v>735</v>
      </c>
      <c r="E127" t="s">
        <v>21</v>
      </c>
      <c r="F127" t="s">
        <v>9</v>
      </c>
      <c r="G127" s="1">
        <v>971909</v>
      </c>
      <c r="H127" s="1">
        <v>4202423</v>
      </c>
      <c r="I127" s="1">
        <f>Table1[[#This Row],[receipts_total]]-Table1[[#This Row],[receipts_others_income]]</f>
        <v>3230514</v>
      </c>
      <c r="J127" s="2">
        <f>LOG(Table1[[#This Row],[revenue]]+1,10)</f>
        <v>6.5092717619067875</v>
      </c>
      <c r="K127" s="1" t="str">
        <f>IF(Table1[[#This Row],[revenue]]&lt;250000,"S",IF(Table1[[#This Row],[revenue]]&lt;1000000,"M","L"))</f>
        <v>L</v>
      </c>
      <c r="L127" s="1">
        <f>IF(Table1[[#This Row],[charity_size]]="S",1, 0)</f>
        <v>0</v>
      </c>
      <c r="M127" s="2">
        <f>IF(Table1[[#This Row],[charity_size]]="S",(Table1[[#This Row],[revenue_log]]-_xlfn.MINIFS($J$2:$J$423,$K$2:$K$423,"S"))/(_xlfn.MAXIFS($J$2:$J$423,$K$2:$K$423,"S")-_xlfn.MINIFS($J$2:$J$423,$K$2:$K$423,"S")),0)</f>
        <v>0</v>
      </c>
      <c r="N127" s="1">
        <f>IF(Table1[[#This Row],[charity_size]]="M",1,0)</f>
        <v>0</v>
      </c>
      <c r="O127" s="2">
        <f>IF(Table1[[#This Row],[charity_size]]="M",(Table1[[#This Row],[revenue_log]]-_xlfn.MINIFS($J$2:$J$423,$K$2:$K$423,"M"))/(_xlfn.MAXIFS($J$2:$J$423,$K$2:$K$423,"M")-_xlfn.MINIFS($J$2:$J$423,$K$2:$K$423,"M")),0)</f>
        <v>0</v>
      </c>
      <c r="P127" s="1">
        <f>IF(Table1[[#This Row],[charity_size]]="L",1,0)</f>
        <v>1</v>
      </c>
      <c r="Q127" s="2">
        <f>IF(Table1[[#This Row],[charity_size]]="L",(Table1[[#This Row],[revenue_log]]-_xlfn.MINIFS($J$2:$J$423,$K$2:$K$423,"L"))/(_xlfn.MAXIFS($J$2:$J$423,$K$2:$K$423,"L")-_xlfn.MINIFS($J$2:$J$423,$K$2:$K$423,"L")),0)</f>
        <v>0.14868973282332495</v>
      </c>
    </row>
    <row r="128" spans="1:17" x14ac:dyDescent="0.2">
      <c r="A128" t="s">
        <v>872</v>
      </c>
      <c r="B128" t="s">
        <v>871</v>
      </c>
      <c r="C128" t="s">
        <v>836</v>
      </c>
      <c r="D128" t="s">
        <v>837</v>
      </c>
      <c r="E128" t="s">
        <v>8</v>
      </c>
      <c r="F128" t="s">
        <v>9</v>
      </c>
      <c r="G128" s="1">
        <v>31130</v>
      </c>
      <c r="H128" s="1">
        <v>3139992</v>
      </c>
      <c r="I128" s="1">
        <f>Table1[[#This Row],[receipts_total]]-Table1[[#This Row],[receipts_others_income]]</f>
        <v>3108862</v>
      </c>
      <c r="J128" s="2">
        <f>LOG(Table1[[#This Row],[revenue]]+1,10)</f>
        <v>6.4926015841676765</v>
      </c>
      <c r="K128" s="1" t="str">
        <f>IF(Table1[[#This Row],[revenue]]&lt;250000,"S",IF(Table1[[#This Row],[revenue]]&lt;1000000,"M","L"))</f>
        <v>L</v>
      </c>
      <c r="L128" s="1">
        <f>IF(Table1[[#This Row],[charity_size]]="S",1, 0)</f>
        <v>0</v>
      </c>
      <c r="M128" s="2">
        <f>IF(Table1[[#This Row],[charity_size]]="S",(Table1[[#This Row],[revenue_log]]-_xlfn.MINIFS($J$2:$J$423,$K$2:$K$423,"S"))/(_xlfn.MAXIFS($J$2:$J$423,$K$2:$K$423,"S")-_xlfn.MINIFS($J$2:$J$423,$K$2:$K$423,"S")),0)</f>
        <v>0</v>
      </c>
      <c r="N128" s="1">
        <f>IF(Table1[[#This Row],[charity_size]]="M",1,0)</f>
        <v>0</v>
      </c>
      <c r="O128" s="2">
        <f>IF(Table1[[#This Row],[charity_size]]="M",(Table1[[#This Row],[revenue_log]]-_xlfn.MINIFS($J$2:$J$423,$K$2:$K$423,"M"))/(_xlfn.MAXIFS($J$2:$J$423,$K$2:$K$423,"M")-_xlfn.MINIFS($J$2:$J$423,$K$2:$K$423,"M")),0)</f>
        <v>0</v>
      </c>
      <c r="P128" s="1">
        <f>IF(Table1[[#This Row],[charity_size]]="L",1,0)</f>
        <v>1</v>
      </c>
      <c r="Q128" s="2">
        <f>IF(Table1[[#This Row],[charity_size]]="L",(Table1[[#This Row],[revenue_log]]-_xlfn.MINIFS($J$2:$J$423,$K$2:$K$423,"L"))/(_xlfn.MAXIFS($J$2:$J$423,$K$2:$K$423,"L")-_xlfn.MINIFS($J$2:$J$423,$K$2:$K$423,"L")),0)</f>
        <v>0.14379216938713862</v>
      </c>
    </row>
    <row r="129" spans="1:17" x14ac:dyDescent="0.2">
      <c r="A129" t="s">
        <v>892</v>
      </c>
      <c r="B129" t="s">
        <v>891</v>
      </c>
      <c r="C129" t="s">
        <v>836</v>
      </c>
      <c r="D129" t="s">
        <v>837</v>
      </c>
      <c r="E129" t="s">
        <v>8</v>
      </c>
      <c r="F129" t="s">
        <v>9</v>
      </c>
      <c r="G129" s="1">
        <v>468648</v>
      </c>
      <c r="H129" s="1">
        <v>3558651</v>
      </c>
      <c r="I129" s="1">
        <f>Table1[[#This Row],[receipts_total]]-Table1[[#This Row],[receipts_others_income]]</f>
        <v>3090003</v>
      </c>
      <c r="J129" s="2">
        <f>LOG(Table1[[#This Row],[revenue]]+1,10)</f>
        <v>6.4899590416179747</v>
      </c>
      <c r="K129" s="1" t="str">
        <f>IF(Table1[[#This Row],[revenue]]&lt;250000,"S",IF(Table1[[#This Row],[revenue]]&lt;1000000,"M","L"))</f>
        <v>L</v>
      </c>
      <c r="L129" s="1">
        <f>IF(Table1[[#This Row],[charity_size]]="S",1, 0)</f>
        <v>0</v>
      </c>
      <c r="M129" s="2">
        <f>IF(Table1[[#This Row],[charity_size]]="S",(Table1[[#This Row],[revenue_log]]-_xlfn.MINIFS($J$2:$J$423,$K$2:$K$423,"S"))/(_xlfn.MAXIFS($J$2:$J$423,$K$2:$K$423,"S")-_xlfn.MINIFS($J$2:$J$423,$K$2:$K$423,"S")),0)</f>
        <v>0</v>
      </c>
      <c r="N129" s="1">
        <f>IF(Table1[[#This Row],[charity_size]]="M",1,0)</f>
        <v>0</v>
      </c>
      <c r="O129" s="2">
        <f>IF(Table1[[#This Row],[charity_size]]="M",(Table1[[#This Row],[revenue_log]]-_xlfn.MINIFS($J$2:$J$423,$K$2:$K$423,"M"))/(_xlfn.MAXIFS($J$2:$J$423,$K$2:$K$423,"M")-_xlfn.MINIFS($J$2:$J$423,$K$2:$K$423,"M")),0)</f>
        <v>0</v>
      </c>
      <c r="P129" s="1">
        <f>IF(Table1[[#This Row],[charity_size]]="L",1,0)</f>
        <v>1</v>
      </c>
      <c r="Q129" s="2">
        <f>IF(Table1[[#This Row],[charity_size]]="L",(Table1[[#This Row],[revenue_log]]-_xlfn.MINIFS($J$2:$J$423,$K$2:$K$423,"L"))/(_xlfn.MAXIFS($J$2:$J$423,$K$2:$K$423,"L")-_xlfn.MINIFS($J$2:$J$423,$K$2:$K$423,"L")),0)</f>
        <v>0.14301581175181347</v>
      </c>
    </row>
    <row r="130" spans="1:17" x14ac:dyDescent="0.2">
      <c r="A130" t="s">
        <v>807</v>
      </c>
      <c r="B130" t="s">
        <v>806</v>
      </c>
      <c r="C130" t="s">
        <v>610</v>
      </c>
      <c r="D130" t="s">
        <v>782</v>
      </c>
      <c r="E130" t="s">
        <v>21</v>
      </c>
      <c r="F130" t="s">
        <v>9</v>
      </c>
      <c r="G130" s="1">
        <v>59079</v>
      </c>
      <c r="H130" s="1">
        <v>3121558</v>
      </c>
      <c r="I130" s="1">
        <f>Table1[[#This Row],[receipts_total]]-Table1[[#This Row],[receipts_others_income]]</f>
        <v>3062479</v>
      </c>
      <c r="J130" s="2">
        <f>LOG(Table1[[#This Row],[revenue]]+1,10)</f>
        <v>6.4860732611544663</v>
      </c>
      <c r="K130" s="1" t="str">
        <f>IF(Table1[[#This Row],[revenue]]&lt;250000,"S",IF(Table1[[#This Row],[revenue]]&lt;1000000,"M","L"))</f>
        <v>L</v>
      </c>
      <c r="L130" s="1">
        <f>IF(Table1[[#This Row],[charity_size]]="S",1, 0)</f>
        <v>0</v>
      </c>
      <c r="M130" s="2">
        <f>IF(Table1[[#This Row],[charity_size]]="S",(Table1[[#This Row],[revenue_log]]-_xlfn.MINIFS($J$2:$J$423,$K$2:$K$423,"S"))/(_xlfn.MAXIFS($J$2:$J$423,$K$2:$K$423,"S")-_xlfn.MINIFS($J$2:$J$423,$K$2:$K$423,"S")),0)</f>
        <v>0</v>
      </c>
      <c r="N130" s="1">
        <f>IF(Table1[[#This Row],[charity_size]]="M",1,0)</f>
        <v>0</v>
      </c>
      <c r="O130" s="2">
        <f>IF(Table1[[#This Row],[charity_size]]="M",(Table1[[#This Row],[revenue_log]]-_xlfn.MINIFS($J$2:$J$423,$K$2:$K$423,"M"))/(_xlfn.MAXIFS($J$2:$J$423,$K$2:$K$423,"M")-_xlfn.MINIFS($J$2:$J$423,$K$2:$K$423,"M")),0)</f>
        <v>0</v>
      </c>
      <c r="P130" s="1">
        <f>IF(Table1[[#This Row],[charity_size]]="L",1,0)</f>
        <v>1</v>
      </c>
      <c r="Q130" s="2">
        <f>IF(Table1[[#This Row],[charity_size]]="L",(Table1[[#This Row],[revenue_log]]-_xlfn.MINIFS($J$2:$J$423,$K$2:$K$423,"L"))/(_xlfn.MAXIFS($J$2:$J$423,$K$2:$K$423,"L")-_xlfn.MINIFS($J$2:$J$423,$K$2:$K$423,"L")),0)</f>
        <v>0.1418742008693766</v>
      </c>
    </row>
    <row r="131" spans="1:17" x14ac:dyDescent="0.2">
      <c r="A131" t="s">
        <v>352</v>
      </c>
      <c r="B131" t="s">
        <v>351</v>
      </c>
      <c r="C131" t="s">
        <v>291</v>
      </c>
      <c r="D131" t="s">
        <v>345</v>
      </c>
      <c r="E131" t="s">
        <v>21</v>
      </c>
      <c r="F131" t="s">
        <v>9</v>
      </c>
      <c r="G131" s="1">
        <v>1528007</v>
      </c>
      <c r="H131" s="1">
        <v>4544468</v>
      </c>
      <c r="I131" s="1">
        <f>Table1[[#This Row],[receipts_total]]-Table1[[#This Row],[receipts_others_income]]</f>
        <v>3016461</v>
      </c>
      <c r="J131" s="2">
        <f>LOG(Table1[[#This Row],[revenue]]+1,10)</f>
        <v>6.4794978586448764</v>
      </c>
      <c r="K131" s="1" t="str">
        <f>IF(Table1[[#This Row],[revenue]]&lt;250000,"S",IF(Table1[[#This Row],[revenue]]&lt;1000000,"M","L"))</f>
        <v>L</v>
      </c>
      <c r="L131" s="1">
        <f>IF(Table1[[#This Row],[charity_size]]="S",1, 0)</f>
        <v>0</v>
      </c>
      <c r="M131" s="2">
        <f>IF(Table1[[#This Row],[charity_size]]="S",(Table1[[#This Row],[revenue_log]]-_xlfn.MINIFS($J$2:$J$423,$K$2:$K$423,"S"))/(_xlfn.MAXIFS($J$2:$J$423,$K$2:$K$423,"S")-_xlfn.MINIFS($J$2:$J$423,$K$2:$K$423,"S")),0)</f>
        <v>0</v>
      </c>
      <c r="N131" s="1">
        <f>IF(Table1[[#This Row],[charity_size]]="M",1,0)</f>
        <v>0</v>
      </c>
      <c r="O131" s="2">
        <f>IF(Table1[[#This Row],[charity_size]]="M",(Table1[[#This Row],[revenue_log]]-_xlfn.MINIFS($J$2:$J$423,$K$2:$K$423,"M"))/(_xlfn.MAXIFS($J$2:$J$423,$K$2:$K$423,"M")-_xlfn.MINIFS($J$2:$J$423,$K$2:$K$423,"M")),0)</f>
        <v>0</v>
      </c>
      <c r="P131" s="1">
        <f>IF(Table1[[#This Row],[charity_size]]="L",1,0)</f>
        <v>1</v>
      </c>
      <c r="Q131" s="2">
        <f>IF(Table1[[#This Row],[charity_size]]="L",(Table1[[#This Row],[revenue_log]]-_xlfn.MINIFS($J$2:$J$423,$K$2:$K$423,"L"))/(_xlfn.MAXIFS($J$2:$J$423,$K$2:$K$423,"L")-_xlfn.MINIFS($J$2:$J$423,$K$2:$K$423,"L")),0)</f>
        <v>0.13994240077623057</v>
      </c>
    </row>
    <row r="132" spans="1:17" x14ac:dyDescent="0.2">
      <c r="A132" t="s">
        <v>534</v>
      </c>
      <c r="B132" t="s">
        <v>533</v>
      </c>
      <c r="C132" t="s">
        <v>132</v>
      </c>
      <c r="D132" t="s">
        <v>528</v>
      </c>
      <c r="E132" t="s">
        <v>24</v>
      </c>
      <c r="F132" t="s">
        <v>9</v>
      </c>
      <c r="G132" s="1">
        <v>185630</v>
      </c>
      <c r="H132" s="1">
        <v>3178199</v>
      </c>
      <c r="I132" s="1">
        <f>Table1[[#This Row],[receipts_total]]-Table1[[#This Row],[receipts_others_income]]</f>
        <v>2992569</v>
      </c>
      <c r="J132" s="2">
        <f>LOG(Table1[[#This Row],[revenue]]+1,10)</f>
        <v>6.476044317894881</v>
      </c>
      <c r="K132" s="1" t="str">
        <f>IF(Table1[[#This Row],[revenue]]&lt;250000,"S",IF(Table1[[#This Row],[revenue]]&lt;1000000,"M","L"))</f>
        <v>L</v>
      </c>
      <c r="L132" s="1">
        <f>IF(Table1[[#This Row],[charity_size]]="S",1, 0)</f>
        <v>0</v>
      </c>
      <c r="M132" s="2">
        <f>IF(Table1[[#This Row],[charity_size]]="S",(Table1[[#This Row],[revenue_log]]-_xlfn.MINIFS($J$2:$J$423,$K$2:$K$423,"S"))/(_xlfn.MAXIFS($J$2:$J$423,$K$2:$K$423,"S")-_xlfn.MINIFS($J$2:$J$423,$K$2:$K$423,"S")),0)</f>
        <v>0</v>
      </c>
      <c r="N132" s="1">
        <f>IF(Table1[[#This Row],[charity_size]]="M",1,0)</f>
        <v>0</v>
      </c>
      <c r="O132" s="2">
        <f>IF(Table1[[#This Row],[charity_size]]="M",(Table1[[#This Row],[revenue_log]]-_xlfn.MINIFS($J$2:$J$423,$K$2:$K$423,"M"))/(_xlfn.MAXIFS($J$2:$J$423,$K$2:$K$423,"M")-_xlfn.MINIFS($J$2:$J$423,$K$2:$K$423,"M")),0)</f>
        <v>0</v>
      </c>
      <c r="P132" s="1">
        <f>IF(Table1[[#This Row],[charity_size]]="L",1,0)</f>
        <v>1</v>
      </c>
      <c r="Q132" s="2">
        <f>IF(Table1[[#This Row],[charity_size]]="L",(Table1[[#This Row],[revenue_log]]-_xlfn.MINIFS($J$2:$J$423,$K$2:$K$423,"L"))/(_xlfn.MAXIFS($J$2:$J$423,$K$2:$K$423,"L")-_xlfn.MINIFS($J$2:$J$423,$K$2:$K$423,"L")),0)</f>
        <v>0.13892777842683152</v>
      </c>
    </row>
    <row r="133" spans="1:17" x14ac:dyDescent="0.2">
      <c r="A133" t="s">
        <v>711</v>
      </c>
      <c r="B133" t="s">
        <v>710</v>
      </c>
      <c r="C133" t="s">
        <v>610</v>
      </c>
      <c r="D133" t="s">
        <v>706</v>
      </c>
      <c r="E133" t="s">
        <v>8</v>
      </c>
      <c r="F133" t="s">
        <v>9</v>
      </c>
      <c r="G133" s="1">
        <v>2757326</v>
      </c>
      <c r="H133" s="1">
        <v>5733104</v>
      </c>
      <c r="I133" s="1">
        <f>Table1[[#This Row],[receipts_total]]-Table1[[#This Row],[receipts_others_income]]</f>
        <v>2975778</v>
      </c>
      <c r="J133" s="2">
        <f>LOG(Table1[[#This Row],[revenue]]+1,10)</f>
        <v>6.4736006746411734</v>
      </c>
      <c r="K133" s="1" t="str">
        <f>IF(Table1[[#This Row],[revenue]]&lt;250000,"S",IF(Table1[[#This Row],[revenue]]&lt;1000000,"M","L"))</f>
        <v>L</v>
      </c>
      <c r="L133" s="1">
        <f>IF(Table1[[#This Row],[charity_size]]="S",1, 0)</f>
        <v>0</v>
      </c>
      <c r="M133" s="2">
        <f>IF(Table1[[#This Row],[charity_size]]="S",(Table1[[#This Row],[revenue_log]]-_xlfn.MINIFS($J$2:$J$423,$K$2:$K$423,"S"))/(_xlfn.MAXIFS($J$2:$J$423,$K$2:$K$423,"S")-_xlfn.MINIFS($J$2:$J$423,$K$2:$K$423,"S")),0)</f>
        <v>0</v>
      </c>
      <c r="N133" s="1">
        <f>IF(Table1[[#This Row],[charity_size]]="M",1,0)</f>
        <v>0</v>
      </c>
      <c r="O133" s="2">
        <f>IF(Table1[[#This Row],[charity_size]]="M",(Table1[[#This Row],[revenue_log]]-_xlfn.MINIFS($J$2:$J$423,$K$2:$K$423,"M"))/(_xlfn.MAXIFS($J$2:$J$423,$K$2:$K$423,"M")-_xlfn.MINIFS($J$2:$J$423,$K$2:$K$423,"M")),0)</f>
        <v>0</v>
      </c>
      <c r="P133" s="1">
        <f>IF(Table1[[#This Row],[charity_size]]="L",1,0)</f>
        <v>1</v>
      </c>
      <c r="Q133" s="2">
        <f>IF(Table1[[#This Row],[charity_size]]="L",(Table1[[#This Row],[revenue_log]]-_xlfn.MINIFS($J$2:$J$423,$K$2:$K$423,"L"))/(_xlfn.MAXIFS($J$2:$J$423,$K$2:$K$423,"L")-_xlfn.MINIFS($J$2:$J$423,$K$2:$K$423,"L")),0)</f>
        <v>0.13820985579650688</v>
      </c>
    </row>
    <row r="134" spans="1:17" x14ac:dyDescent="0.2">
      <c r="A134" t="s">
        <v>568</v>
      </c>
      <c r="B134" t="s">
        <v>567</v>
      </c>
      <c r="C134" t="s">
        <v>132</v>
      </c>
      <c r="D134" t="s">
        <v>559</v>
      </c>
      <c r="E134" t="s">
        <v>21</v>
      </c>
      <c r="F134" t="s">
        <v>9</v>
      </c>
      <c r="G134" s="1">
        <v>9566</v>
      </c>
      <c r="H134" s="1">
        <v>2761001</v>
      </c>
      <c r="I134" s="1">
        <f>Table1[[#This Row],[receipts_total]]-Table1[[#This Row],[receipts_others_income]]</f>
        <v>2751435</v>
      </c>
      <c r="J134" s="2">
        <f>LOG(Table1[[#This Row],[revenue]]+1,10)</f>
        <v>6.4395594153226785</v>
      </c>
      <c r="K134" s="1" t="str">
        <f>IF(Table1[[#This Row],[revenue]]&lt;250000,"S",IF(Table1[[#This Row],[revenue]]&lt;1000000,"M","L"))</f>
        <v>L</v>
      </c>
      <c r="L134" s="1">
        <f>IF(Table1[[#This Row],[charity_size]]="S",1, 0)</f>
        <v>0</v>
      </c>
      <c r="M134" s="2">
        <f>IF(Table1[[#This Row],[charity_size]]="S",(Table1[[#This Row],[revenue_log]]-_xlfn.MINIFS($J$2:$J$423,$K$2:$K$423,"S"))/(_xlfn.MAXIFS($J$2:$J$423,$K$2:$K$423,"S")-_xlfn.MINIFS($J$2:$J$423,$K$2:$K$423,"S")),0)</f>
        <v>0</v>
      </c>
      <c r="N134" s="1">
        <f>IF(Table1[[#This Row],[charity_size]]="M",1,0)</f>
        <v>0</v>
      </c>
      <c r="O134" s="2">
        <f>IF(Table1[[#This Row],[charity_size]]="M",(Table1[[#This Row],[revenue_log]]-_xlfn.MINIFS($J$2:$J$423,$K$2:$K$423,"M"))/(_xlfn.MAXIFS($J$2:$J$423,$K$2:$K$423,"M")-_xlfn.MINIFS($J$2:$J$423,$K$2:$K$423,"M")),0)</f>
        <v>0</v>
      </c>
      <c r="P134" s="1">
        <f>IF(Table1[[#This Row],[charity_size]]="L",1,0)</f>
        <v>1</v>
      </c>
      <c r="Q134" s="2">
        <f>IF(Table1[[#This Row],[charity_size]]="L",(Table1[[#This Row],[revenue_log]]-_xlfn.MINIFS($J$2:$J$423,$K$2:$K$423,"L"))/(_xlfn.MAXIFS($J$2:$J$423,$K$2:$K$423,"L")-_xlfn.MINIFS($J$2:$J$423,$K$2:$K$423,"L")),0)</f>
        <v>0.12820880904288728</v>
      </c>
    </row>
    <row r="135" spans="1:17" x14ac:dyDescent="0.2">
      <c r="A135" t="s">
        <v>723</v>
      </c>
      <c r="B135" t="s">
        <v>722</v>
      </c>
      <c r="C135" t="s">
        <v>610</v>
      </c>
      <c r="D135" t="s">
        <v>706</v>
      </c>
      <c r="E135" t="s">
        <v>8</v>
      </c>
      <c r="F135" t="s">
        <v>18</v>
      </c>
      <c r="G135" s="1">
        <v>669046</v>
      </c>
      <c r="H135" s="1">
        <v>3406336</v>
      </c>
      <c r="I135" s="1">
        <f>Table1[[#This Row],[receipts_total]]-Table1[[#This Row],[receipts_others_income]]</f>
        <v>2737290</v>
      </c>
      <c r="J135" s="2">
        <f>LOG(Table1[[#This Row],[revenue]]+1,10)</f>
        <v>6.4373209694876952</v>
      </c>
      <c r="K135" s="1" t="str">
        <f>IF(Table1[[#This Row],[revenue]]&lt;250000,"S",IF(Table1[[#This Row],[revenue]]&lt;1000000,"M","L"))</f>
        <v>L</v>
      </c>
      <c r="L135" s="1">
        <f>IF(Table1[[#This Row],[charity_size]]="S",1, 0)</f>
        <v>0</v>
      </c>
      <c r="M135" s="2">
        <f>IF(Table1[[#This Row],[charity_size]]="S",(Table1[[#This Row],[revenue_log]]-_xlfn.MINIFS($J$2:$J$423,$K$2:$K$423,"S"))/(_xlfn.MAXIFS($J$2:$J$423,$K$2:$K$423,"S")-_xlfn.MINIFS($J$2:$J$423,$K$2:$K$423,"S")),0)</f>
        <v>0</v>
      </c>
      <c r="N135" s="1">
        <f>IF(Table1[[#This Row],[charity_size]]="M",1,0)</f>
        <v>0</v>
      </c>
      <c r="O135" s="2">
        <f>IF(Table1[[#This Row],[charity_size]]="M",(Table1[[#This Row],[revenue_log]]-_xlfn.MINIFS($J$2:$J$423,$K$2:$K$423,"M"))/(_xlfn.MAXIFS($J$2:$J$423,$K$2:$K$423,"M")-_xlfn.MINIFS($J$2:$J$423,$K$2:$K$423,"M")),0)</f>
        <v>0</v>
      </c>
      <c r="P135" s="1">
        <f>IF(Table1[[#This Row],[charity_size]]="L",1,0)</f>
        <v>1</v>
      </c>
      <c r="Q135" s="2">
        <f>IF(Table1[[#This Row],[charity_size]]="L",(Table1[[#This Row],[revenue_log]]-_xlfn.MINIFS($J$2:$J$423,$K$2:$K$423,"L"))/(_xlfn.MAXIFS($J$2:$J$423,$K$2:$K$423,"L")-_xlfn.MINIFS($J$2:$J$423,$K$2:$K$423,"L")),0)</f>
        <v>0.12755117175509897</v>
      </c>
    </row>
    <row r="136" spans="1:17" x14ac:dyDescent="0.2">
      <c r="A136" t="s">
        <v>878</v>
      </c>
      <c r="B136" t="s">
        <v>877</v>
      </c>
      <c r="C136" t="s">
        <v>836</v>
      </c>
      <c r="D136" t="s">
        <v>837</v>
      </c>
      <c r="E136" t="s">
        <v>8</v>
      </c>
      <c r="F136" t="s">
        <v>9</v>
      </c>
      <c r="G136" s="1">
        <v>21205</v>
      </c>
      <c r="H136" s="1">
        <v>2740682</v>
      </c>
      <c r="I136" s="1">
        <f>Table1[[#This Row],[receipts_total]]-Table1[[#This Row],[receipts_others_income]]</f>
        <v>2719477</v>
      </c>
      <c r="J136" s="2">
        <f>LOG(Table1[[#This Row],[revenue]]+1,10)</f>
        <v>6.4344855498151903</v>
      </c>
      <c r="K136" s="1" t="str">
        <f>IF(Table1[[#This Row],[revenue]]&lt;250000,"S",IF(Table1[[#This Row],[revenue]]&lt;1000000,"M","L"))</f>
        <v>L</v>
      </c>
      <c r="L136" s="1">
        <f>IF(Table1[[#This Row],[charity_size]]="S",1, 0)</f>
        <v>0</v>
      </c>
      <c r="M136" s="2">
        <f>IF(Table1[[#This Row],[charity_size]]="S",(Table1[[#This Row],[revenue_log]]-_xlfn.MINIFS($J$2:$J$423,$K$2:$K$423,"S"))/(_xlfn.MAXIFS($J$2:$J$423,$K$2:$K$423,"S")-_xlfn.MINIFS($J$2:$J$423,$K$2:$K$423,"S")),0)</f>
        <v>0</v>
      </c>
      <c r="N136" s="1">
        <f>IF(Table1[[#This Row],[charity_size]]="M",1,0)</f>
        <v>0</v>
      </c>
      <c r="O136" s="2">
        <f>IF(Table1[[#This Row],[charity_size]]="M",(Table1[[#This Row],[revenue_log]]-_xlfn.MINIFS($J$2:$J$423,$K$2:$K$423,"M"))/(_xlfn.MAXIFS($J$2:$J$423,$K$2:$K$423,"M")-_xlfn.MINIFS($J$2:$J$423,$K$2:$K$423,"M")),0)</f>
        <v>0</v>
      </c>
      <c r="P136" s="1">
        <f>IF(Table1[[#This Row],[charity_size]]="L",1,0)</f>
        <v>1</v>
      </c>
      <c r="Q136" s="2">
        <f>IF(Table1[[#This Row],[charity_size]]="L",(Table1[[#This Row],[revenue_log]]-_xlfn.MINIFS($J$2:$J$423,$K$2:$K$423,"L"))/(_xlfn.MAXIFS($J$2:$J$423,$K$2:$K$423,"L")-_xlfn.MINIFS($J$2:$J$423,$K$2:$K$423,"L")),0)</f>
        <v>0.12671814838056572</v>
      </c>
    </row>
    <row r="137" spans="1:17" x14ac:dyDescent="0.2">
      <c r="A137" t="s">
        <v>117</v>
      </c>
      <c r="B137" t="s">
        <v>116</v>
      </c>
      <c r="C137" t="s">
        <v>11</v>
      </c>
      <c r="D137" t="s">
        <v>104</v>
      </c>
      <c r="E137" t="s">
        <v>8</v>
      </c>
      <c r="F137" t="s">
        <v>9</v>
      </c>
      <c r="G137">
        <v>0</v>
      </c>
      <c r="H137" s="1">
        <v>2706189</v>
      </c>
      <c r="I137" s="1">
        <f>Table1[[#This Row],[receipts_total]]-Table1[[#This Row],[receipts_others_income]]</f>
        <v>2706189</v>
      </c>
      <c r="J137" s="2">
        <f>LOG(Table1[[#This Row],[revenue]]+1,10)</f>
        <v>6.4323582848908698</v>
      </c>
      <c r="K137" s="1" t="str">
        <f>IF(Table1[[#This Row],[revenue]]&lt;250000,"S",IF(Table1[[#This Row],[revenue]]&lt;1000000,"M","L"))</f>
        <v>L</v>
      </c>
      <c r="L137" s="1">
        <f>IF(Table1[[#This Row],[charity_size]]="S",1, 0)</f>
        <v>0</v>
      </c>
      <c r="M137" s="2">
        <f>IF(Table1[[#This Row],[charity_size]]="S",(Table1[[#This Row],[revenue_log]]-_xlfn.MINIFS($J$2:$J$423,$K$2:$K$423,"S"))/(_xlfn.MAXIFS($J$2:$J$423,$K$2:$K$423,"S")-_xlfn.MINIFS($J$2:$J$423,$K$2:$K$423,"S")),0)</f>
        <v>0</v>
      </c>
      <c r="N137" s="1">
        <f>IF(Table1[[#This Row],[charity_size]]="M",1,0)</f>
        <v>0</v>
      </c>
      <c r="O137" s="2">
        <f>IF(Table1[[#This Row],[charity_size]]="M",(Table1[[#This Row],[revenue_log]]-_xlfn.MINIFS($J$2:$J$423,$K$2:$K$423,"M"))/(_xlfn.MAXIFS($J$2:$J$423,$K$2:$K$423,"M")-_xlfn.MINIFS($J$2:$J$423,$K$2:$K$423,"M")),0)</f>
        <v>0</v>
      </c>
      <c r="P137" s="1">
        <f>IF(Table1[[#This Row],[charity_size]]="L",1,0)</f>
        <v>1</v>
      </c>
      <c r="Q137" s="2">
        <f>IF(Table1[[#This Row],[charity_size]]="L",(Table1[[#This Row],[revenue_log]]-_xlfn.MINIFS($J$2:$J$423,$K$2:$K$423,"L"))/(_xlfn.MAXIFS($J$2:$J$423,$K$2:$K$423,"L")-_xlfn.MINIFS($J$2:$J$423,$K$2:$K$423,"L")),0)</f>
        <v>0.12609317514539797</v>
      </c>
    </row>
    <row r="138" spans="1:17" x14ac:dyDescent="0.2">
      <c r="A138" t="s">
        <v>654</v>
      </c>
      <c r="B138" t="s">
        <v>653</v>
      </c>
      <c r="C138" t="s">
        <v>610</v>
      </c>
      <c r="D138" t="s">
        <v>540</v>
      </c>
      <c r="E138" t="s">
        <v>21</v>
      </c>
      <c r="F138" t="s">
        <v>18</v>
      </c>
      <c r="G138" s="1">
        <v>77906</v>
      </c>
      <c r="H138" s="1">
        <v>2768627</v>
      </c>
      <c r="I138" s="1">
        <f>Table1[[#This Row],[receipts_total]]-Table1[[#This Row],[receipts_others_income]]</f>
        <v>2690721</v>
      </c>
      <c r="J138" s="2">
        <f>LOG(Table1[[#This Row],[revenue]]+1,10)</f>
        <v>6.4298688296467921</v>
      </c>
      <c r="K138" s="1" t="str">
        <f>IF(Table1[[#This Row],[revenue]]&lt;250000,"S",IF(Table1[[#This Row],[revenue]]&lt;1000000,"M","L"))</f>
        <v>L</v>
      </c>
      <c r="L138" s="1">
        <f>IF(Table1[[#This Row],[charity_size]]="S",1, 0)</f>
        <v>0</v>
      </c>
      <c r="M138" s="2">
        <f>IF(Table1[[#This Row],[charity_size]]="S",(Table1[[#This Row],[revenue_log]]-_xlfn.MINIFS($J$2:$J$423,$K$2:$K$423,"S"))/(_xlfn.MAXIFS($J$2:$J$423,$K$2:$K$423,"S")-_xlfn.MINIFS($J$2:$J$423,$K$2:$K$423,"S")),0)</f>
        <v>0</v>
      </c>
      <c r="N138" s="1">
        <f>IF(Table1[[#This Row],[charity_size]]="M",1,0)</f>
        <v>0</v>
      </c>
      <c r="O138" s="2">
        <f>IF(Table1[[#This Row],[charity_size]]="M",(Table1[[#This Row],[revenue_log]]-_xlfn.MINIFS($J$2:$J$423,$K$2:$K$423,"M"))/(_xlfn.MAXIFS($J$2:$J$423,$K$2:$K$423,"M")-_xlfn.MINIFS($J$2:$J$423,$K$2:$K$423,"M")),0)</f>
        <v>0</v>
      </c>
      <c r="P138" s="1">
        <f>IF(Table1[[#This Row],[charity_size]]="L",1,0)</f>
        <v>1</v>
      </c>
      <c r="Q138" s="2">
        <f>IF(Table1[[#This Row],[charity_size]]="L",(Table1[[#This Row],[revenue_log]]-_xlfn.MINIFS($J$2:$J$423,$K$2:$K$423,"L"))/(_xlfn.MAXIFS($J$2:$J$423,$K$2:$K$423,"L")-_xlfn.MINIFS($J$2:$J$423,$K$2:$K$423,"L")),0)</f>
        <v>0.12536179332270675</v>
      </c>
    </row>
    <row r="139" spans="1:17" x14ac:dyDescent="0.2">
      <c r="A139" t="s">
        <v>780</v>
      </c>
      <c r="B139" t="s">
        <v>779</v>
      </c>
      <c r="C139" t="s">
        <v>610</v>
      </c>
      <c r="D139" t="s">
        <v>773</v>
      </c>
      <c r="E139" t="s">
        <v>21</v>
      </c>
      <c r="F139" t="s">
        <v>9</v>
      </c>
      <c r="G139" s="1">
        <v>166286</v>
      </c>
      <c r="H139" s="1">
        <v>2791018</v>
      </c>
      <c r="I139" s="1">
        <f>Table1[[#This Row],[receipts_total]]-Table1[[#This Row],[receipts_others_income]]</f>
        <v>2624732</v>
      </c>
      <c r="J139" s="2">
        <f>LOG(Table1[[#This Row],[revenue]]+1,10)</f>
        <v>6.4190851315422446</v>
      </c>
      <c r="K139" s="1" t="str">
        <f>IF(Table1[[#This Row],[revenue]]&lt;250000,"S",IF(Table1[[#This Row],[revenue]]&lt;1000000,"M","L"))</f>
        <v>L</v>
      </c>
      <c r="L139" s="1">
        <f>IF(Table1[[#This Row],[charity_size]]="S",1, 0)</f>
        <v>0</v>
      </c>
      <c r="M139" s="2">
        <f>IF(Table1[[#This Row],[charity_size]]="S",(Table1[[#This Row],[revenue_log]]-_xlfn.MINIFS($J$2:$J$423,$K$2:$K$423,"S"))/(_xlfn.MAXIFS($J$2:$J$423,$K$2:$K$423,"S")-_xlfn.MINIFS($J$2:$J$423,$K$2:$K$423,"S")),0)</f>
        <v>0</v>
      </c>
      <c r="N139" s="1">
        <f>IF(Table1[[#This Row],[charity_size]]="M",1,0)</f>
        <v>0</v>
      </c>
      <c r="O139" s="2">
        <f>IF(Table1[[#This Row],[charity_size]]="M",(Table1[[#This Row],[revenue_log]]-_xlfn.MINIFS($J$2:$J$423,$K$2:$K$423,"M"))/(_xlfn.MAXIFS($J$2:$J$423,$K$2:$K$423,"M")-_xlfn.MINIFS($J$2:$J$423,$K$2:$K$423,"M")),0)</f>
        <v>0</v>
      </c>
      <c r="P139" s="1">
        <f>IF(Table1[[#This Row],[charity_size]]="L",1,0)</f>
        <v>1</v>
      </c>
      <c r="Q139" s="2">
        <f>IF(Table1[[#This Row],[charity_size]]="L",(Table1[[#This Row],[revenue_log]]-_xlfn.MINIFS($J$2:$J$423,$K$2:$K$423,"L"))/(_xlfn.MAXIFS($J$2:$J$423,$K$2:$K$423,"L")-_xlfn.MINIFS($J$2:$J$423,$K$2:$K$423,"L")),0)</f>
        <v>0.12219363000913912</v>
      </c>
    </row>
    <row r="140" spans="1:17" x14ac:dyDescent="0.2">
      <c r="A140" t="s">
        <v>376</v>
      </c>
      <c r="B140" t="s">
        <v>375</v>
      </c>
      <c r="C140" t="s">
        <v>356</v>
      </c>
      <c r="D140" t="s">
        <v>357</v>
      </c>
      <c r="E140" t="s">
        <v>8</v>
      </c>
      <c r="F140" t="s">
        <v>9</v>
      </c>
      <c r="G140" s="1">
        <v>4370</v>
      </c>
      <c r="H140" s="1">
        <v>2609920</v>
      </c>
      <c r="I140" s="1">
        <f>Table1[[#This Row],[receipts_total]]-Table1[[#This Row],[receipts_others_income]]</f>
        <v>2605550</v>
      </c>
      <c r="J140" s="2">
        <f>LOG(Table1[[#This Row],[revenue]]+1,10)</f>
        <v>6.4158995782902704</v>
      </c>
      <c r="K140" s="1" t="str">
        <f>IF(Table1[[#This Row],[revenue]]&lt;250000,"S",IF(Table1[[#This Row],[revenue]]&lt;1000000,"M","L"))</f>
        <v>L</v>
      </c>
      <c r="L140" s="1">
        <f>IF(Table1[[#This Row],[charity_size]]="S",1, 0)</f>
        <v>0</v>
      </c>
      <c r="M140" s="2">
        <f>IF(Table1[[#This Row],[charity_size]]="S",(Table1[[#This Row],[revenue_log]]-_xlfn.MINIFS($J$2:$J$423,$K$2:$K$423,"S"))/(_xlfn.MAXIFS($J$2:$J$423,$K$2:$K$423,"S")-_xlfn.MINIFS($J$2:$J$423,$K$2:$K$423,"S")),0)</f>
        <v>0</v>
      </c>
      <c r="N140" s="1">
        <f>IF(Table1[[#This Row],[charity_size]]="M",1,0)</f>
        <v>0</v>
      </c>
      <c r="O140" s="2">
        <f>IF(Table1[[#This Row],[charity_size]]="M",(Table1[[#This Row],[revenue_log]]-_xlfn.MINIFS($J$2:$J$423,$K$2:$K$423,"M"))/(_xlfn.MAXIFS($J$2:$J$423,$K$2:$K$423,"M")-_xlfn.MINIFS($J$2:$J$423,$K$2:$K$423,"M")),0)</f>
        <v>0</v>
      </c>
      <c r="P140" s="1">
        <f>IF(Table1[[#This Row],[charity_size]]="L",1,0)</f>
        <v>1</v>
      </c>
      <c r="Q140" s="2">
        <f>IF(Table1[[#This Row],[charity_size]]="L",(Table1[[#This Row],[revenue_log]]-_xlfn.MINIFS($J$2:$J$423,$K$2:$K$423,"L"))/(_xlfn.MAXIFS($J$2:$J$423,$K$2:$K$423,"L")-_xlfn.MINIFS($J$2:$J$423,$K$2:$K$423,"L")),0)</f>
        <v>0.12125774021989651</v>
      </c>
    </row>
    <row r="141" spans="1:17" x14ac:dyDescent="0.2">
      <c r="A141" t="s">
        <v>611</v>
      </c>
      <c r="B141" t="s">
        <v>609</v>
      </c>
      <c r="C141" t="s">
        <v>610</v>
      </c>
      <c r="D141" t="s">
        <v>540</v>
      </c>
      <c r="E141" t="s">
        <v>8</v>
      </c>
      <c r="F141" t="s">
        <v>18</v>
      </c>
      <c r="G141" s="1">
        <v>453612</v>
      </c>
      <c r="H141" s="1">
        <v>3006448</v>
      </c>
      <c r="I141" s="1">
        <f>Table1[[#This Row],[receipts_total]]-Table1[[#This Row],[receipts_others_income]]</f>
        <v>2552836</v>
      </c>
      <c r="J141" s="2">
        <f>LOG(Table1[[#This Row],[revenue]]+1,10)</f>
        <v>6.4070230857558785</v>
      </c>
      <c r="K141" s="1" t="str">
        <f>IF(Table1[[#This Row],[revenue]]&lt;250000,"S",IF(Table1[[#This Row],[revenue]]&lt;1000000,"M","L"))</f>
        <v>L</v>
      </c>
      <c r="L141" s="1">
        <f>IF(Table1[[#This Row],[charity_size]]="S",1, 0)</f>
        <v>0</v>
      </c>
      <c r="M141" s="2">
        <f>IF(Table1[[#This Row],[charity_size]]="S",(Table1[[#This Row],[revenue_log]]-_xlfn.MINIFS($J$2:$J$423,$K$2:$K$423,"S"))/(_xlfn.MAXIFS($J$2:$J$423,$K$2:$K$423,"S")-_xlfn.MINIFS($J$2:$J$423,$K$2:$K$423,"S")),0)</f>
        <v>0</v>
      </c>
      <c r="N141" s="1">
        <f>IF(Table1[[#This Row],[charity_size]]="M",1,0)</f>
        <v>0</v>
      </c>
      <c r="O141" s="2">
        <f>IF(Table1[[#This Row],[charity_size]]="M",(Table1[[#This Row],[revenue_log]]-_xlfn.MINIFS($J$2:$J$423,$K$2:$K$423,"M"))/(_xlfn.MAXIFS($J$2:$J$423,$K$2:$K$423,"M")-_xlfn.MINIFS($J$2:$J$423,$K$2:$K$423,"M")),0)</f>
        <v>0</v>
      </c>
      <c r="P141" s="1">
        <f>IF(Table1[[#This Row],[charity_size]]="L",1,0)</f>
        <v>1</v>
      </c>
      <c r="Q141" s="2">
        <f>IF(Table1[[#This Row],[charity_size]]="L",(Table1[[#This Row],[revenue_log]]-_xlfn.MINIFS($J$2:$J$423,$K$2:$K$423,"L"))/(_xlfn.MAXIFS($J$2:$J$423,$K$2:$K$423,"L")-_xlfn.MINIFS($J$2:$J$423,$K$2:$K$423,"L")),0)</f>
        <v>0.1186498984824912</v>
      </c>
    </row>
    <row r="142" spans="1:17" x14ac:dyDescent="0.2">
      <c r="A142" t="s">
        <v>888</v>
      </c>
      <c r="B142" t="s">
        <v>887</v>
      </c>
      <c r="C142" t="s">
        <v>836</v>
      </c>
      <c r="D142" t="s">
        <v>837</v>
      </c>
      <c r="E142" t="s">
        <v>8</v>
      </c>
      <c r="F142" t="s">
        <v>9</v>
      </c>
      <c r="G142" s="1">
        <v>86292</v>
      </c>
      <c r="H142" s="1">
        <v>2613492</v>
      </c>
      <c r="I142" s="1">
        <f>Table1[[#This Row],[receipts_total]]-Table1[[#This Row],[receipts_others_income]]</f>
        <v>2527200</v>
      </c>
      <c r="J142" s="2">
        <f>LOG(Table1[[#This Row],[revenue]]+1,10)</f>
        <v>6.4026397847451433</v>
      </c>
      <c r="K142" s="1" t="str">
        <f>IF(Table1[[#This Row],[revenue]]&lt;250000,"S",IF(Table1[[#This Row],[revenue]]&lt;1000000,"M","L"))</f>
        <v>L</v>
      </c>
      <c r="L142" s="1">
        <f>IF(Table1[[#This Row],[charity_size]]="S",1, 0)</f>
        <v>0</v>
      </c>
      <c r="M142" s="2">
        <f>IF(Table1[[#This Row],[charity_size]]="S",(Table1[[#This Row],[revenue_log]]-_xlfn.MINIFS($J$2:$J$423,$K$2:$K$423,"S"))/(_xlfn.MAXIFS($J$2:$J$423,$K$2:$K$423,"S")-_xlfn.MINIFS($J$2:$J$423,$K$2:$K$423,"S")),0)</f>
        <v>0</v>
      </c>
      <c r="N142" s="1">
        <f>IF(Table1[[#This Row],[charity_size]]="M",1,0)</f>
        <v>0</v>
      </c>
      <c r="O142" s="2">
        <f>IF(Table1[[#This Row],[charity_size]]="M",(Table1[[#This Row],[revenue_log]]-_xlfn.MINIFS($J$2:$J$423,$K$2:$K$423,"M"))/(_xlfn.MAXIFS($J$2:$J$423,$K$2:$K$423,"M")-_xlfn.MINIFS($J$2:$J$423,$K$2:$K$423,"M")),0)</f>
        <v>0</v>
      </c>
      <c r="P142" s="1">
        <f>IF(Table1[[#This Row],[charity_size]]="L",1,0)</f>
        <v>1</v>
      </c>
      <c r="Q142" s="2">
        <f>IF(Table1[[#This Row],[charity_size]]="L",(Table1[[#This Row],[revenue_log]]-_xlfn.MINIFS($J$2:$J$423,$K$2:$K$423,"L"))/(_xlfn.MAXIFS($J$2:$J$423,$K$2:$K$423,"L")-_xlfn.MINIFS($J$2:$J$423,$K$2:$K$423,"L")),0)</f>
        <v>0.11736212008588724</v>
      </c>
    </row>
    <row r="143" spans="1:17" x14ac:dyDescent="0.2">
      <c r="A143" t="s">
        <v>662</v>
      </c>
      <c r="B143" t="s">
        <v>661</v>
      </c>
      <c r="C143" t="s">
        <v>610</v>
      </c>
      <c r="D143" t="s">
        <v>540</v>
      </c>
      <c r="E143" t="s">
        <v>8</v>
      </c>
      <c r="F143" t="s">
        <v>9</v>
      </c>
      <c r="G143" s="1">
        <v>8036</v>
      </c>
      <c r="H143" s="1">
        <v>2499680</v>
      </c>
      <c r="I143" s="1">
        <f>Table1[[#This Row],[receipts_total]]-Table1[[#This Row],[receipts_others_income]]</f>
        <v>2491644</v>
      </c>
      <c r="J143" s="2">
        <f>LOG(Table1[[#This Row],[revenue]]+1,10)</f>
        <v>6.3964861657866292</v>
      </c>
      <c r="K143" s="1" t="str">
        <f>IF(Table1[[#This Row],[revenue]]&lt;250000,"S",IF(Table1[[#This Row],[revenue]]&lt;1000000,"M","L"))</f>
        <v>L</v>
      </c>
      <c r="L143" s="1">
        <f>IF(Table1[[#This Row],[charity_size]]="S",1, 0)</f>
        <v>0</v>
      </c>
      <c r="M143" s="2">
        <f>IF(Table1[[#This Row],[charity_size]]="S",(Table1[[#This Row],[revenue_log]]-_xlfn.MINIFS($J$2:$J$423,$K$2:$K$423,"S"))/(_xlfn.MAXIFS($J$2:$J$423,$K$2:$K$423,"S")-_xlfn.MINIFS($J$2:$J$423,$K$2:$K$423,"S")),0)</f>
        <v>0</v>
      </c>
      <c r="N143" s="1">
        <f>IF(Table1[[#This Row],[charity_size]]="M",1,0)</f>
        <v>0</v>
      </c>
      <c r="O143" s="2">
        <f>IF(Table1[[#This Row],[charity_size]]="M",(Table1[[#This Row],[revenue_log]]-_xlfn.MINIFS($J$2:$J$423,$K$2:$K$423,"M"))/(_xlfn.MAXIFS($J$2:$J$423,$K$2:$K$423,"M")-_xlfn.MINIFS($J$2:$J$423,$K$2:$K$423,"M")),0)</f>
        <v>0</v>
      </c>
      <c r="P143" s="1">
        <f>IF(Table1[[#This Row],[charity_size]]="L",1,0)</f>
        <v>1</v>
      </c>
      <c r="Q143" s="2">
        <f>IF(Table1[[#This Row],[charity_size]]="L",(Table1[[#This Row],[revenue_log]]-_xlfn.MINIFS($J$2:$J$423,$K$2:$K$423,"L"))/(_xlfn.MAXIFS($J$2:$J$423,$K$2:$K$423,"L")-_xlfn.MINIFS($J$2:$J$423,$K$2:$K$423,"L")),0)</f>
        <v>0.11555423658979629</v>
      </c>
    </row>
    <row r="144" spans="1:17" x14ac:dyDescent="0.2">
      <c r="A144" t="s">
        <v>89</v>
      </c>
      <c r="B144" t="s">
        <v>88</v>
      </c>
      <c r="C144" t="s">
        <v>11</v>
      </c>
      <c r="D144" t="s">
        <v>56</v>
      </c>
      <c r="E144" t="s">
        <v>8</v>
      </c>
      <c r="F144" t="s">
        <v>9</v>
      </c>
      <c r="G144" s="1">
        <v>9861</v>
      </c>
      <c r="H144" s="1">
        <v>2500987</v>
      </c>
      <c r="I144" s="1">
        <f>Table1[[#This Row],[receipts_total]]-Table1[[#This Row],[receipts_others_income]]</f>
        <v>2491126</v>
      </c>
      <c r="J144" s="2">
        <f>LOG(Table1[[#This Row],[revenue]]+1,10)</f>
        <v>6.3963958688425038</v>
      </c>
      <c r="K144" s="1" t="str">
        <f>IF(Table1[[#This Row],[revenue]]&lt;250000,"S",IF(Table1[[#This Row],[revenue]]&lt;1000000,"M","L"))</f>
        <v>L</v>
      </c>
      <c r="L144" s="1">
        <f>IF(Table1[[#This Row],[charity_size]]="S",1, 0)</f>
        <v>0</v>
      </c>
      <c r="M144" s="2">
        <f>IF(Table1[[#This Row],[charity_size]]="S",(Table1[[#This Row],[revenue_log]]-_xlfn.MINIFS($J$2:$J$423,$K$2:$K$423,"S"))/(_xlfn.MAXIFS($J$2:$J$423,$K$2:$K$423,"S")-_xlfn.MINIFS($J$2:$J$423,$K$2:$K$423,"S")),0)</f>
        <v>0</v>
      </c>
      <c r="N144" s="1">
        <f>IF(Table1[[#This Row],[charity_size]]="M",1,0)</f>
        <v>0</v>
      </c>
      <c r="O144" s="2">
        <f>IF(Table1[[#This Row],[charity_size]]="M",(Table1[[#This Row],[revenue_log]]-_xlfn.MINIFS($J$2:$J$423,$K$2:$K$423,"M"))/(_xlfn.MAXIFS($J$2:$J$423,$K$2:$K$423,"M")-_xlfn.MINIFS($J$2:$J$423,$K$2:$K$423,"M")),0)</f>
        <v>0</v>
      </c>
      <c r="P144" s="1">
        <f>IF(Table1[[#This Row],[charity_size]]="L",1,0)</f>
        <v>1</v>
      </c>
      <c r="Q144" s="2">
        <f>IF(Table1[[#This Row],[charity_size]]="L",(Table1[[#This Row],[revenue_log]]-_xlfn.MINIFS($J$2:$J$423,$K$2:$K$423,"L"))/(_xlfn.MAXIFS($J$2:$J$423,$K$2:$K$423,"L")-_xlfn.MINIFS($J$2:$J$423,$K$2:$K$423,"L")),0)</f>
        <v>0.11552770807769107</v>
      </c>
    </row>
    <row r="145" spans="1:17" x14ac:dyDescent="0.2">
      <c r="A145" t="s">
        <v>803</v>
      </c>
      <c r="B145" t="s">
        <v>802</v>
      </c>
      <c r="C145" t="s">
        <v>610</v>
      </c>
      <c r="D145" t="s">
        <v>782</v>
      </c>
      <c r="E145" t="s">
        <v>8</v>
      </c>
      <c r="F145" t="s">
        <v>9</v>
      </c>
      <c r="G145" s="1">
        <v>547067</v>
      </c>
      <c r="H145" s="1">
        <v>3017743</v>
      </c>
      <c r="I145" s="1">
        <f>Table1[[#This Row],[receipts_total]]-Table1[[#This Row],[receipts_others_income]]</f>
        <v>2470676</v>
      </c>
      <c r="J145" s="2">
        <f>LOG(Table1[[#This Row],[revenue]]+1,10)</f>
        <v>6.3928159723196396</v>
      </c>
      <c r="K145" s="1" t="str">
        <f>IF(Table1[[#This Row],[revenue]]&lt;250000,"S",IF(Table1[[#This Row],[revenue]]&lt;1000000,"M","L"))</f>
        <v>L</v>
      </c>
      <c r="L145" s="1">
        <f>IF(Table1[[#This Row],[charity_size]]="S",1, 0)</f>
        <v>0</v>
      </c>
      <c r="M145" s="2">
        <f>IF(Table1[[#This Row],[charity_size]]="S",(Table1[[#This Row],[revenue_log]]-_xlfn.MINIFS($J$2:$J$423,$K$2:$K$423,"S"))/(_xlfn.MAXIFS($J$2:$J$423,$K$2:$K$423,"S")-_xlfn.MINIFS($J$2:$J$423,$K$2:$K$423,"S")),0)</f>
        <v>0</v>
      </c>
      <c r="N145" s="1">
        <f>IF(Table1[[#This Row],[charity_size]]="M",1,0)</f>
        <v>0</v>
      </c>
      <c r="O145" s="2">
        <f>IF(Table1[[#This Row],[charity_size]]="M",(Table1[[#This Row],[revenue_log]]-_xlfn.MINIFS($J$2:$J$423,$K$2:$K$423,"M"))/(_xlfn.MAXIFS($J$2:$J$423,$K$2:$K$423,"M")-_xlfn.MINIFS($J$2:$J$423,$K$2:$K$423,"M")),0)</f>
        <v>0</v>
      </c>
      <c r="P145" s="1">
        <f>IF(Table1[[#This Row],[charity_size]]="L",1,0)</f>
        <v>1</v>
      </c>
      <c r="Q145" s="2">
        <f>IF(Table1[[#This Row],[charity_size]]="L",(Table1[[#This Row],[revenue_log]]-_xlfn.MINIFS($J$2:$J$423,$K$2:$K$423,"L"))/(_xlfn.MAXIFS($J$2:$J$423,$K$2:$K$423,"L")-_xlfn.MINIFS($J$2:$J$423,$K$2:$K$423,"L")),0)</f>
        <v>0.11447596342384882</v>
      </c>
    </row>
    <row r="146" spans="1:17" x14ac:dyDescent="0.2">
      <c r="A146" t="s">
        <v>13</v>
      </c>
      <c r="B146" t="s">
        <v>10</v>
      </c>
      <c r="C146" t="s">
        <v>11</v>
      </c>
      <c r="D146" t="s">
        <v>12</v>
      </c>
      <c r="E146" t="s">
        <v>8</v>
      </c>
      <c r="F146" t="s">
        <v>9</v>
      </c>
      <c r="G146" s="1">
        <v>58000</v>
      </c>
      <c r="H146" s="1">
        <v>2519543</v>
      </c>
      <c r="I146" s="1">
        <f>Table1[[#This Row],[receipts_total]]-Table1[[#This Row],[receipts_others_income]]</f>
        <v>2461543</v>
      </c>
      <c r="J146" s="2">
        <f>LOG(Table1[[#This Row],[revenue]]+1,10)</f>
        <v>6.3912076031745535</v>
      </c>
      <c r="K146" s="1" t="str">
        <f>IF(Table1[[#This Row],[revenue]]&lt;250000,"S",IF(Table1[[#This Row],[revenue]]&lt;1000000,"M","L"))</f>
        <v>L</v>
      </c>
      <c r="L146" s="1">
        <f>IF(Table1[[#This Row],[charity_size]]="S",1, 0)</f>
        <v>0</v>
      </c>
      <c r="M146" s="2">
        <f>IF(Table1[[#This Row],[charity_size]]="S",(Table1[[#This Row],[revenue_log]]-_xlfn.MINIFS($J$2:$J$423,$K$2:$K$423,"S"))/(_xlfn.MAXIFS($J$2:$J$423,$K$2:$K$423,"S")-_xlfn.MINIFS($J$2:$J$423,$K$2:$K$423,"S")),0)</f>
        <v>0</v>
      </c>
      <c r="N146" s="1">
        <f>IF(Table1[[#This Row],[charity_size]]="M",1,0)</f>
        <v>0</v>
      </c>
      <c r="O146" s="2">
        <f>IF(Table1[[#This Row],[charity_size]]="M",(Table1[[#This Row],[revenue_log]]-_xlfn.MINIFS($J$2:$J$423,$K$2:$K$423,"M"))/(_xlfn.MAXIFS($J$2:$J$423,$K$2:$K$423,"M")-_xlfn.MINIFS($J$2:$J$423,$K$2:$K$423,"M")),0)</f>
        <v>0</v>
      </c>
      <c r="P146" s="1">
        <f>IF(Table1[[#This Row],[charity_size]]="L",1,0)</f>
        <v>1</v>
      </c>
      <c r="Q146" s="2">
        <f>IF(Table1[[#This Row],[charity_size]]="L",(Table1[[#This Row],[revenue_log]]-_xlfn.MINIFS($J$2:$J$423,$K$2:$K$423,"L"))/(_xlfn.MAXIFS($J$2:$J$423,$K$2:$K$423,"L")-_xlfn.MINIFS($J$2:$J$423,$K$2:$K$423,"L")),0)</f>
        <v>0.11400343757318659</v>
      </c>
    </row>
    <row r="147" spans="1:17" x14ac:dyDescent="0.2">
      <c r="A147" t="s">
        <v>817</v>
      </c>
      <c r="B147" t="s">
        <v>816</v>
      </c>
      <c r="C147" t="s">
        <v>610</v>
      </c>
      <c r="D147" t="s">
        <v>137</v>
      </c>
      <c r="E147" t="s">
        <v>8</v>
      </c>
      <c r="F147" t="s">
        <v>9</v>
      </c>
      <c r="G147" s="1">
        <v>206062</v>
      </c>
      <c r="H147" s="1">
        <v>2665441</v>
      </c>
      <c r="I147" s="1">
        <f>Table1[[#This Row],[receipts_total]]-Table1[[#This Row],[receipts_others_income]]</f>
        <v>2459379</v>
      </c>
      <c r="J147" s="2">
        <f>LOG(Table1[[#This Row],[revenue]]+1,10)</f>
        <v>6.3908256369749452</v>
      </c>
      <c r="K147" s="1" t="str">
        <f>IF(Table1[[#This Row],[revenue]]&lt;250000,"S",IF(Table1[[#This Row],[revenue]]&lt;1000000,"M","L"))</f>
        <v>L</v>
      </c>
      <c r="L147" s="1">
        <f>IF(Table1[[#This Row],[charity_size]]="S",1, 0)</f>
        <v>0</v>
      </c>
      <c r="M147" s="2">
        <f>IF(Table1[[#This Row],[charity_size]]="S",(Table1[[#This Row],[revenue_log]]-_xlfn.MINIFS($J$2:$J$423,$K$2:$K$423,"S"))/(_xlfn.MAXIFS($J$2:$J$423,$K$2:$K$423,"S")-_xlfn.MINIFS($J$2:$J$423,$K$2:$K$423,"S")),0)</f>
        <v>0</v>
      </c>
      <c r="N147" s="1">
        <f>IF(Table1[[#This Row],[charity_size]]="M",1,0)</f>
        <v>0</v>
      </c>
      <c r="O147" s="2">
        <f>IF(Table1[[#This Row],[charity_size]]="M",(Table1[[#This Row],[revenue_log]]-_xlfn.MINIFS($J$2:$J$423,$K$2:$K$423,"M"))/(_xlfn.MAXIFS($J$2:$J$423,$K$2:$K$423,"M")-_xlfn.MINIFS($J$2:$J$423,$K$2:$K$423,"M")),0)</f>
        <v>0</v>
      </c>
      <c r="P147" s="1">
        <f>IF(Table1[[#This Row],[charity_size]]="L",1,0)</f>
        <v>1</v>
      </c>
      <c r="Q147" s="2">
        <f>IF(Table1[[#This Row],[charity_size]]="L",(Table1[[#This Row],[revenue_log]]-_xlfn.MINIFS($J$2:$J$423,$K$2:$K$423,"L"))/(_xlfn.MAXIFS($J$2:$J$423,$K$2:$K$423,"L")-_xlfn.MINIFS($J$2:$J$423,$K$2:$K$423,"L")),0)</f>
        <v>0.11389121899205704</v>
      </c>
    </row>
    <row r="148" spans="1:17" x14ac:dyDescent="0.2">
      <c r="A148" t="s">
        <v>606</v>
      </c>
      <c r="B148" t="s">
        <v>605</v>
      </c>
      <c r="C148" t="s">
        <v>132</v>
      </c>
      <c r="D148" t="s">
        <v>597</v>
      </c>
      <c r="E148" t="s">
        <v>24</v>
      </c>
      <c r="F148" t="s">
        <v>9</v>
      </c>
      <c r="G148">
        <v>12</v>
      </c>
      <c r="H148" s="1">
        <v>2442896</v>
      </c>
      <c r="I148" s="1">
        <f>Table1[[#This Row],[receipts_total]]-Table1[[#This Row],[receipts_others_income]]</f>
        <v>2442884</v>
      </c>
      <c r="J148" s="2">
        <f>LOG(Table1[[#This Row],[revenue]]+1,10)</f>
        <v>6.3879030228305931</v>
      </c>
      <c r="K148" s="1" t="str">
        <f>IF(Table1[[#This Row],[revenue]]&lt;250000,"S",IF(Table1[[#This Row],[revenue]]&lt;1000000,"M","L"))</f>
        <v>L</v>
      </c>
      <c r="L148" s="1">
        <f>IF(Table1[[#This Row],[charity_size]]="S",1, 0)</f>
        <v>0</v>
      </c>
      <c r="M148" s="2">
        <f>IF(Table1[[#This Row],[charity_size]]="S",(Table1[[#This Row],[revenue_log]]-_xlfn.MINIFS($J$2:$J$423,$K$2:$K$423,"S"))/(_xlfn.MAXIFS($J$2:$J$423,$K$2:$K$423,"S")-_xlfn.MINIFS($J$2:$J$423,$K$2:$K$423,"S")),0)</f>
        <v>0</v>
      </c>
      <c r="N148" s="1">
        <f>IF(Table1[[#This Row],[charity_size]]="M",1,0)</f>
        <v>0</v>
      </c>
      <c r="O148" s="2">
        <f>IF(Table1[[#This Row],[charity_size]]="M",(Table1[[#This Row],[revenue_log]]-_xlfn.MINIFS($J$2:$J$423,$K$2:$K$423,"M"))/(_xlfn.MAXIFS($J$2:$J$423,$K$2:$K$423,"M")-_xlfn.MINIFS($J$2:$J$423,$K$2:$K$423,"M")),0)</f>
        <v>0</v>
      </c>
      <c r="P148" s="1">
        <f>IF(Table1[[#This Row],[charity_size]]="L",1,0)</f>
        <v>1</v>
      </c>
      <c r="Q148" s="2">
        <f>IF(Table1[[#This Row],[charity_size]]="L",(Table1[[#This Row],[revenue_log]]-_xlfn.MINIFS($J$2:$J$423,$K$2:$K$423,"L"))/(_xlfn.MAXIFS($J$2:$J$423,$K$2:$K$423,"L")-_xlfn.MINIFS($J$2:$J$423,$K$2:$K$423,"L")),0)</f>
        <v>0.11303257858668944</v>
      </c>
    </row>
    <row r="149" spans="1:17" x14ac:dyDescent="0.2">
      <c r="A149" t="s">
        <v>584</v>
      </c>
      <c r="B149" t="s">
        <v>583</v>
      </c>
      <c r="C149" t="s">
        <v>132</v>
      </c>
      <c r="D149" t="s">
        <v>579</v>
      </c>
      <c r="E149" t="s">
        <v>21</v>
      </c>
      <c r="F149" t="s">
        <v>9</v>
      </c>
      <c r="G149" s="1">
        <v>30502</v>
      </c>
      <c r="H149" s="1">
        <v>2452749</v>
      </c>
      <c r="I149" s="1">
        <f>Table1[[#This Row],[receipts_total]]-Table1[[#This Row],[receipts_others_income]]</f>
        <v>2422247</v>
      </c>
      <c r="J149" s="2">
        <f>LOG(Table1[[#This Row],[revenue]]+1,10)</f>
        <v>6.3842186059902186</v>
      </c>
      <c r="K149" s="1" t="str">
        <f>IF(Table1[[#This Row],[revenue]]&lt;250000,"S",IF(Table1[[#This Row],[revenue]]&lt;1000000,"M","L"))</f>
        <v>L</v>
      </c>
      <c r="L149" s="1">
        <f>IF(Table1[[#This Row],[charity_size]]="S",1, 0)</f>
        <v>0</v>
      </c>
      <c r="M149" s="2">
        <f>IF(Table1[[#This Row],[charity_size]]="S",(Table1[[#This Row],[revenue_log]]-_xlfn.MINIFS($J$2:$J$423,$K$2:$K$423,"S"))/(_xlfn.MAXIFS($J$2:$J$423,$K$2:$K$423,"S")-_xlfn.MINIFS($J$2:$J$423,$K$2:$K$423,"S")),0)</f>
        <v>0</v>
      </c>
      <c r="N149" s="1">
        <f>IF(Table1[[#This Row],[charity_size]]="M",1,0)</f>
        <v>0</v>
      </c>
      <c r="O149" s="2">
        <f>IF(Table1[[#This Row],[charity_size]]="M",(Table1[[#This Row],[revenue_log]]-_xlfn.MINIFS($J$2:$J$423,$K$2:$K$423,"M"))/(_xlfn.MAXIFS($J$2:$J$423,$K$2:$K$423,"M")-_xlfn.MINIFS($J$2:$J$423,$K$2:$K$423,"M")),0)</f>
        <v>0</v>
      </c>
      <c r="P149" s="1">
        <f>IF(Table1[[#This Row],[charity_size]]="L",1,0)</f>
        <v>1</v>
      </c>
      <c r="Q149" s="2">
        <f>IF(Table1[[#This Row],[charity_size]]="L",(Table1[[#This Row],[revenue_log]]-_xlfn.MINIFS($J$2:$J$423,$K$2:$K$423,"L"))/(_xlfn.MAXIFS($J$2:$J$423,$K$2:$K$423,"L")-_xlfn.MINIFS($J$2:$J$423,$K$2:$K$423,"L")),0)</f>
        <v>0.11195012670864189</v>
      </c>
    </row>
    <row r="150" spans="1:17" x14ac:dyDescent="0.2">
      <c r="A150" t="s">
        <v>472</v>
      </c>
      <c r="B150" t="s">
        <v>471</v>
      </c>
      <c r="C150" t="s">
        <v>356</v>
      </c>
      <c r="D150" t="s">
        <v>467</v>
      </c>
      <c r="E150" t="s">
        <v>425</v>
      </c>
      <c r="F150" t="s">
        <v>9</v>
      </c>
      <c r="G150" s="1">
        <v>68206</v>
      </c>
      <c r="H150" s="1">
        <v>2477155</v>
      </c>
      <c r="I150" s="1">
        <f>Table1[[#This Row],[receipts_total]]-Table1[[#This Row],[receipts_others_income]]</f>
        <v>2408949</v>
      </c>
      <c r="J150" s="2">
        <f>LOG(Table1[[#This Row],[revenue]]+1,10)</f>
        <v>6.3818277859055872</v>
      </c>
      <c r="K150" s="1" t="str">
        <f>IF(Table1[[#This Row],[revenue]]&lt;250000,"S",IF(Table1[[#This Row],[revenue]]&lt;1000000,"M","L"))</f>
        <v>L</v>
      </c>
      <c r="L150" s="1">
        <f>IF(Table1[[#This Row],[charity_size]]="S",1, 0)</f>
        <v>0</v>
      </c>
      <c r="M150" s="2">
        <f>IF(Table1[[#This Row],[charity_size]]="S",(Table1[[#This Row],[revenue_log]]-_xlfn.MINIFS($J$2:$J$423,$K$2:$K$423,"S"))/(_xlfn.MAXIFS($J$2:$J$423,$K$2:$K$423,"S")-_xlfn.MINIFS($J$2:$J$423,$K$2:$K$423,"S")),0)</f>
        <v>0</v>
      </c>
      <c r="N150" s="1">
        <f>IF(Table1[[#This Row],[charity_size]]="M",1,0)</f>
        <v>0</v>
      </c>
      <c r="O150" s="2">
        <f>IF(Table1[[#This Row],[charity_size]]="M",(Table1[[#This Row],[revenue_log]]-_xlfn.MINIFS($J$2:$J$423,$K$2:$K$423,"M"))/(_xlfn.MAXIFS($J$2:$J$423,$K$2:$K$423,"M")-_xlfn.MINIFS($J$2:$J$423,$K$2:$K$423,"M")),0)</f>
        <v>0</v>
      </c>
      <c r="P150" s="1">
        <f>IF(Table1[[#This Row],[charity_size]]="L",1,0)</f>
        <v>1</v>
      </c>
      <c r="Q150" s="2">
        <f>IF(Table1[[#This Row],[charity_size]]="L",(Table1[[#This Row],[revenue_log]]-_xlfn.MINIFS($J$2:$J$423,$K$2:$K$423,"L"))/(_xlfn.MAXIFS($J$2:$J$423,$K$2:$K$423,"L")-_xlfn.MINIFS($J$2:$J$423,$K$2:$K$423,"L")),0)</f>
        <v>0.11124772309830011</v>
      </c>
    </row>
    <row r="151" spans="1:17" x14ac:dyDescent="0.2">
      <c r="A151" t="s">
        <v>864</v>
      </c>
      <c r="B151" t="s">
        <v>863</v>
      </c>
      <c r="C151" t="s">
        <v>836</v>
      </c>
      <c r="D151" t="s">
        <v>837</v>
      </c>
      <c r="E151" t="s">
        <v>8</v>
      </c>
      <c r="F151" t="s">
        <v>9</v>
      </c>
      <c r="G151" s="1">
        <v>319379</v>
      </c>
      <c r="H151" s="1">
        <v>2577540</v>
      </c>
      <c r="I151" s="1">
        <f>Table1[[#This Row],[receipts_total]]-Table1[[#This Row],[receipts_others_income]]</f>
        <v>2258161</v>
      </c>
      <c r="J151" s="2">
        <f>LOG(Table1[[#This Row],[revenue]]+1,10)</f>
        <v>6.353755094888486</v>
      </c>
      <c r="K151" s="1" t="str">
        <f>IF(Table1[[#This Row],[revenue]]&lt;250000,"S",IF(Table1[[#This Row],[revenue]]&lt;1000000,"M","L"))</f>
        <v>L</v>
      </c>
      <c r="L151" s="1">
        <f>IF(Table1[[#This Row],[charity_size]]="S",1, 0)</f>
        <v>0</v>
      </c>
      <c r="M151" s="2">
        <f>IF(Table1[[#This Row],[charity_size]]="S",(Table1[[#This Row],[revenue_log]]-_xlfn.MINIFS($J$2:$J$423,$K$2:$K$423,"S"))/(_xlfn.MAXIFS($J$2:$J$423,$K$2:$K$423,"S")-_xlfn.MINIFS($J$2:$J$423,$K$2:$K$423,"S")),0)</f>
        <v>0</v>
      </c>
      <c r="N151" s="1">
        <f>IF(Table1[[#This Row],[charity_size]]="M",1,0)</f>
        <v>0</v>
      </c>
      <c r="O151" s="2">
        <f>IF(Table1[[#This Row],[charity_size]]="M",(Table1[[#This Row],[revenue_log]]-_xlfn.MINIFS($J$2:$J$423,$K$2:$K$423,"M"))/(_xlfn.MAXIFS($J$2:$J$423,$K$2:$K$423,"M")-_xlfn.MINIFS($J$2:$J$423,$K$2:$K$423,"M")),0)</f>
        <v>0</v>
      </c>
      <c r="P151" s="1">
        <f>IF(Table1[[#This Row],[charity_size]]="L",1,0)</f>
        <v>1</v>
      </c>
      <c r="Q151" s="2">
        <f>IF(Table1[[#This Row],[charity_size]]="L",(Table1[[#This Row],[revenue_log]]-_xlfn.MINIFS($J$2:$J$423,$K$2:$K$423,"L"))/(_xlfn.MAXIFS($J$2:$J$423,$K$2:$K$423,"L")-_xlfn.MINIFS($J$2:$J$423,$K$2:$K$423,"L")),0)</f>
        <v>0.10300019345390155</v>
      </c>
    </row>
    <row r="152" spans="1:17" x14ac:dyDescent="0.2">
      <c r="A152" t="s">
        <v>787</v>
      </c>
      <c r="B152" t="s">
        <v>786</v>
      </c>
      <c r="C152" t="s">
        <v>610</v>
      </c>
      <c r="D152" t="s">
        <v>782</v>
      </c>
      <c r="E152" t="s">
        <v>21</v>
      </c>
      <c r="F152" t="s">
        <v>18</v>
      </c>
      <c r="G152" s="1">
        <v>2621</v>
      </c>
      <c r="H152" s="1">
        <v>2247555</v>
      </c>
      <c r="I152" s="1">
        <f>Table1[[#This Row],[receipts_total]]-Table1[[#This Row],[receipts_others_income]]</f>
        <v>2244934</v>
      </c>
      <c r="J152" s="2">
        <f>LOG(Table1[[#This Row],[revenue]]+1,10)</f>
        <v>6.3512037709295441</v>
      </c>
      <c r="K152" s="1" t="str">
        <f>IF(Table1[[#This Row],[revenue]]&lt;250000,"S",IF(Table1[[#This Row],[revenue]]&lt;1000000,"M","L"))</f>
        <v>L</v>
      </c>
      <c r="L152" s="1">
        <f>IF(Table1[[#This Row],[charity_size]]="S",1, 0)</f>
        <v>0</v>
      </c>
      <c r="M152" s="2">
        <f>IF(Table1[[#This Row],[charity_size]]="S",(Table1[[#This Row],[revenue_log]]-_xlfn.MINIFS($J$2:$J$423,$K$2:$K$423,"S"))/(_xlfn.MAXIFS($J$2:$J$423,$K$2:$K$423,"S")-_xlfn.MINIFS($J$2:$J$423,$K$2:$K$423,"S")),0)</f>
        <v>0</v>
      </c>
      <c r="N152" s="1">
        <f>IF(Table1[[#This Row],[charity_size]]="M",1,0)</f>
        <v>0</v>
      </c>
      <c r="O152" s="2">
        <f>IF(Table1[[#This Row],[charity_size]]="M",(Table1[[#This Row],[revenue_log]]-_xlfn.MINIFS($J$2:$J$423,$K$2:$K$423,"M"))/(_xlfn.MAXIFS($J$2:$J$423,$K$2:$K$423,"M")-_xlfn.MINIFS($J$2:$J$423,$K$2:$K$423,"M")),0)</f>
        <v>0</v>
      </c>
      <c r="P152" s="1">
        <f>IF(Table1[[#This Row],[charity_size]]="L",1,0)</f>
        <v>1</v>
      </c>
      <c r="Q152" s="2">
        <f>IF(Table1[[#This Row],[charity_size]]="L",(Table1[[#This Row],[revenue_log]]-_xlfn.MINIFS($J$2:$J$423,$K$2:$K$423,"L"))/(_xlfn.MAXIFS($J$2:$J$423,$K$2:$K$423,"L")-_xlfn.MINIFS($J$2:$J$423,$K$2:$K$423,"L")),0)</f>
        <v>0.10225063510301102</v>
      </c>
    </row>
    <row r="153" spans="1:17" x14ac:dyDescent="0.2">
      <c r="A153" t="s">
        <v>688</v>
      </c>
      <c r="B153" t="s">
        <v>687</v>
      </c>
      <c r="C153" t="s">
        <v>610</v>
      </c>
      <c r="D153" t="s">
        <v>664</v>
      </c>
      <c r="E153" t="s">
        <v>8</v>
      </c>
      <c r="F153" t="s">
        <v>9</v>
      </c>
      <c r="G153" s="1">
        <v>294277</v>
      </c>
      <c r="H153" s="1">
        <v>2517876</v>
      </c>
      <c r="I153" s="1">
        <f>Table1[[#This Row],[receipts_total]]-Table1[[#This Row],[receipts_others_income]]</f>
        <v>2223599</v>
      </c>
      <c r="J153" s="2">
        <f>LOG(Table1[[#This Row],[revenue]]+1,10)</f>
        <v>6.3470566653665221</v>
      </c>
      <c r="K153" s="1" t="str">
        <f>IF(Table1[[#This Row],[revenue]]&lt;250000,"S",IF(Table1[[#This Row],[revenue]]&lt;1000000,"M","L"))</f>
        <v>L</v>
      </c>
      <c r="L153" s="1">
        <f>IF(Table1[[#This Row],[charity_size]]="S",1, 0)</f>
        <v>0</v>
      </c>
      <c r="M153" s="2">
        <f>IF(Table1[[#This Row],[charity_size]]="S",(Table1[[#This Row],[revenue_log]]-_xlfn.MINIFS($J$2:$J$423,$K$2:$K$423,"S"))/(_xlfn.MAXIFS($J$2:$J$423,$K$2:$K$423,"S")-_xlfn.MINIFS($J$2:$J$423,$K$2:$K$423,"S")),0)</f>
        <v>0</v>
      </c>
      <c r="N153" s="1">
        <f>IF(Table1[[#This Row],[charity_size]]="M",1,0)</f>
        <v>0</v>
      </c>
      <c r="O153" s="2">
        <f>IF(Table1[[#This Row],[charity_size]]="M",(Table1[[#This Row],[revenue_log]]-_xlfn.MINIFS($J$2:$J$423,$K$2:$K$423,"M"))/(_xlfn.MAXIFS($J$2:$J$423,$K$2:$K$423,"M")-_xlfn.MINIFS($J$2:$J$423,$K$2:$K$423,"M")),0)</f>
        <v>0</v>
      </c>
      <c r="P153" s="1">
        <f>IF(Table1[[#This Row],[charity_size]]="L",1,0)</f>
        <v>1</v>
      </c>
      <c r="Q153" s="2">
        <f>IF(Table1[[#This Row],[charity_size]]="L",(Table1[[#This Row],[revenue_log]]-_xlfn.MINIFS($J$2:$J$423,$K$2:$K$423,"L"))/(_xlfn.MAXIFS($J$2:$J$423,$K$2:$K$423,"L")-_xlfn.MINIFS($J$2:$J$423,$K$2:$K$423,"L")),0)</f>
        <v>0.10103224901923165</v>
      </c>
    </row>
    <row r="154" spans="1:17" x14ac:dyDescent="0.2">
      <c r="A154" t="s">
        <v>754</v>
      </c>
      <c r="B154" t="s">
        <v>753</v>
      </c>
      <c r="C154" t="s">
        <v>610</v>
      </c>
      <c r="D154" t="s">
        <v>735</v>
      </c>
      <c r="E154" t="s">
        <v>21</v>
      </c>
      <c r="F154" t="s">
        <v>9</v>
      </c>
      <c r="G154" s="1">
        <v>92859</v>
      </c>
      <c r="H154" s="1">
        <v>2259425</v>
      </c>
      <c r="I154" s="1">
        <f>Table1[[#This Row],[receipts_total]]-Table1[[#This Row],[receipts_others_income]]</f>
        <v>2166566</v>
      </c>
      <c r="J154" s="2">
        <f>LOG(Table1[[#This Row],[revenue]]+1,10)</f>
        <v>6.3357721239175273</v>
      </c>
      <c r="K154" s="1" t="str">
        <f>IF(Table1[[#This Row],[revenue]]&lt;250000,"S",IF(Table1[[#This Row],[revenue]]&lt;1000000,"M","L"))</f>
        <v>L</v>
      </c>
      <c r="L154" s="1">
        <f>IF(Table1[[#This Row],[charity_size]]="S",1, 0)</f>
        <v>0</v>
      </c>
      <c r="M154" s="2">
        <f>IF(Table1[[#This Row],[charity_size]]="S",(Table1[[#This Row],[revenue_log]]-_xlfn.MINIFS($J$2:$J$423,$K$2:$K$423,"S"))/(_xlfn.MAXIFS($J$2:$J$423,$K$2:$K$423,"S")-_xlfn.MINIFS($J$2:$J$423,$K$2:$K$423,"S")),0)</f>
        <v>0</v>
      </c>
      <c r="N154" s="1">
        <f>IF(Table1[[#This Row],[charity_size]]="M",1,0)</f>
        <v>0</v>
      </c>
      <c r="O154" s="2">
        <f>IF(Table1[[#This Row],[charity_size]]="M",(Table1[[#This Row],[revenue_log]]-_xlfn.MINIFS($J$2:$J$423,$K$2:$K$423,"M"))/(_xlfn.MAXIFS($J$2:$J$423,$K$2:$K$423,"M")-_xlfn.MINIFS($J$2:$J$423,$K$2:$K$423,"M")),0)</f>
        <v>0</v>
      </c>
      <c r="P154" s="1">
        <f>IF(Table1[[#This Row],[charity_size]]="L",1,0)</f>
        <v>1</v>
      </c>
      <c r="Q154" s="2">
        <f>IF(Table1[[#This Row],[charity_size]]="L",(Table1[[#This Row],[revenue_log]]-_xlfn.MINIFS($J$2:$J$423,$K$2:$K$423,"L"))/(_xlfn.MAXIFS($J$2:$J$423,$K$2:$K$423,"L")-_xlfn.MINIFS($J$2:$J$423,$K$2:$K$423,"L")),0)</f>
        <v>9.7716941980539374E-2</v>
      </c>
    </row>
    <row r="155" spans="1:17" x14ac:dyDescent="0.2">
      <c r="A155" t="s">
        <v>15</v>
      </c>
      <c r="B155" t="s">
        <v>14</v>
      </c>
      <c r="C155" t="s">
        <v>11</v>
      </c>
      <c r="D155" t="s">
        <v>12</v>
      </c>
      <c r="E155" t="s">
        <v>8</v>
      </c>
      <c r="F155" t="s">
        <v>9</v>
      </c>
      <c r="G155" s="1">
        <v>1000</v>
      </c>
      <c r="H155" s="1">
        <v>2159000</v>
      </c>
      <c r="I155" s="1">
        <f>Table1[[#This Row],[receipts_total]]-Table1[[#This Row],[receipts_others_income]]</f>
        <v>2158000</v>
      </c>
      <c r="J155" s="2">
        <f>LOG(Table1[[#This Row],[revenue]]+1,10)</f>
        <v>6.3340516415954458</v>
      </c>
      <c r="K155" s="1" t="str">
        <f>IF(Table1[[#This Row],[revenue]]&lt;250000,"S",IF(Table1[[#This Row],[revenue]]&lt;1000000,"M","L"))</f>
        <v>L</v>
      </c>
      <c r="L155" s="1">
        <f>IF(Table1[[#This Row],[charity_size]]="S",1, 0)</f>
        <v>0</v>
      </c>
      <c r="M155" s="2">
        <f>IF(Table1[[#This Row],[charity_size]]="S",(Table1[[#This Row],[revenue_log]]-_xlfn.MINIFS($J$2:$J$423,$K$2:$K$423,"S"))/(_xlfn.MAXIFS($J$2:$J$423,$K$2:$K$423,"S")-_xlfn.MINIFS($J$2:$J$423,$K$2:$K$423,"S")),0)</f>
        <v>0</v>
      </c>
      <c r="N155" s="1">
        <f>IF(Table1[[#This Row],[charity_size]]="M",1,0)</f>
        <v>0</v>
      </c>
      <c r="O155" s="2">
        <f>IF(Table1[[#This Row],[charity_size]]="M",(Table1[[#This Row],[revenue_log]]-_xlfn.MINIFS($J$2:$J$423,$K$2:$K$423,"M"))/(_xlfn.MAXIFS($J$2:$J$423,$K$2:$K$423,"M")-_xlfn.MINIFS($J$2:$J$423,$K$2:$K$423,"M")),0)</f>
        <v>0</v>
      </c>
      <c r="P155" s="1">
        <f>IF(Table1[[#This Row],[charity_size]]="L",1,0)</f>
        <v>1</v>
      </c>
      <c r="Q155" s="2">
        <f>IF(Table1[[#This Row],[charity_size]]="L",(Table1[[#This Row],[revenue_log]]-_xlfn.MINIFS($J$2:$J$423,$K$2:$K$423,"L"))/(_xlfn.MAXIFS($J$2:$J$423,$K$2:$K$423,"L")-_xlfn.MINIFS($J$2:$J$423,$K$2:$K$423,"L")),0)</f>
        <v>9.7211478184945729E-2</v>
      </c>
    </row>
    <row r="156" spans="1:17" x14ac:dyDescent="0.2">
      <c r="A156" t="s">
        <v>63</v>
      </c>
      <c r="B156" t="s">
        <v>62</v>
      </c>
      <c r="C156" t="s">
        <v>11</v>
      </c>
      <c r="D156" t="s">
        <v>56</v>
      </c>
      <c r="E156" t="s">
        <v>8</v>
      </c>
      <c r="F156" t="s">
        <v>9</v>
      </c>
      <c r="G156" s="1">
        <v>27583</v>
      </c>
      <c r="H156" s="1">
        <v>2177691</v>
      </c>
      <c r="I156" s="1">
        <f>Table1[[#This Row],[receipts_total]]-Table1[[#This Row],[receipts_others_income]]</f>
        <v>2150108</v>
      </c>
      <c r="J156" s="2">
        <f>LOG(Table1[[#This Row],[revenue]]+1,10)</f>
        <v>6.3324604770777455</v>
      </c>
      <c r="K156" s="1" t="str">
        <f>IF(Table1[[#This Row],[revenue]]&lt;250000,"S",IF(Table1[[#This Row],[revenue]]&lt;1000000,"M","L"))</f>
        <v>L</v>
      </c>
      <c r="L156" s="1">
        <f>IF(Table1[[#This Row],[charity_size]]="S",1, 0)</f>
        <v>0</v>
      </c>
      <c r="M156" s="2">
        <f>IF(Table1[[#This Row],[charity_size]]="S",(Table1[[#This Row],[revenue_log]]-_xlfn.MINIFS($J$2:$J$423,$K$2:$K$423,"S"))/(_xlfn.MAXIFS($J$2:$J$423,$K$2:$K$423,"S")-_xlfn.MINIFS($J$2:$J$423,$K$2:$K$423,"S")),0)</f>
        <v>0</v>
      </c>
      <c r="N156" s="1">
        <f>IF(Table1[[#This Row],[charity_size]]="M",1,0)</f>
        <v>0</v>
      </c>
      <c r="O156" s="2">
        <f>IF(Table1[[#This Row],[charity_size]]="M",(Table1[[#This Row],[revenue_log]]-_xlfn.MINIFS($J$2:$J$423,$K$2:$K$423,"M"))/(_xlfn.MAXIFS($J$2:$J$423,$K$2:$K$423,"M")-_xlfn.MINIFS($J$2:$J$423,$K$2:$K$423,"M")),0)</f>
        <v>0</v>
      </c>
      <c r="P156" s="1">
        <f>IF(Table1[[#This Row],[charity_size]]="L",1,0)</f>
        <v>1</v>
      </c>
      <c r="Q156" s="2">
        <f>IF(Table1[[#This Row],[charity_size]]="L",(Table1[[#This Row],[revenue_log]]-_xlfn.MINIFS($J$2:$J$423,$K$2:$K$423,"L"))/(_xlfn.MAXIFS($J$2:$J$423,$K$2:$K$423,"L")-_xlfn.MINIFS($J$2:$J$423,$K$2:$K$423,"L")),0)</f>
        <v>9.6744006914704708E-2</v>
      </c>
    </row>
    <row r="157" spans="1:17" x14ac:dyDescent="0.2">
      <c r="A157" t="s">
        <v>694</v>
      </c>
      <c r="B157" t="s">
        <v>693</v>
      </c>
      <c r="C157" t="s">
        <v>610</v>
      </c>
      <c r="D157" t="s">
        <v>664</v>
      </c>
      <c r="E157" t="s">
        <v>24</v>
      </c>
      <c r="F157" t="s">
        <v>9</v>
      </c>
      <c r="G157" s="1">
        <v>88912</v>
      </c>
      <c r="H157" s="1">
        <v>2211489</v>
      </c>
      <c r="I157" s="1">
        <f>Table1[[#This Row],[receipts_total]]-Table1[[#This Row],[receipts_others_income]]</f>
        <v>2122577</v>
      </c>
      <c r="J157" s="2">
        <f>LOG(Table1[[#This Row],[revenue]]+1,10)</f>
        <v>6.3268636585612983</v>
      </c>
      <c r="K157" s="1" t="str">
        <f>IF(Table1[[#This Row],[revenue]]&lt;250000,"S",IF(Table1[[#This Row],[revenue]]&lt;1000000,"M","L"))</f>
        <v>L</v>
      </c>
      <c r="L157" s="1">
        <f>IF(Table1[[#This Row],[charity_size]]="S",1, 0)</f>
        <v>0</v>
      </c>
      <c r="M157" s="2">
        <f>IF(Table1[[#This Row],[charity_size]]="S",(Table1[[#This Row],[revenue_log]]-_xlfn.MINIFS($J$2:$J$423,$K$2:$K$423,"S"))/(_xlfn.MAXIFS($J$2:$J$423,$K$2:$K$423,"S")-_xlfn.MINIFS($J$2:$J$423,$K$2:$K$423,"S")),0)</f>
        <v>0</v>
      </c>
      <c r="N157" s="1">
        <f>IF(Table1[[#This Row],[charity_size]]="M",1,0)</f>
        <v>0</v>
      </c>
      <c r="O157" s="2">
        <f>IF(Table1[[#This Row],[charity_size]]="M",(Table1[[#This Row],[revenue_log]]-_xlfn.MINIFS($J$2:$J$423,$K$2:$K$423,"M"))/(_xlfn.MAXIFS($J$2:$J$423,$K$2:$K$423,"M")-_xlfn.MINIFS($J$2:$J$423,$K$2:$K$423,"M")),0)</f>
        <v>0</v>
      </c>
      <c r="P157" s="1">
        <f>IF(Table1[[#This Row],[charity_size]]="L",1,0)</f>
        <v>1</v>
      </c>
      <c r="Q157" s="2">
        <f>IF(Table1[[#This Row],[charity_size]]="L",(Table1[[#This Row],[revenue_log]]-_xlfn.MINIFS($J$2:$J$423,$K$2:$K$423,"L"))/(_xlfn.MAXIFS($J$2:$J$423,$K$2:$K$423,"L")-_xlfn.MINIFS($J$2:$J$423,$K$2:$K$423,"L")),0)</f>
        <v>9.5099706886588503E-2</v>
      </c>
    </row>
    <row r="158" spans="1:17" x14ac:dyDescent="0.2">
      <c r="A158" t="s">
        <v>729</v>
      </c>
      <c r="B158" t="s">
        <v>728</v>
      </c>
      <c r="C158" t="s">
        <v>610</v>
      </c>
      <c r="D158" t="s">
        <v>706</v>
      </c>
      <c r="E158" t="s">
        <v>8</v>
      </c>
      <c r="F158" t="s">
        <v>9</v>
      </c>
      <c r="G158" s="1">
        <v>849314</v>
      </c>
      <c r="H158" s="1">
        <v>2962009</v>
      </c>
      <c r="I158" s="1">
        <f>Table1[[#This Row],[receipts_total]]-Table1[[#This Row],[receipts_others_income]]</f>
        <v>2112695</v>
      </c>
      <c r="J158" s="2">
        <f>LOG(Table1[[#This Row],[revenue]]+1,10)</f>
        <v>6.3248370100571636</v>
      </c>
      <c r="K158" s="1" t="str">
        <f>IF(Table1[[#This Row],[revenue]]&lt;250000,"S",IF(Table1[[#This Row],[revenue]]&lt;1000000,"M","L"))</f>
        <v>L</v>
      </c>
      <c r="L158" s="1">
        <f>IF(Table1[[#This Row],[charity_size]]="S",1, 0)</f>
        <v>0</v>
      </c>
      <c r="M158" s="2">
        <f>IF(Table1[[#This Row],[charity_size]]="S",(Table1[[#This Row],[revenue_log]]-_xlfn.MINIFS($J$2:$J$423,$K$2:$K$423,"S"))/(_xlfn.MAXIFS($J$2:$J$423,$K$2:$K$423,"S")-_xlfn.MINIFS($J$2:$J$423,$K$2:$K$423,"S")),0)</f>
        <v>0</v>
      </c>
      <c r="N158" s="1">
        <f>IF(Table1[[#This Row],[charity_size]]="M",1,0)</f>
        <v>0</v>
      </c>
      <c r="O158" s="2">
        <f>IF(Table1[[#This Row],[charity_size]]="M",(Table1[[#This Row],[revenue_log]]-_xlfn.MINIFS($J$2:$J$423,$K$2:$K$423,"M"))/(_xlfn.MAXIFS($J$2:$J$423,$K$2:$K$423,"M")-_xlfn.MINIFS($J$2:$J$423,$K$2:$K$423,"M")),0)</f>
        <v>0</v>
      </c>
      <c r="P158" s="1">
        <f>IF(Table1[[#This Row],[charity_size]]="L",1,0)</f>
        <v>1</v>
      </c>
      <c r="Q158" s="2">
        <f>IF(Table1[[#This Row],[charity_size]]="L",(Table1[[#This Row],[revenue_log]]-_xlfn.MINIFS($J$2:$J$423,$K$2:$K$423,"L"))/(_xlfn.MAXIFS($J$2:$J$423,$K$2:$K$423,"L")-_xlfn.MINIFS($J$2:$J$423,$K$2:$K$423,"L")),0)</f>
        <v>9.4504293942156314E-2</v>
      </c>
    </row>
    <row r="159" spans="1:17" x14ac:dyDescent="0.2">
      <c r="A159" t="s">
        <v>815</v>
      </c>
      <c r="B159" t="s">
        <v>814</v>
      </c>
      <c r="C159" t="s">
        <v>610</v>
      </c>
      <c r="D159" t="s">
        <v>137</v>
      </c>
      <c r="E159" t="s">
        <v>21</v>
      </c>
      <c r="F159" t="s">
        <v>9</v>
      </c>
      <c r="G159" s="1">
        <v>73430</v>
      </c>
      <c r="H159" s="1">
        <v>2181735</v>
      </c>
      <c r="I159" s="1">
        <f>Table1[[#This Row],[receipts_total]]-Table1[[#This Row],[receipts_others_income]]</f>
        <v>2108305</v>
      </c>
      <c r="J159" s="2">
        <f>LOG(Table1[[#This Row],[revenue]]+1,10)</f>
        <v>6.3239336447126409</v>
      </c>
      <c r="K159" s="1" t="str">
        <f>IF(Table1[[#This Row],[revenue]]&lt;250000,"S",IF(Table1[[#This Row],[revenue]]&lt;1000000,"M","L"))</f>
        <v>L</v>
      </c>
      <c r="L159" s="1">
        <f>IF(Table1[[#This Row],[charity_size]]="S",1, 0)</f>
        <v>0</v>
      </c>
      <c r="M159" s="2">
        <f>IF(Table1[[#This Row],[charity_size]]="S",(Table1[[#This Row],[revenue_log]]-_xlfn.MINIFS($J$2:$J$423,$K$2:$K$423,"S"))/(_xlfn.MAXIFS($J$2:$J$423,$K$2:$K$423,"S")-_xlfn.MINIFS($J$2:$J$423,$K$2:$K$423,"S")),0)</f>
        <v>0</v>
      </c>
      <c r="N159" s="1">
        <f>IF(Table1[[#This Row],[charity_size]]="M",1,0)</f>
        <v>0</v>
      </c>
      <c r="O159" s="2">
        <f>IF(Table1[[#This Row],[charity_size]]="M",(Table1[[#This Row],[revenue_log]]-_xlfn.MINIFS($J$2:$J$423,$K$2:$K$423,"M"))/(_xlfn.MAXIFS($J$2:$J$423,$K$2:$K$423,"M")-_xlfn.MINIFS($J$2:$J$423,$K$2:$K$423,"M")),0)</f>
        <v>0</v>
      </c>
      <c r="P159" s="1">
        <f>IF(Table1[[#This Row],[charity_size]]="L",1,0)</f>
        <v>1</v>
      </c>
      <c r="Q159" s="2">
        <f>IF(Table1[[#This Row],[charity_size]]="L",(Table1[[#This Row],[revenue_log]]-_xlfn.MINIFS($J$2:$J$423,$K$2:$K$423,"L"))/(_xlfn.MAXIFS($J$2:$J$423,$K$2:$K$423,"L")-_xlfn.MINIFS($J$2:$J$423,$K$2:$K$423,"L")),0)</f>
        <v>9.4238892507924915E-2</v>
      </c>
    </row>
    <row r="160" spans="1:17" x14ac:dyDescent="0.2">
      <c r="A160" t="s">
        <v>354</v>
      </c>
      <c r="B160" t="s">
        <v>353</v>
      </c>
      <c r="C160" t="s">
        <v>291</v>
      </c>
      <c r="D160" t="s">
        <v>345</v>
      </c>
      <c r="E160" t="s">
        <v>21</v>
      </c>
      <c r="F160" t="s">
        <v>9</v>
      </c>
      <c r="G160" s="1">
        <v>230377</v>
      </c>
      <c r="H160" s="1">
        <v>2323489</v>
      </c>
      <c r="I160" s="1">
        <f>Table1[[#This Row],[receipts_total]]-Table1[[#This Row],[receipts_others_income]]</f>
        <v>2093112</v>
      </c>
      <c r="J160" s="2">
        <f>LOG(Table1[[#This Row],[revenue]]+1,10)</f>
        <v>6.3207926750428083</v>
      </c>
      <c r="K160" s="1" t="str">
        <f>IF(Table1[[#This Row],[revenue]]&lt;250000,"S",IF(Table1[[#This Row],[revenue]]&lt;1000000,"M","L"))</f>
        <v>L</v>
      </c>
      <c r="L160" s="1">
        <f>IF(Table1[[#This Row],[charity_size]]="S",1, 0)</f>
        <v>0</v>
      </c>
      <c r="M160" s="2">
        <f>IF(Table1[[#This Row],[charity_size]]="S",(Table1[[#This Row],[revenue_log]]-_xlfn.MINIFS($J$2:$J$423,$K$2:$K$423,"S"))/(_xlfn.MAXIFS($J$2:$J$423,$K$2:$K$423,"S")-_xlfn.MINIFS($J$2:$J$423,$K$2:$K$423,"S")),0)</f>
        <v>0</v>
      </c>
      <c r="N160" s="1">
        <f>IF(Table1[[#This Row],[charity_size]]="M",1,0)</f>
        <v>0</v>
      </c>
      <c r="O160" s="2">
        <f>IF(Table1[[#This Row],[charity_size]]="M",(Table1[[#This Row],[revenue_log]]-_xlfn.MINIFS($J$2:$J$423,$K$2:$K$423,"M"))/(_xlfn.MAXIFS($J$2:$J$423,$K$2:$K$423,"M")-_xlfn.MINIFS($J$2:$J$423,$K$2:$K$423,"M")),0)</f>
        <v>0</v>
      </c>
      <c r="P160" s="1">
        <f>IF(Table1[[#This Row],[charity_size]]="L",1,0)</f>
        <v>1</v>
      </c>
      <c r="Q160" s="2">
        <f>IF(Table1[[#This Row],[charity_size]]="L",(Table1[[#This Row],[revenue_log]]-_xlfn.MINIFS($J$2:$J$423,$K$2:$K$423,"L"))/(_xlfn.MAXIFS($J$2:$J$423,$K$2:$K$423,"L")-_xlfn.MINIFS($J$2:$J$423,$K$2:$K$423,"L")),0)</f>
        <v>9.3316101014643424E-2</v>
      </c>
    </row>
    <row r="161" spans="1:17" x14ac:dyDescent="0.2">
      <c r="A161" t="s">
        <v>846</v>
      </c>
      <c r="B161" t="s">
        <v>845</v>
      </c>
      <c r="C161" t="s">
        <v>836</v>
      </c>
      <c r="D161" t="s">
        <v>837</v>
      </c>
      <c r="E161" t="s">
        <v>8</v>
      </c>
      <c r="F161" t="s">
        <v>9</v>
      </c>
      <c r="G161" s="1">
        <v>147776</v>
      </c>
      <c r="H161" s="1">
        <v>2237338</v>
      </c>
      <c r="I161" s="1">
        <f>Table1[[#This Row],[receipts_total]]-Table1[[#This Row],[receipts_others_income]]</f>
        <v>2089562</v>
      </c>
      <c r="J161" s="2">
        <f>LOG(Table1[[#This Row],[revenue]]+1,10)</f>
        <v>6.3200554695882341</v>
      </c>
      <c r="K161" s="1" t="str">
        <f>IF(Table1[[#This Row],[revenue]]&lt;250000,"S",IF(Table1[[#This Row],[revenue]]&lt;1000000,"M","L"))</f>
        <v>L</v>
      </c>
      <c r="L161" s="1">
        <f>IF(Table1[[#This Row],[charity_size]]="S",1, 0)</f>
        <v>0</v>
      </c>
      <c r="M161" s="2">
        <f>IF(Table1[[#This Row],[charity_size]]="S",(Table1[[#This Row],[revenue_log]]-_xlfn.MINIFS($J$2:$J$423,$K$2:$K$423,"S"))/(_xlfn.MAXIFS($J$2:$J$423,$K$2:$K$423,"S")-_xlfn.MINIFS($J$2:$J$423,$K$2:$K$423,"S")),0)</f>
        <v>0</v>
      </c>
      <c r="N161" s="1">
        <f>IF(Table1[[#This Row],[charity_size]]="M",1,0)</f>
        <v>0</v>
      </c>
      <c r="O161" s="2">
        <f>IF(Table1[[#This Row],[charity_size]]="M",(Table1[[#This Row],[revenue_log]]-_xlfn.MINIFS($J$2:$J$423,$K$2:$K$423,"M"))/(_xlfn.MAXIFS($J$2:$J$423,$K$2:$K$423,"M")-_xlfn.MINIFS($J$2:$J$423,$K$2:$K$423,"M")),0)</f>
        <v>0</v>
      </c>
      <c r="P161" s="1">
        <f>IF(Table1[[#This Row],[charity_size]]="L",1,0)</f>
        <v>1</v>
      </c>
      <c r="Q161" s="2">
        <f>IF(Table1[[#This Row],[charity_size]]="L",(Table1[[#This Row],[revenue_log]]-_xlfn.MINIFS($J$2:$J$423,$K$2:$K$423,"L"))/(_xlfn.MAXIFS($J$2:$J$423,$K$2:$K$423,"L")-_xlfn.MINIFS($J$2:$J$423,$K$2:$K$423,"L")),0)</f>
        <v>9.3099516012624575E-2</v>
      </c>
    </row>
    <row r="162" spans="1:17" x14ac:dyDescent="0.2">
      <c r="A162" t="s">
        <v>83</v>
      </c>
      <c r="B162" t="s">
        <v>82</v>
      </c>
      <c r="C162" t="s">
        <v>11</v>
      </c>
      <c r="D162" t="s">
        <v>56</v>
      </c>
      <c r="E162" t="s">
        <v>8</v>
      </c>
      <c r="F162" t="s">
        <v>9</v>
      </c>
      <c r="G162" s="1">
        <v>107264</v>
      </c>
      <c r="H162" s="1">
        <v>2143678</v>
      </c>
      <c r="I162" s="1">
        <f>Table1[[#This Row],[receipts_total]]-Table1[[#This Row],[receipts_others_income]]</f>
        <v>2036414</v>
      </c>
      <c r="J162" s="2">
        <f>LOG(Table1[[#This Row],[revenue]]+1,10)</f>
        <v>6.3088662873405683</v>
      </c>
      <c r="K162" s="1" t="str">
        <f>IF(Table1[[#This Row],[revenue]]&lt;250000,"S",IF(Table1[[#This Row],[revenue]]&lt;1000000,"M","L"))</f>
        <v>L</v>
      </c>
      <c r="L162" s="1">
        <f>IF(Table1[[#This Row],[charity_size]]="S",1, 0)</f>
        <v>0</v>
      </c>
      <c r="M162" s="2">
        <f>IF(Table1[[#This Row],[charity_size]]="S",(Table1[[#This Row],[revenue_log]]-_xlfn.MINIFS($J$2:$J$423,$K$2:$K$423,"S"))/(_xlfn.MAXIFS($J$2:$J$423,$K$2:$K$423,"S")-_xlfn.MINIFS($J$2:$J$423,$K$2:$K$423,"S")),0)</f>
        <v>0</v>
      </c>
      <c r="N162" s="1">
        <f>IF(Table1[[#This Row],[charity_size]]="M",1,0)</f>
        <v>0</v>
      </c>
      <c r="O162" s="2">
        <f>IF(Table1[[#This Row],[charity_size]]="M",(Table1[[#This Row],[revenue_log]]-_xlfn.MINIFS($J$2:$J$423,$K$2:$K$423,"M"))/(_xlfn.MAXIFS($J$2:$J$423,$K$2:$K$423,"M")-_xlfn.MINIFS($J$2:$J$423,$K$2:$K$423,"M")),0)</f>
        <v>0</v>
      </c>
      <c r="P162" s="1">
        <f>IF(Table1[[#This Row],[charity_size]]="L",1,0)</f>
        <v>1</v>
      </c>
      <c r="Q162" s="2">
        <f>IF(Table1[[#This Row],[charity_size]]="L",(Table1[[#This Row],[revenue_log]]-_xlfn.MINIFS($J$2:$J$423,$K$2:$K$423,"L"))/(_xlfn.MAXIFS($J$2:$J$423,$K$2:$K$423,"L")-_xlfn.MINIFS($J$2:$J$423,$K$2:$K$423,"L")),0)</f>
        <v>8.981222473627401E-2</v>
      </c>
    </row>
    <row r="163" spans="1:17" x14ac:dyDescent="0.2">
      <c r="A163" t="s">
        <v>725</v>
      </c>
      <c r="B163" t="s">
        <v>724</v>
      </c>
      <c r="C163" t="s">
        <v>610</v>
      </c>
      <c r="D163" t="s">
        <v>706</v>
      </c>
      <c r="E163" t="s">
        <v>8</v>
      </c>
      <c r="F163" t="s">
        <v>9</v>
      </c>
      <c r="G163" s="1">
        <v>112834</v>
      </c>
      <c r="H163" s="1">
        <v>2142666</v>
      </c>
      <c r="I163" s="1">
        <f>Table1[[#This Row],[receipts_total]]-Table1[[#This Row],[receipts_others_income]]</f>
        <v>2029832</v>
      </c>
      <c r="J163" s="2">
        <f>LOG(Table1[[#This Row],[revenue]]+1,10)</f>
        <v>6.3074603087694179</v>
      </c>
      <c r="K163" s="1" t="str">
        <f>IF(Table1[[#This Row],[revenue]]&lt;250000,"S",IF(Table1[[#This Row],[revenue]]&lt;1000000,"M","L"))</f>
        <v>L</v>
      </c>
      <c r="L163" s="1">
        <f>IF(Table1[[#This Row],[charity_size]]="S",1, 0)</f>
        <v>0</v>
      </c>
      <c r="M163" s="2">
        <f>IF(Table1[[#This Row],[charity_size]]="S",(Table1[[#This Row],[revenue_log]]-_xlfn.MINIFS($J$2:$J$423,$K$2:$K$423,"S"))/(_xlfn.MAXIFS($J$2:$J$423,$K$2:$K$423,"S")-_xlfn.MINIFS($J$2:$J$423,$K$2:$K$423,"S")),0)</f>
        <v>0</v>
      </c>
      <c r="N163" s="1">
        <f>IF(Table1[[#This Row],[charity_size]]="M",1,0)</f>
        <v>0</v>
      </c>
      <c r="O163" s="2">
        <f>IF(Table1[[#This Row],[charity_size]]="M",(Table1[[#This Row],[revenue_log]]-_xlfn.MINIFS($J$2:$J$423,$K$2:$K$423,"M"))/(_xlfn.MAXIFS($J$2:$J$423,$K$2:$K$423,"M")-_xlfn.MINIFS($J$2:$J$423,$K$2:$K$423,"M")),0)</f>
        <v>0</v>
      </c>
      <c r="P163" s="1">
        <f>IF(Table1[[#This Row],[charity_size]]="L",1,0)</f>
        <v>1</v>
      </c>
      <c r="Q163" s="2">
        <f>IF(Table1[[#This Row],[charity_size]]="L",(Table1[[#This Row],[revenue_log]]-_xlfn.MINIFS($J$2:$J$423,$K$2:$K$423,"L"))/(_xlfn.MAXIFS($J$2:$J$423,$K$2:$K$423,"L")-_xlfn.MINIFS($J$2:$J$423,$K$2:$K$423,"L")),0)</f>
        <v>8.9399159599843445E-2</v>
      </c>
    </row>
    <row r="164" spans="1:17" x14ac:dyDescent="0.2">
      <c r="A164" t="s">
        <v>545</v>
      </c>
      <c r="B164" t="s">
        <v>544</v>
      </c>
      <c r="C164" t="s">
        <v>132</v>
      </c>
      <c r="D164" t="s">
        <v>540</v>
      </c>
      <c r="E164" t="s">
        <v>21</v>
      </c>
      <c r="F164" t="s">
        <v>9</v>
      </c>
      <c r="G164" s="1">
        <v>49608</v>
      </c>
      <c r="H164" s="1">
        <v>2073533</v>
      </c>
      <c r="I164" s="1">
        <f>Table1[[#This Row],[receipts_total]]-Table1[[#This Row],[receipts_others_income]]</f>
        <v>2023925</v>
      </c>
      <c r="J164" s="2">
        <f>LOG(Table1[[#This Row],[revenue]]+1,10)</f>
        <v>6.306194629521924</v>
      </c>
      <c r="K164" s="1" t="str">
        <f>IF(Table1[[#This Row],[revenue]]&lt;250000,"S",IF(Table1[[#This Row],[revenue]]&lt;1000000,"M","L"))</f>
        <v>L</v>
      </c>
      <c r="L164" s="1">
        <f>IF(Table1[[#This Row],[charity_size]]="S",1, 0)</f>
        <v>0</v>
      </c>
      <c r="M164" s="2">
        <f>IF(Table1[[#This Row],[charity_size]]="S",(Table1[[#This Row],[revenue_log]]-_xlfn.MINIFS($J$2:$J$423,$K$2:$K$423,"S"))/(_xlfn.MAXIFS($J$2:$J$423,$K$2:$K$423,"S")-_xlfn.MINIFS($J$2:$J$423,$K$2:$K$423,"S")),0)</f>
        <v>0</v>
      </c>
      <c r="N164" s="1">
        <f>IF(Table1[[#This Row],[charity_size]]="M",1,0)</f>
        <v>0</v>
      </c>
      <c r="O164" s="2">
        <f>IF(Table1[[#This Row],[charity_size]]="M",(Table1[[#This Row],[revenue_log]]-_xlfn.MINIFS($J$2:$J$423,$K$2:$K$423,"M"))/(_xlfn.MAXIFS($J$2:$J$423,$K$2:$K$423,"M")-_xlfn.MINIFS($J$2:$J$423,$K$2:$K$423,"M")),0)</f>
        <v>0</v>
      </c>
      <c r="P164" s="1">
        <f>IF(Table1[[#This Row],[charity_size]]="L",1,0)</f>
        <v>1</v>
      </c>
      <c r="Q164" s="2">
        <f>IF(Table1[[#This Row],[charity_size]]="L",(Table1[[#This Row],[revenue_log]]-_xlfn.MINIFS($J$2:$J$423,$K$2:$K$423,"L"))/(_xlfn.MAXIFS($J$2:$J$423,$K$2:$K$423,"L")-_xlfn.MINIFS($J$2:$J$423,$K$2:$K$423,"L")),0)</f>
        <v>8.9027313270339553E-2</v>
      </c>
    </row>
    <row r="165" spans="1:17" x14ac:dyDescent="0.2">
      <c r="A165" t="s">
        <v>451</v>
      </c>
      <c r="B165" t="s">
        <v>449</v>
      </c>
      <c r="C165" t="s">
        <v>356</v>
      </c>
      <c r="D165" t="s">
        <v>450</v>
      </c>
      <c r="E165" t="s">
        <v>8</v>
      </c>
      <c r="F165" t="s">
        <v>9</v>
      </c>
      <c r="G165" s="1">
        <v>52660</v>
      </c>
      <c r="H165" s="1">
        <v>2047821</v>
      </c>
      <c r="I165" s="1">
        <f>Table1[[#This Row],[receipts_total]]-Table1[[#This Row],[receipts_others_income]]</f>
        <v>1995161</v>
      </c>
      <c r="J165" s="2">
        <f>LOG(Table1[[#This Row],[revenue]]+1,10)</f>
        <v>6.2999781646090698</v>
      </c>
      <c r="K165" s="1" t="str">
        <f>IF(Table1[[#This Row],[revenue]]&lt;250000,"S",IF(Table1[[#This Row],[revenue]]&lt;1000000,"M","L"))</f>
        <v>L</v>
      </c>
      <c r="L165" s="1">
        <f>IF(Table1[[#This Row],[charity_size]]="S",1, 0)</f>
        <v>0</v>
      </c>
      <c r="M165" s="2">
        <f>IF(Table1[[#This Row],[charity_size]]="S",(Table1[[#This Row],[revenue_log]]-_xlfn.MINIFS($J$2:$J$423,$K$2:$K$423,"S"))/(_xlfn.MAXIFS($J$2:$J$423,$K$2:$K$423,"S")-_xlfn.MINIFS($J$2:$J$423,$K$2:$K$423,"S")),0)</f>
        <v>0</v>
      </c>
      <c r="N165" s="1">
        <f>IF(Table1[[#This Row],[charity_size]]="M",1,0)</f>
        <v>0</v>
      </c>
      <c r="O165" s="2">
        <f>IF(Table1[[#This Row],[charity_size]]="M",(Table1[[#This Row],[revenue_log]]-_xlfn.MINIFS($J$2:$J$423,$K$2:$K$423,"M"))/(_xlfn.MAXIFS($J$2:$J$423,$K$2:$K$423,"M")-_xlfn.MINIFS($J$2:$J$423,$K$2:$K$423,"M")),0)</f>
        <v>0</v>
      </c>
      <c r="P165" s="1">
        <f>IF(Table1[[#This Row],[charity_size]]="L",1,0)</f>
        <v>1</v>
      </c>
      <c r="Q165" s="2">
        <f>IF(Table1[[#This Row],[charity_size]]="L",(Table1[[#This Row],[revenue_log]]-_xlfn.MINIFS($J$2:$J$423,$K$2:$K$423,"L"))/(_xlfn.MAXIFS($J$2:$J$423,$K$2:$K$423,"L")-_xlfn.MINIFS($J$2:$J$423,$K$2:$K$423,"L")),0)</f>
        <v>8.7200966140992528E-2</v>
      </c>
    </row>
    <row r="166" spans="1:17" x14ac:dyDescent="0.2">
      <c r="A166" t="s">
        <v>31</v>
      </c>
      <c r="B166" t="s">
        <v>29</v>
      </c>
      <c r="C166" t="s">
        <v>11</v>
      </c>
      <c r="D166" t="s">
        <v>30</v>
      </c>
      <c r="E166" t="s">
        <v>8</v>
      </c>
      <c r="F166" t="s">
        <v>9</v>
      </c>
      <c r="G166" s="1">
        <v>2104</v>
      </c>
      <c r="H166" s="1">
        <v>1992806</v>
      </c>
      <c r="I166" s="1">
        <f>Table1[[#This Row],[receipts_total]]-Table1[[#This Row],[receipts_others_income]]</f>
        <v>1990702</v>
      </c>
      <c r="J166" s="2">
        <f>LOG(Table1[[#This Row],[revenue]]+1,10)</f>
        <v>6.2990064709352218</v>
      </c>
      <c r="K166" s="1" t="str">
        <f>IF(Table1[[#This Row],[revenue]]&lt;250000,"S",IF(Table1[[#This Row],[revenue]]&lt;1000000,"M","L"))</f>
        <v>L</v>
      </c>
      <c r="L166" s="1">
        <f>IF(Table1[[#This Row],[charity_size]]="S",1, 0)</f>
        <v>0</v>
      </c>
      <c r="M166" s="2">
        <f>IF(Table1[[#This Row],[charity_size]]="S",(Table1[[#This Row],[revenue_log]]-_xlfn.MINIFS($J$2:$J$423,$K$2:$K$423,"S"))/(_xlfn.MAXIFS($J$2:$J$423,$K$2:$K$423,"S")-_xlfn.MINIFS($J$2:$J$423,$K$2:$K$423,"S")),0)</f>
        <v>0</v>
      </c>
      <c r="N166" s="1">
        <f>IF(Table1[[#This Row],[charity_size]]="M",1,0)</f>
        <v>0</v>
      </c>
      <c r="O166" s="2">
        <f>IF(Table1[[#This Row],[charity_size]]="M",(Table1[[#This Row],[revenue_log]]-_xlfn.MINIFS($J$2:$J$423,$K$2:$K$423,"M"))/(_xlfn.MAXIFS($J$2:$J$423,$K$2:$K$423,"M")-_xlfn.MINIFS($J$2:$J$423,$K$2:$K$423,"M")),0)</f>
        <v>0</v>
      </c>
      <c r="P166" s="1">
        <f>IF(Table1[[#This Row],[charity_size]]="L",1,0)</f>
        <v>1</v>
      </c>
      <c r="Q166" s="2">
        <f>IF(Table1[[#This Row],[charity_size]]="L",(Table1[[#This Row],[revenue_log]]-_xlfn.MINIFS($J$2:$J$423,$K$2:$K$423,"L"))/(_xlfn.MAXIFS($J$2:$J$423,$K$2:$K$423,"L")-_xlfn.MINIFS($J$2:$J$423,$K$2:$K$423,"L")),0)</f>
        <v>8.691549039606114E-2</v>
      </c>
    </row>
    <row r="167" spans="1:17" x14ac:dyDescent="0.2">
      <c r="A167" t="s">
        <v>856</v>
      </c>
      <c r="B167" t="s">
        <v>855</v>
      </c>
      <c r="C167" t="s">
        <v>836</v>
      </c>
      <c r="D167" t="s">
        <v>837</v>
      </c>
      <c r="E167" t="s">
        <v>8</v>
      </c>
      <c r="F167" t="s">
        <v>9</v>
      </c>
      <c r="G167" s="1">
        <v>859392</v>
      </c>
      <c r="H167" s="1">
        <v>2792263</v>
      </c>
      <c r="I167" s="1">
        <f>Table1[[#This Row],[receipts_total]]-Table1[[#This Row],[receipts_others_income]]</f>
        <v>1932871</v>
      </c>
      <c r="J167" s="2">
        <f>LOG(Table1[[#This Row],[revenue]]+1,10)</f>
        <v>6.2862030948281937</v>
      </c>
      <c r="K167" s="1" t="str">
        <f>IF(Table1[[#This Row],[revenue]]&lt;250000,"S",IF(Table1[[#This Row],[revenue]]&lt;1000000,"M","L"))</f>
        <v>L</v>
      </c>
      <c r="L167" s="1">
        <f>IF(Table1[[#This Row],[charity_size]]="S",1, 0)</f>
        <v>0</v>
      </c>
      <c r="M167" s="2">
        <f>IF(Table1[[#This Row],[charity_size]]="S",(Table1[[#This Row],[revenue_log]]-_xlfn.MINIFS($J$2:$J$423,$K$2:$K$423,"S"))/(_xlfn.MAXIFS($J$2:$J$423,$K$2:$K$423,"S")-_xlfn.MINIFS($J$2:$J$423,$K$2:$K$423,"S")),0)</f>
        <v>0</v>
      </c>
      <c r="N167" s="1">
        <f>IF(Table1[[#This Row],[charity_size]]="M",1,0)</f>
        <v>0</v>
      </c>
      <c r="O167" s="2">
        <f>IF(Table1[[#This Row],[charity_size]]="M",(Table1[[#This Row],[revenue_log]]-_xlfn.MINIFS($J$2:$J$423,$K$2:$K$423,"M"))/(_xlfn.MAXIFS($J$2:$J$423,$K$2:$K$423,"M")-_xlfn.MINIFS($J$2:$J$423,$K$2:$K$423,"M")),0)</f>
        <v>0</v>
      </c>
      <c r="P167" s="1">
        <f>IF(Table1[[#This Row],[charity_size]]="L",1,0)</f>
        <v>1</v>
      </c>
      <c r="Q167" s="2">
        <f>IF(Table1[[#This Row],[charity_size]]="L",(Table1[[#This Row],[revenue_log]]-_xlfn.MINIFS($J$2:$J$423,$K$2:$K$423,"L"))/(_xlfn.MAXIFS($J$2:$J$423,$K$2:$K$423,"L")-_xlfn.MINIFS($J$2:$J$423,$K$2:$K$423,"L")),0)</f>
        <v>8.3153962015088609E-2</v>
      </c>
    </row>
    <row r="168" spans="1:17" x14ac:dyDescent="0.2">
      <c r="A168" t="s">
        <v>825</v>
      </c>
      <c r="B168" t="s">
        <v>824</v>
      </c>
      <c r="C168" t="s">
        <v>610</v>
      </c>
      <c r="D168" t="s">
        <v>137</v>
      </c>
      <c r="E168" t="s">
        <v>21</v>
      </c>
      <c r="F168" t="s">
        <v>9</v>
      </c>
      <c r="G168" s="1">
        <v>4925</v>
      </c>
      <c r="H168" s="1">
        <v>1917101</v>
      </c>
      <c r="I168" s="1">
        <f>Table1[[#This Row],[receipts_total]]-Table1[[#This Row],[receipts_others_income]]</f>
        <v>1912176</v>
      </c>
      <c r="J168" s="2">
        <f>LOG(Table1[[#This Row],[revenue]]+1,10)</f>
        <v>6.2815280901186679</v>
      </c>
      <c r="K168" s="1" t="str">
        <f>IF(Table1[[#This Row],[revenue]]&lt;250000,"S",IF(Table1[[#This Row],[revenue]]&lt;1000000,"M","L"))</f>
        <v>L</v>
      </c>
      <c r="L168" s="1">
        <f>IF(Table1[[#This Row],[charity_size]]="S",1, 0)</f>
        <v>0</v>
      </c>
      <c r="M168" s="2">
        <f>IF(Table1[[#This Row],[charity_size]]="S",(Table1[[#This Row],[revenue_log]]-_xlfn.MINIFS($J$2:$J$423,$K$2:$K$423,"S"))/(_xlfn.MAXIFS($J$2:$J$423,$K$2:$K$423,"S")-_xlfn.MINIFS($J$2:$J$423,$K$2:$K$423,"S")),0)</f>
        <v>0</v>
      </c>
      <c r="N168" s="1">
        <f>IF(Table1[[#This Row],[charity_size]]="M",1,0)</f>
        <v>0</v>
      </c>
      <c r="O168" s="2">
        <f>IF(Table1[[#This Row],[charity_size]]="M",(Table1[[#This Row],[revenue_log]]-_xlfn.MINIFS($J$2:$J$423,$K$2:$K$423,"M"))/(_xlfn.MAXIFS($J$2:$J$423,$K$2:$K$423,"M")-_xlfn.MINIFS($J$2:$J$423,$K$2:$K$423,"M")),0)</f>
        <v>0</v>
      </c>
      <c r="P168" s="1">
        <f>IF(Table1[[#This Row],[charity_size]]="L",1,0)</f>
        <v>1</v>
      </c>
      <c r="Q168" s="2">
        <f>IF(Table1[[#This Row],[charity_size]]="L",(Table1[[#This Row],[revenue_log]]-_xlfn.MINIFS($J$2:$J$423,$K$2:$K$423,"L"))/(_xlfn.MAXIFS($J$2:$J$423,$K$2:$K$423,"L")-_xlfn.MINIFS($J$2:$J$423,$K$2:$K$423,"L")),0)</f>
        <v>8.1780483430294967E-2</v>
      </c>
    </row>
    <row r="169" spans="1:17" x14ac:dyDescent="0.2">
      <c r="A169" t="s">
        <v>327</v>
      </c>
      <c r="B169" t="s">
        <v>326</v>
      </c>
      <c r="C169" t="s">
        <v>291</v>
      </c>
      <c r="D169" t="s">
        <v>292</v>
      </c>
      <c r="E169" t="s">
        <v>21</v>
      </c>
      <c r="F169" t="s">
        <v>9</v>
      </c>
      <c r="G169">
        <v>0</v>
      </c>
      <c r="H169" s="1">
        <v>1908493</v>
      </c>
      <c r="I169" s="1">
        <f>Table1[[#This Row],[receipts_total]]-Table1[[#This Row],[receipts_others_income]]</f>
        <v>1908493</v>
      </c>
      <c r="J169" s="2">
        <f>LOG(Table1[[#This Row],[revenue]]+1,10)</f>
        <v>6.2806907989348479</v>
      </c>
      <c r="K169" s="1" t="str">
        <f>IF(Table1[[#This Row],[revenue]]&lt;250000,"S",IF(Table1[[#This Row],[revenue]]&lt;1000000,"M","L"))</f>
        <v>L</v>
      </c>
      <c r="L169" s="1">
        <f>IF(Table1[[#This Row],[charity_size]]="S",1, 0)</f>
        <v>0</v>
      </c>
      <c r="M169" s="2">
        <f>IF(Table1[[#This Row],[charity_size]]="S",(Table1[[#This Row],[revenue_log]]-_xlfn.MINIFS($J$2:$J$423,$K$2:$K$423,"S"))/(_xlfn.MAXIFS($J$2:$J$423,$K$2:$K$423,"S")-_xlfn.MINIFS($J$2:$J$423,$K$2:$K$423,"S")),0)</f>
        <v>0</v>
      </c>
      <c r="N169" s="1">
        <f>IF(Table1[[#This Row],[charity_size]]="M",1,0)</f>
        <v>0</v>
      </c>
      <c r="O169" s="2">
        <f>IF(Table1[[#This Row],[charity_size]]="M",(Table1[[#This Row],[revenue_log]]-_xlfn.MINIFS($J$2:$J$423,$K$2:$K$423,"M"))/(_xlfn.MAXIFS($J$2:$J$423,$K$2:$K$423,"M")-_xlfn.MINIFS($J$2:$J$423,$K$2:$K$423,"M")),0)</f>
        <v>0</v>
      </c>
      <c r="P169" s="1">
        <f>IF(Table1[[#This Row],[charity_size]]="L",1,0)</f>
        <v>1</v>
      </c>
      <c r="Q169" s="2">
        <f>IF(Table1[[#This Row],[charity_size]]="L",(Table1[[#This Row],[revenue_log]]-_xlfn.MINIFS($J$2:$J$423,$K$2:$K$423,"L"))/(_xlfn.MAXIFS($J$2:$J$423,$K$2:$K$423,"L")-_xlfn.MINIFS($J$2:$J$423,$K$2:$K$423,"L")),0)</f>
        <v>8.1534494050247944E-2</v>
      </c>
    </row>
    <row r="170" spans="1:17" x14ac:dyDescent="0.2">
      <c r="A170" t="s">
        <v>572</v>
      </c>
      <c r="B170" t="s">
        <v>571</v>
      </c>
      <c r="C170" t="s">
        <v>132</v>
      </c>
      <c r="D170" t="s">
        <v>559</v>
      </c>
      <c r="E170" t="s">
        <v>24</v>
      </c>
      <c r="F170" t="s">
        <v>9</v>
      </c>
      <c r="G170">
        <v>0</v>
      </c>
      <c r="H170" s="1">
        <v>1877119</v>
      </c>
      <c r="I170" s="1">
        <f>Table1[[#This Row],[receipts_total]]-Table1[[#This Row],[receipts_others_income]]</f>
        <v>1877119</v>
      </c>
      <c r="J170" s="2">
        <f>LOG(Table1[[#This Row],[revenue]]+1,10)</f>
        <v>6.2734920369644387</v>
      </c>
      <c r="K170" s="1" t="str">
        <f>IF(Table1[[#This Row],[revenue]]&lt;250000,"S",IF(Table1[[#This Row],[revenue]]&lt;1000000,"M","L"))</f>
        <v>L</v>
      </c>
      <c r="L170" s="1">
        <f>IF(Table1[[#This Row],[charity_size]]="S",1, 0)</f>
        <v>0</v>
      </c>
      <c r="M170" s="2">
        <f>IF(Table1[[#This Row],[charity_size]]="S",(Table1[[#This Row],[revenue_log]]-_xlfn.MINIFS($J$2:$J$423,$K$2:$K$423,"S"))/(_xlfn.MAXIFS($J$2:$J$423,$K$2:$K$423,"S")-_xlfn.MINIFS($J$2:$J$423,$K$2:$K$423,"S")),0)</f>
        <v>0</v>
      </c>
      <c r="N170" s="1">
        <f>IF(Table1[[#This Row],[charity_size]]="M",1,0)</f>
        <v>0</v>
      </c>
      <c r="O170" s="2">
        <f>IF(Table1[[#This Row],[charity_size]]="M",(Table1[[#This Row],[revenue_log]]-_xlfn.MINIFS($J$2:$J$423,$K$2:$K$423,"M"))/(_xlfn.MAXIFS($J$2:$J$423,$K$2:$K$423,"M")-_xlfn.MINIFS($J$2:$J$423,$K$2:$K$423,"M")),0)</f>
        <v>0</v>
      </c>
      <c r="P170" s="1">
        <f>IF(Table1[[#This Row],[charity_size]]="L",1,0)</f>
        <v>1</v>
      </c>
      <c r="Q170" s="2">
        <f>IF(Table1[[#This Row],[charity_size]]="L",(Table1[[#This Row],[revenue_log]]-_xlfn.MINIFS($J$2:$J$423,$K$2:$K$423,"L"))/(_xlfn.MAXIFS($J$2:$J$423,$K$2:$K$423,"L")-_xlfn.MINIFS($J$2:$J$423,$K$2:$K$423,"L")),0)</f>
        <v>7.9419555987568044E-2</v>
      </c>
    </row>
    <row r="171" spans="1:17" x14ac:dyDescent="0.2">
      <c r="A171" t="s">
        <v>575</v>
      </c>
      <c r="B171" t="s">
        <v>573</v>
      </c>
      <c r="C171" t="s">
        <v>132</v>
      </c>
      <c r="D171" t="s">
        <v>574</v>
      </c>
      <c r="E171" t="s">
        <v>21</v>
      </c>
      <c r="F171" t="s">
        <v>9</v>
      </c>
      <c r="G171" s="1">
        <v>31314</v>
      </c>
      <c r="H171" s="1">
        <v>1904422</v>
      </c>
      <c r="I171" s="1">
        <f>Table1[[#This Row],[receipts_total]]-Table1[[#This Row],[receipts_others_income]]</f>
        <v>1873108</v>
      </c>
      <c r="J171" s="2">
        <f>LOG(Table1[[#This Row],[revenue]]+1,10)</f>
        <v>6.2725630505846075</v>
      </c>
      <c r="K171" s="1" t="str">
        <f>IF(Table1[[#This Row],[revenue]]&lt;250000,"S",IF(Table1[[#This Row],[revenue]]&lt;1000000,"M","L"))</f>
        <v>L</v>
      </c>
      <c r="L171" s="1">
        <f>IF(Table1[[#This Row],[charity_size]]="S",1, 0)</f>
        <v>0</v>
      </c>
      <c r="M171" s="2">
        <f>IF(Table1[[#This Row],[charity_size]]="S",(Table1[[#This Row],[revenue_log]]-_xlfn.MINIFS($J$2:$J$423,$K$2:$K$423,"S"))/(_xlfn.MAXIFS($J$2:$J$423,$K$2:$K$423,"S")-_xlfn.MINIFS($J$2:$J$423,$K$2:$K$423,"S")),0)</f>
        <v>0</v>
      </c>
      <c r="N171" s="1">
        <f>IF(Table1[[#This Row],[charity_size]]="M",1,0)</f>
        <v>0</v>
      </c>
      <c r="O171" s="2">
        <f>IF(Table1[[#This Row],[charity_size]]="M",(Table1[[#This Row],[revenue_log]]-_xlfn.MINIFS($J$2:$J$423,$K$2:$K$423,"M"))/(_xlfn.MAXIFS($J$2:$J$423,$K$2:$K$423,"M")-_xlfn.MINIFS($J$2:$J$423,$K$2:$K$423,"M")),0)</f>
        <v>0</v>
      </c>
      <c r="P171" s="1">
        <f>IF(Table1[[#This Row],[charity_size]]="L",1,0)</f>
        <v>1</v>
      </c>
      <c r="Q171" s="2">
        <f>IF(Table1[[#This Row],[charity_size]]="L",(Table1[[#This Row],[revenue_log]]-_xlfn.MINIFS($J$2:$J$423,$K$2:$K$423,"L"))/(_xlfn.MAXIFS($J$2:$J$423,$K$2:$K$423,"L")-_xlfn.MINIFS($J$2:$J$423,$K$2:$K$423,"L")),0)</f>
        <v>7.9146627300317046E-2</v>
      </c>
    </row>
    <row r="172" spans="1:17" x14ac:dyDescent="0.2">
      <c r="A172" t="s">
        <v>484</v>
      </c>
      <c r="B172" t="s">
        <v>483</v>
      </c>
      <c r="C172" t="s">
        <v>356</v>
      </c>
      <c r="D172" t="s">
        <v>467</v>
      </c>
      <c r="E172" t="s">
        <v>21</v>
      </c>
      <c r="F172" t="s">
        <v>9</v>
      </c>
      <c r="G172" s="1">
        <v>96682</v>
      </c>
      <c r="H172" s="1">
        <v>1932806</v>
      </c>
      <c r="I172" s="1">
        <f>Table1[[#This Row],[receipts_total]]-Table1[[#This Row],[receipts_others_income]]</f>
        <v>1836124</v>
      </c>
      <c r="J172" s="2">
        <f>LOG(Table1[[#This Row],[revenue]]+1,10)</f>
        <v>6.2639022438381655</v>
      </c>
      <c r="K172" s="1" t="str">
        <f>IF(Table1[[#This Row],[revenue]]&lt;250000,"S",IF(Table1[[#This Row],[revenue]]&lt;1000000,"M","L"))</f>
        <v>L</v>
      </c>
      <c r="L172" s="1">
        <f>IF(Table1[[#This Row],[charity_size]]="S",1, 0)</f>
        <v>0</v>
      </c>
      <c r="M172" s="2">
        <f>IF(Table1[[#This Row],[charity_size]]="S",(Table1[[#This Row],[revenue_log]]-_xlfn.MINIFS($J$2:$J$423,$K$2:$K$423,"S"))/(_xlfn.MAXIFS($J$2:$J$423,$K$2:$K$423,"S")-_xlfn.MINIFS($J$2:$J$423,$K$2:$K$423,"S")),0)</f>
        <v>0</v>
      </c>
      <c r="N172" s="1">
        <f>IF(Table1[[#This Row],[charity_size]]="M",1,0)</f>
        <v>0</v>
      </c>
      <c r="O172" s="2">
        <f>IF(Table1[[#This Row],[charity_size]]="M",(Table1[[#This Row],[revenue_log]]-_xlfn.MINIFS($J$2:$J$423,$K$2:$K$423,"M"))/(_xlfn.MAXIFS($J$2:$J$423,$K$2:$K$423,"M")-_xlfn.MINIFS($J$2:$J$423,$K$2:$K$423,"M")),0)</f>
        <v>0</v>
      </c>
      <c r="P172" s="1">
        <f>IF(Table1[[#This Row],[charity_size]]="L",1,0)</f>
        <v>1</v>
      </c>
      <c r="Q172" s="2">
        <f>IF(Table1[[#This Row],[charity_size]]="L",(Table1[[#This Row],[revenue_log]]-_xlfn.MINIFS($J$2:$J$423,$K$2:$K$423,"L"))/(_xlfn.MAXIFS($J$2:$J$423,$K$2:$K$423,"L")-_xlfn.MINIFS($J$2:$J$423,$K$2:$K$423,"L")),0)</f>
        <v>7.6602152303524823E-2</v>
      </c>
    </row>
    <row r="173" spans="1:17" x14ac:dyDescent="0.2">
      <c r="A173" t="s">
        <v>799</v>
      </c>
      <c r="B173" t="s">
        <v>798</v>
      </c>
      <c r="C173" t="s">
        <v>610</v>
      </c>
      <c r="D173" t="s">
        <v>782</v>
      </c>
      <c r="E173" t="s">
        <v>8</v>
      </c>
      <c r="F173" t="s">
        <v>9</v>
      </c>
      <c r="G173" s="1">
        <v>1061862</v>
      </c>
      <c r="H173" s="1">
        <v>2888809</v>
      </c>
      <c r="I173" s="1">
        <f>Table1[[#This Row],[receipts_total]]-Table1[[#This Row],[receipts_others_income]]</f>
        <v>1826947</v>
      </c>
      <c r="J173" s="2">
        <f>LOG(Table1[[#This Row],[revenue]]+1,10)</f>
        <v>6.2617261863046734</v>
      </c>
      <c r="K173" s="1" t="str">
        <f>IF(Table1[[#This Row],[revenue]]&lt;250000,"S",IF(Table1[[#This Row],[revenue]]&lt;1000000,"M","L"))</f>
        <v>L</v>
      </c>
      <c r="L173" s="1">
        <f>IF(Table1[[#This Row],[charity_size]]="S",1, 0)</f>
        <v>0</v>
      </c>
      <c r="M173" s="2">
        <f>IF(Table1[[#This Row],[charity_size]]="S",(Table1[[#This Row],[revenue_log]]-_xlfn.MINIFS($J$2:$J$423,$K$2:$K$423,"S"))/(_xlfn.MAXIFS($J$2:$J$423,$K$2:$K$423,"S")-_xlfn.MINIFS($J$2:$J$423,$K$2:$K$423,"S")),0)</f>
        <v>0</v>
      </c>
      <c r="N173" s="1">
        <f>IF(Table1[[#This Row],[charity_size]]="M",1,0)</f>
        <v>0</v>
      </c>
      <c r="O173" s="2">
        <f>IF(Table1[[#This Row],[charity_size]]="M",(Table1[[#This Row],[revenue_log]]-_xlfn.MINIFS($J$2:$J$423,$K$2:$K$423,"M"))/(_xlfn.MAXIFS($J$2:$J$423,$K$2:$K$423,"M")-_xlfn.MINIFS($J$2:$J$423,$K$2:$K$423,"M")),0)</f>
        <v>0</v>
      </c>
      <c r="P173" s="1">
        <f>IF(Table1[[#This Row],[charity_size]]="L",1,0)</f>
        <v>1</v>
      </c>
      <c r="Q173" s="2">
        <f>IF(Table1[[#This Row],[charity_size]]="L",(Table1[[#This Row],[revenue_log]]-_xlfn.MINIFS($J$2:$J$423,$K$2:$K$423,"L"))/(_xlfn.MAXIFS($J$2:$J$423,$K$2:$K$423,"L")-_xlfn.MINIFS($J$2:$J$423,$K$2:$K$423,"L")),0)</f>
        <v>7.5962844194285839E-2</v>
      </c>
    </row>
    <row r="174" spans="1:17" x14ac:dyDescent="0.2">
      <c r="A174" t="s">
        <v>707</v>
      </c>
      <c r="B174" t="s">
        <v>705</v>
      </c>
      <c r="C174" t="s">
        <v>610</v>
      </c>
      <c r="D174" t="s">
        <v>706</v>
      </c>
      <c r="E174" t="s">
        <v>422</v>
      </c>
      <c r="F174" t="s">
        <v>9</v>
      </c>
      <c r="G174">
        <v>0</v>
      </c>
      <c r="H174" s="1">
        <v>1823179</v>
      </c>
      <c r="I174" s="1">
        <f>Table1[[#This Row],[receipts_total]]-Table1[[#This Row],[receipts_others_income]]</f>
        <v>1823179</v>
      </c>
      <c r="J174" s="2">
        <f>LOG(Table1[[#This Row],[revenue]]+1,10)</f>
        <v>6.2608295480557761</v>
      </c>
      <c r="K174" s="1" t="str">
        <f>IF(Table1[[#This Row],[revenue]]&lt;250000,"S",IF(Table1[[#This Row],[revenue]]&lt;1000000,"M","L"))</f>
        <v>L</v>
      </c>
      <c r="L174" s="1">
        <f>IF(Table1[[#This Row],[charity_size]]="S",1, 0)</f>
        <v>0</v>
      </c>
      <c r="M174" s="2">
        <f>IF(Table1[[#This Row],[charity_size]]="S",(Table1[[#This Row],[revenue_log]]-_xlfn.MINIFS($J$2:$J$423,$K$2:$K$423,"S"))/(_xlfn.MAXIFS($J$2:$J$423,$K$2:$K$423,"S")-_xlfn.MINIFS($J$2:$J$423,$K$2:$K$423,"S")),0)</f>
        <v>0</v>
      </c>
      <c r="N174" s="1">
        <f>IF(Table1[[#This Row],[charity_size]]="M",1,0)</f>
        <v>0</v>
      </c>
      <c r="O174" s="2">
        <f>IF(Table1[[#This Row],[charity_size]]="M",(Table1[[#This Row],[revenue_log]]-_xlfn.MINIFS($J$2:$J$423,$K$2:$K$423,"M"))/(_xlfn.MAXIFS($J$2:$J$423,$K$2:$K$423,"M")-_xlfn.MINIFS($J$2:$J$423,$K$2:$K$423,"M")),0)</f>
        <v>0</v>
      </c>
      <c r="P174" s="1">
        <f>IF(Table1[[#This Row],[charity_size]]="L",1,0)</f>
        <v>1</v>
      </c>
      <c r="Q174" s="2">
        <f>IF(Table1[[#This Row],[charity_size]]="L",(Table1[[#This Row],[revenue_log]]-_xlfn.MINIFS($J$2:$J$423,$K$2:$K$423,"L"))/(_xlfn.MAXIFS($J$2:$J$423,$K$2:$K$423,"L")-_xlfn.MINIFS($J$2:$J$423,$K$2:$K$423,"L")),0)</f>
        <v>7.5699419126358539E-2</v>
      </c>
    </row>
    <row r="175" spans="1:17" x14ac:dyDescent="0.2">
      <c r="A175" t="s">
        <v>499</v>
      </c>
      <c r="B175" t="s">
        <v>498</v>
      </c>
      <c r="C175" t="s">
        <v>356</v>
      </c>
      <c r="D175" t="s">
        <v>496</v>
      </c>
      <c r="E175" t="s">
        <v>21</v>
      </c>
      <c r="F175" t="s">
        <v>18</v>
      </c>
      <c r="G175" s="1">
        <v>45667</v>
      </c>
      <c r="H175" s="1">
        <v>1843162</v>
      </c>
      <c r="I175" s="1">
        <f>Table1[[#This Row],[receipts_total]]-Table1[[#This Row],[receipts_others_income]]</f>
        <v>1797495</v>
      </c>
      <c r="J175" s="2">
        <f>LOG(Table1[[#This Row],[revenue]]+1,10)</f>
        <v>6.2546679326127164</v>
      </c>
      <c r="K175" s="1" t="str">
        <f>IF(Table1[[#This Row],[revenue]]&lt;250000,"S",IF(Table1[[#This Row],[revenue]]&lt;1000000,"M","L"))</f>
        <v>L</v>
      </c>
      <c r="L175" s="1">
        <f>IF(Table1[[#This Row],[charity_size]]="S",1, 0)</f>
        <v>0</v>
      </c>
      <c r="M175" s="2">
        <f>IF(Table1[[#This Row],[charity_size]]="S",(Table1[[#This Row],[revenue_log]]-_xlfn.MINIFS($J$2:$J$423,$K$2:$K$423,"S"))/(_xlfn.MAXIFS($J$2:$J$423,$K$2:$K$423,"S")-_xlfn.MINIFS($J$2:$J$423,$K$2:$K$423,"S")),0)</f>
        <v>0</v>
      </c>
      <c r="N175" s="1">
        <f>IF(Table1[[#This Row],[charity_size]]="M",1,0)</f>
        <v>0</v>
      </c>
      <c r="O175" s="2">
        <f>IF(Table1[[#This Row],[charity_size]]="M",(Table1[[#This Row],[revenue_log]]-_xlfn.MINIFS($J$2:$J$423,$K$2:$K$423,"M"))/(_xlfn.MAXIFS($J$2:$J$423,$K$2:$K$423,"M")-_xlfn.MINIFS($J$2:$J$423,$K$2:$K$423,"M")),0)</f>
        <v>0</v>
      </c>
      <c r="P175" s="1">
        <f>IF(Table1[[#This Row],[charity_size]]="L",1,0)</f>
        <v>1</v>
      </c>
      <c r="Q175" s="2">
        <f>IF(Table1[[#This Row],[charity_size]]="L",(Table1[[#This Row],[revenue_log]]-_xlfn.MINIFS($J$2:$J$423,$K$2:$K$423,"L"))/(_xlfn.MAXIFS($J$2:$J$423,$K$2:$K$423,"L")-_xlfn.MINIFS($J$2:$J$423,$K$2:$K$423,"L")),0)</f>
        <v>7.3889186327762132E-2</v>
      </c>
    </row>
    <row r="176" spans="1:17" x14ac:dyDescent="0.2">
      <c r="A176" t="s">
        <v>634</v>
      </c>
      <c r="B176" t="s">
        <v>633</v>
      </c>
      <c r="C176" t="s">
        <v>610</v>
      </c>
      <c r="D176" t="s">
        <v>540</v>
      </c>
      <c r="E176" t="s">
        <v>24</v>
      </c>
      <c r="F176" t="s">
        <v>9</v>
      </c>
      <c r="G176" s="1">
        <v>43578</v>
      </c>
      <c r="H176" s="1">
        <v>1816588</v>
      </c>
      <c r="I176" s="1">
        <f>Table1[[#This Row],[receipts_total]]-Table1[[#This Row],[receipts_others_income]]</f>
        <v>1773010</v>
      </c>
      <c r="J176" s="2">
        <f>LOG(Table1[[#This Row],[revenue]]+1,10)</f>
        <v>6.2487114300309692</v>
      </c>
      <c r="K176" s="1" t="str">
        <f>IF(Table1[[#This Row],[revenue]]&lt;250000,"S",IF(Table1[[#This Row],[revenue]]&lt;1000000,"M","L"))</f>
        <v>L</v>
      </c>
      <c r="L176" s="1">
        <f>IF(Table1[[#This Row],[charity_size]]="S",1, 0)</f>
        <v>0</v>
      </c>
      <c r="M176" s="2">
        <f>IF(Table1[[#This Row],[charity_size]]="S",(Table1[[#This Row],[revenue_log]]-_xlfn.MINIFS($J$2:$J$423,$K$2:$K$423,"S"))/(_xlfn.MAXIFS($J$2:$J$423,$K$2:$K$423,"S")-_xlfn.MINIFS($J$2:$J$423,$K$2:$K$423,"S")),0)</f>
        <v>0</v>
      </c>
      <c r="N176" s="1">
        <f>IF(Table1[[#This Row],[charity_size]]="M",1,0)</f>
        <v>0</v>
      </c>
      <c r="O176" s="2">
        <f>IF(Table1[[#This Row],[charity_size]]="M",(Table1[[#This Row],[revenue_log]]-_xlfn.MINIFS($J$2:$J$423,$K$2:$K$423,"M"))/(_xlfn.MAXIFS($J$2:$J$423,$K$2:$K$423,"M")-_xlfn.MINIFS($J$2:$J$423,$K$2:$K$423,"M")),0)</f>
        <v>0</v>
      </c>
      <c r="P176" s="1">
        <f>IF(Table1[[#This Row],[charity_size]]="L",1,0)</f>
        <v>1</v>
      </c>
      <c r="Q176" s="2">
        <f>IF(Table1[[#This Row],[charity_size]]="L",(Table1[[#This Row],[revenue_log]]-_xlfn.MINIFS($J$2:$J$423,$K$2:$K$423,"L"))/(_xlfn.MAXIFS($J$2:$J$423,$K$2:$K$423,"L")-_xlfn.MINIFS($J$2:$J$423,$K$2:$K$423,"L")),0)</f>
        <v>7.2139214029418169E-2</v>
      </c>
    </row>
    <row r="177" spans="1:17" x14ac:dyDescent="0.2">
      <c r="A177" t="s">
        <v>124</v>
      </c>
      <c r="B177" t="s">
        <v>123</v>
      </c>
      <c r="C177" t="s">
        <v>11</v>
      </c>
      <c r="D177" t="s">
        <v>119</v>
      </c>
      <c r="E177" t="s">
        <v>21</v>
      </c>
      <c r="F177" t="s">
        <v>18</v>
      </c>
      <c r="G177" s="1">
        <v>666031</v>
      </c>
      <c r="H177" s="1">
        <v>2412392</v>
      </c>
      <c r="I177" s="1">
        <f>Table1[[#This Row],[receipts_total]]-Table1[[#This Row],[receipts_others_income]]</f>
        <v>1746361</v>
      </c>
      <c r="J177" s="2">
        <f>LOG(Table1[[#This Row],[revenue]]+1,10)</f>
        <v>6.2421342727641482</v>
      </c>
      <c r="K177" s="1" t="str">
        <f>IF(Table1[[#This Row],[revenue]]&lt;250000,"S",IF(Table1[[#This Row],[revenue]]&lt;1000000,"M","L"))</f>
        <v>L</v>
      </c>
      <c r="L177" s="1">
        <f>IF(Table1[[#This Row],[charity_size]]="S",1, 0)</f>
        <v>0</v>
      </c>
      <c r="M177" s="2">
        <f>IF(Table1[[#This Row],[charity_size]]="S",(Table1[[#This Row],[revenue_log]]-_xlfn.MINIFS($J$2:$J$423,$K$2:$K$423,"S"))/(_xlfn.MAXIFS($J$2:$J$423,$K$2:$K$423,"S")-_xlfn.MINIFS($J$2:$J$423,$K$2:$K$423,"S")),0)</f>
        <v>0</v>
      </c>
      <c r="N177" s="1">
        <f>IF(Table1[[#This Row],[charity_size]]="M",1,0)</f>
        <v>0</v>
      </c>
      <c r="O177" s="2">
        <f>IF(Table1[[#This Row],[charity_size]]="M",(Table1[[#This Row],[revenue_log]]-_xlfn.MINIFS($J$2:$J$423,$K$2:$K$423,"M"))/(_xlfn.MAXIFS($J$2:$J$423,$K$2:$K$423,"M")-_xlfn.MINIFS($J$2:$J$423,$K$2:$K$423,"M")),0)</f>
        <v>0</v>
      </c>
      <c r="P177" s="1">
        <f>IF(Table1[[#This Row],[charity_size]]="L",1,0)</f>
        <v>1</v>
      </c>
      <c r="Q177" s="2">
        <f>IF(Table1[[#This Row],[charity_size]]="L",(Table1[[#This Row],[revenue_log]]-_xlfn.MINIFS($J$2:$J$423,$K$2:$K$423,"L"))/(_xlfn.MAXIFS($J$2:$J$423,$K$2:$K$423,"L")-_xlfn.MINIFS($J$2:$J$423,$K$2:$K$423,"L")),0)</f>
        <v>7.0206898402785434E-2</v>
      </c>
    </row>
    <row r="178" spans="1:17" x14ac:dyDescent="0.2">
      <c r="A178" t="s">
        <v>894</v>
      </c>
      <c r="B178" t="s">
        <v>893</v>
      </c>
      <c r="C178" t="s">
        <v>836</v>
      </c>
      <c r="D178" t="s">
        <v>837</v>
      </c>
      <c r="E178" t="s">
        <v>8</v>
      </c>
      <c r="F178" t="s">
        <v>18</v>
      </c>
      <c r="G178" s="1">
        <v>302247</v>
      </c>
      <c r="H178" s="1">
        <v>2048061</v>
      </c>
      <c r="I178" s="1">
        <f>Table1[[#This Row],[receipts_total]]-Table1[[#This Row],[receipts_others_income]]</f>
        <v>1745814</v>
      </c>
      <c r="J178" s="2">
        <f>LOG(Table1[[#This Row],[revenue]]+1,10)</f>
        <v>6.2419982206204319</v>
      </c>
      <c r="K178" s="1" t="str">
        <f>IF(Table1[[#This Row],[revenue]]&lt;250000,"S",IF(Table1[[#This Row],[revenue]]&lt;1000000,"M","L"))</f>
        <v>L</v>
      </c>
      <c r="L178" s="1">
        <f>IF(Table1[[#This Row],[charity_size]]="S",1, 0)</f>
        <v>0</v>
      </c>
      <c r="M178" s="2">
        <f>IF(Table1[[#This Row],[charity_size]]="S",(Table1[[#This Row],[revenue_log]]-_xlfn.MINIFS($J$2:$J$423,$K$2:$K$423,"S"))/(_xlfn.MAXIFS($J$2:$J$423,$K$2:$K$423,"S")-_xlfn.MINIFS($J$2:$J$423,$K$2:$K$423,"S")),0)</f>
        <v>0</v>
      </c>
      <c r="N178" s="1">
        <f>IF(Table1[[#This Row],[charity_size]]="M",1,0)</f>
        <v>0</v>
      </c>
      <c r="O178" s="2">
        <f>IF(Table1[[#This Row],[charity_size]]="M",(Table1[[#This Row],[revenue_log]]-_xlfn.MINIFS($J$2:$J$423,$K$2:$K$423,"M"))/(_xlfn.MAXIFS($J$2:$J$423,$K$2:$K$423,"M")-_xlfn.MINIFS($J$2:$J$423,$K$2:$K$423,"M")),0)</f>
        <v>0</v>
      </c>
      <c r="P178" s="1">
        <f>IF(Table1[[#This Row],[charity_size]]="L",1,0)</f>
        <v>1</v>
      </c>
      <c r="Q178" s="2">
        <f>IF(Table1[[#This Row],[charity_size]]="L",(Table1[[#This Row],[revenue_log]]-_xlfn.MINIFS($J$2:$J$423,$K$2:$K$423,"L"))/(_xlfn.MAXIFS($J$2:$J$423,$K$2:$K$423,"L")-_xlfn.MINIFS($J$2:$J$423,$K$2:$K$423,"L")),0)</f>
        <v>7.0166927382985397E-2</v>
      </c>
    </row>
    <row r="179" spans="1:17" x14ac:dyDescent="0.2">
      <c r="A179" t="s">
        <v>750</v>
      </c>
      <c r="B179" t="s">
        <v>749</v>
      </c>
      <c r="C179" t="s">
        <v>610</v>
      </c>
      <c r="D179" t="s">
        <v>735</v>
      </c>
      <c r="E179" t="s">
        <v>21</v>
      </c>
      <c r="F179" t="s">
        <v>9</v>
      </c>
      <c r="G179" s="1">
        <v>186975</v>
      </c>
      <c r="H179" s="1">
        <v>1889398</v>
      </c>
      <c r="I179" s="1">
        <f>Table1[[#This Row],[receipts_total]]-Table1[[#This Row],[receipts_others_income]]</f>
        <v>1702423</v>
      </c>
      <c r="J179" s="2">
        <f>LOG(Table1[[#This Row],[revenue]]+1,10)</f>
        <v>6.2310677331443802</v>
      </c>
      <c r="K179" s="1" t="str">
        <f>IF(Table1[[#This Row],[revenue]]&lt;250000,"S",IF(Table1[[#This Row],[revenue]]&lt;1000000,"M","L"))</f>
        <v>L</v>
      </c>
      <c r="L179" s="1">
        <f>IF(Table1[[#This Row],[charity_size]]="S",1, 0)</f>
        <v>0</v>
      </c>
      <c r="M179" s="2">
        <f>IF(Table1[[#This Row],[charity_size]]="S",(Table1[[#This Row],[revenue_log]]-_xlfn.MINIFS($J$2:$J$423,$K$2:$K$423,"S"))/(_xlfn.MAXIFS($J$2:$J$423,$K$2:$K$423,"S")-_xlfn.MINIFS($J$2:$J$423,$K$2:$K$423,"S")),0)</f>
        <v>0</v>
      </c>
      <c r="N179" s="1">
        <f>IF(Table1[[#This Row],[charity_size]]="M",1,0)</f>
        <v>0</v>
      </c>
      <c r="O179" s="2">
        <f>IF(Table1[[#This Row],[charity_size]]="M",(Table1[[#This Row],[revenue_log]]-_xlfn.MINIFS($J$2:$J$423,$K$2:$K$423,"M"))/(_xlfn.MAXIFS($J$2:$J$423,$K$2:$K$423,"M")-_xlfn.MINIFS($J$2:$J$423,$K$2:$K$423,"M")),0)</f>
        <v>0</v>
      </c>
      <c r="P179" s="1">
        <f>IF(Table1[[#This Row],[charity_size]]="L",1,0)</f>
        <v>1</v>
      </c>
      <c r="Q179" s="2">
        <f>IF(Table1[[#This Row],[charity_size]]="L",(Table1[[#This Row],[revenue_log]]-_xlfn.MINIFS($J$2:$J$423,$K$2:$K$423,"L"))/(_xlfn.MAXIFS($J$2:$J$423,$K$2:$K$423,"L")-_xlfn.MINIFS($J$2:$J$423,$K$2:$K$423,"L")),0)</f>
        <v>6.6955638538907486E-2</v>
      </c>
    </row>
    <row r="180" spans="1:17" x14ac:dyDescent="0.2">
      <c r="A180" t="s">
        <v>671</v>
      </c>
      <c r="B180" t="s">
        <v>670</v>
      </c>
      <c r="C180" t="s">
        <v>610</v>
      </c>
      <c r="D180" t="s">
        <v>664</v>
      </c>
      <c r="E180" t="s">
        <v>8</v>
      </c>
      <c r="F180" t="s">
        <v>18</v>
      </c>
      <c r="G180" s="1">
        <v>81170</v>
      </c>
      <c r="H180" s="1">
        <v>1760691</v>
      </c>
      <c r="I180" s="1">
        <f>Table1[[#This Row],[receipts_total]]-Table1[[#This Row],[receipts_others_income]]</f>
        <v>1679521</v>
      </c>
      <c r="J180" s="2">
        <f>LOG(Table1[[#This Row],[revenue]]+1,10)</f>
        <v>6.2251856970231865</v>
      </c>
      <c r="K180" s="1" t="str">
        <f>IF(Table1[[#This Row],[revenue]]&lt;250000,"S",IF(Table1[[#This Row],[revenue]]&lt;1000000,"M","L"))</f>
        <v>L</v>
      </c>
      <c r="L180" s="1">
        <f>IF(Table1[[#This Row],[charity_size]]="S",1, 0)</f>
        <v>0</v>
      </c>
      <c r="M180" s="2">
        <f>IF(Table1[[#This Row],[charity_size]]="S",(Table1[[#This Row],[revenue_log]]-_xlfn.MINIFS($J$2:$J$423,$K$2:$K$423,"S"))/(_xlfn.MAXIFS($J$2:$J$423,$K$2:$K$423,"S")-_xlfn.MINIFS($J$2:$J$423,$K$2:$K$423,"S")),0)</f>
        <v>0</v>
      </c>
      <c r="N180" s="1">
        <f>IF(Table1[[#This Row],[charity_size]]="M",1,0)</f>
        <v>0</v>
      </c>
      <c r="O180" s="2">
        <f>IF(Table1[[#This Row],[charity_size]]="M",(Table1[[#This Row],[revenue_log]]-_xlfn.MINIFS($J$2:$J$423,$K$2:$K$423,"M"))/(_xlfn.MAXIFS($J$2:$J$423,$K$2:$K$423,"M")-_xlfn.MINIFS($J$2:$J$423,$K$2:$K$423,"M")),0)</f>
        <v>0</v>
      </c>
      <c r="P180" s="1">
        <f>IF(Table1[[#This Row],[charity_size]]="L",1,0)</f>
        <v>1</v>
      </c>
      <c r="Q180" s="2">
        <f>IF(Table1[[#This Row],[charity_size]]="L",(Table1[[#This Row],[revenue_log]]-_xlfn.MINIFS($J$2:$J$423,$K$2:$K$423,"L"))/(_xlfn.MAXIFS($J$2:$J$423,$K$2:$K$423,"L")-_xlfn.MINIFS($J$2:$J$423,$K$2:$K$423,"L")),0)</f>
        <v>6.5227543884589664E-2</v>
      </c>
    </row>
    <row r="181" spans="1:17" x14ac:dyDescent="0.2">
      <c r="A181" t="s">
        <v>744</v>
      </c>
      <c r="B181" t="s">
        <v>743</v>
      </c>
      <c r="C181" t="s">
        <v>610</v>
      </c>
      <c r="D181" t="s">
        <v>735</v>
      </c>
      <c r="E181" t="s">
        <v>8</v>
      </c>
      <c r="F181" t="s">
        <v>9</v>
      </c>
      <c r="G181" s="1">
        <v>21850</v>
      </c>
      <c r="H181" s="1">
        <v>1674156</v>
      </c>
      <c r="I181" s="1">
        <f>Table1[[#This Row],[receipts_total]]-Table1[[#This Row],[receipts_others_income]]</f>
        <v>1652306</v>
      </c>
      <c r="J181" s="2">
        <f>LOG(Table1[[#This Row],[revenue]]+1,10)</f>
        <v>6.2180907427536809</v>
      </c>
      <c r="K181" s="1" t="str">
        <f>IF(Table1[[#This Row],[revenue]]&lt;250000,"S",IF(Table1[[#This Row],[revenue]]&lt;1000000,"M","L"))</f>
        <v>L</v>
      </c>
      <c r="L181" s="1">
        <f>IF(Table1[[#This Row],[charity_size]]="S",1, 0)</f>
        <v>0</v>
      </c>
      <c r="M181" s="2">
        <f>IF(Table1[[#This Row],[charity_size]]="S",(Table1[[#This Row],[revenue_log]]-_xlfn.MINIFS($J$2:$J$423,$K$2:$K$423,"S"))/(_xlfn.MAXIFS($J$2:$J$423,$K$2:$K$423,"S")-_xlfn.MINIFS($J$2:$J$423,$K$2:$K$423,"S")),0)</f>
        <v>0</v>
      </c>
      <c r="N181" s="1">
        <f>IF(Table1[[#This Row],[charity_size]]="M",1,0)</f>
        <v>0</v>
      </c>
      <c r="O181" s="2">
        <f>IF(Table1[[#This Row],[charity_size]]="M",(Table1[[#This Row],[revenue_log]]-_xlfn.MINIFS($J$2:$J$423,$K$2:$K$423,"M"))/(_xlfn.MAXIFS($J$2:$J$423,$K$2:$K$423,"M")-_xlfn.MINIFS($J$2:$J$423,$K$2:$K$423,"M")),0)</f>
        <v>0</v>
      </c>
      <c r="P181" s="1">
        <f>IF(Table1[[#This Row],[charity_size]]="L",1,0)</f>
        <v>1</v>
      </c>
      <c r="Q181" s="2">
        <f>IF(Table1[[#This Row],[charity_size]]="L",(Table1[[#This Row],[revenue_log]]-_xlfn.MINIFS($J$2:$J$423,$K$2:$K$423,"L"))/(_xlfn.MAXIFS($J$2:$J$423,$K$2:$K$423,"L")-_xlfn.MINIFS($J$2:$J$423,$K$2:$K$423,"L")),0)</f>
        <v>6.314310368511776E-2</v>
      </c>
    </row>
    <row r="182" spans="1:17" x14ac:dyDescent="0.2">
      <c r="A182" t="s">
        <v>652</v>
      </c>
      <c r="B182" t="s">
        <v>651</v>
      </c>
      <c r="C182" t="s">
        <v>610</v>
      </c>
      <c r="D182" t="s">
        <v>540</v>
      </c>
      <c r="E182" t="s">
        <v>425</v>
      </c>
      <c r="F182" t="s">
        <v>9</v>
      </c>
      <c r="G182" s="1">
        <v>217619</v>
      </c>
      <c r="H182" s="1">
        <v>1865489</v>
      </c>
      <c r="I182" s="1">
        <f>Table1[[#This Row],[receipts_total]]-Table1[[#This Row],[receipts_others_income]]</f>
        <v>1647870</v>
      </c>
      <c r="J182" s="2">
        <f>LOG(Table1[[#This Row],[revenue]]+1,10)</f>
        <v>6.2169232108920633</v>
      </c>
      <c r="K182" s="1" t="str">
        <f>IF(Table1[[#This Row],[revenue]]&lt;250000,"S",IF(Table1[[#This Row],[revenue]]&lt;1000000,"M","L"))</f>
        <v>L</v>
      </c>
      <c r="L182" s="1">
        <f>IF(Table1[[#This Row],[charity_size]]="S",1, 0)</f>
        <v>0</v>
      </c>
      <c r="M182" s="2">
        <f>IF(Table1[[#This Row],[charity_size]]="S",(Table1[[#This Row],[revenue_log]]-_xlfn.MINIFS($J$2:$J$423,$K$2:$K$423,"S"))/(_xlfn.MAXIFS($J$2:$J$423,$K$2:$K$423,"S")-_xlfn.MINIFS($J$2:$J$423,$K$2:$K$423,"S")),0)</f>
        <v>0</v>
      </c>
      <c r="N182" s="1">
        <f>IF(Table1[[#This Row],[charity_size]]="M",1,0)</f>
        <v>0</v>
      </c>
      <c r="O182" s="2">
        <f>IF(Table1[[#This Row],[charity_size]]="M",(Table1[[#This Row],[revenue_log]]-_xlfn.MINIFS($J$2:$J$423,$K$2:$K$423,"M"))/(_xlfn.MAXIFS($J$2:$J$423,$K$2:$K$423,"M")-_xlfn.MINIFS($J$2:$J$423,$K$2:$K$423,"M")),0)</f>
        <v>0</v>
      </c>
      <c r="P182" s="1">
        <f>IF(Table1[[#This Row],[charity_size]]="L",1,0)</f>
        <v>1</v>
      </c>
      <c r="Q182" s="2">
        <f>IF(Table1[[#This Row],[charity_size]]="L",(Table1[[#This Row],[revenue_log]]-_xlfn.MINIFS($J$2:$J$423,$K$2:$K$423,"L"))/(_xlfn.MAXIFS($J$2:$J$423,$K$2:$K$423,"L")-_xlfn.MINIFS($J$2:$J$423,$K$2:$K$423,"L")),0)</f>
        <v>6.2800092264032242E-2</v>
      </c>
    </row>
    <row r="183" spans="1:17" x14ac:dyDescent="0.2">
      <c r="A183" t="s">
        <v>838</v>
      </c>
      <c r="B183" t="s">
        <v>835</v>
      </c>
      <c r="C183" t="s">
        <v>836</v>
      </c>
      <c r="D183" t="s">
        <v>837</v>
      </c>
      <c r="E183" t="s">
        <v>8</v>
      </c>
      <c r="F183" t="s">
        <v>9</v>
      </c>
      <c r="G183" s="1">
        <v>64030</v>
      </c>
      <c r="H183" s="1">
        <v>1691334</v>
      </c>
      <c r="I183" s="1">
        <f>Table1[[#This Row],[receipts_total]]-Table1[[#This Row],[receipts_others_income]]</f>
        <v>1627304</v>
      </c>
      <c r="J183" s="2">
        <f>LOG(Table1[[#This Row],[revenue]]+1,10)</f>
        <v>6.211468958839113</v>
      </c>
      <c r="K183" s="1" t="str">
        <f>IF(Table1[[#This Row],[revenue]]&lt;250000,"S",IF(Table1[[#This Row],[revenue]]&lt;1000000,"M","L"))</f>
        <v>L</v>
      </c>
      <c r="L183" s="1">
        <f>IF(Table1[[#This Row],[charity_size]]="S",1, 0)</f>
        <v>0</v>
      </c>
      <c r="M183" s="2">
        <f>IF(Table1[[#This Row],[charity_size]]="S",(Table1[[#This Row],[revenue_log]]-_xlfn.MINIFS($J$2:$J$423,$K$2:$K$423,"S"))/(_xlfn.MAXIFS($J$2:$J$423,$K$2:$K$423,"S")-_xlfn.MINIFS($J$2:$J$423,$K$2:$K$423,"S")),0)</f>
        <v>0</v>
      </c>
      <c r="N183" s="1">
        <f>IF(Table1[[#This Row],[charity_size]]="M",1,0)</f>
        <v>0</v>
      </c>
      <c r="O183" s="2">
        <f>IF(Table1[[#This Row],[charity_size]]="M",(Table1[[#This Row],[revenue_log]]-_xlfn.MINIFS($J$2:$J$423,$K$2:$K$423,"M"))/(_xlfn.MAXIFS($J$2:$J$423,$K$2:$K$423,"M")-_xlfn.MINIFS($J$2:$J$423,$K$2:$K$423,"M")),0)</f>
        <v>0</v>
      </c>
      <c r="P183" s="1">
        <f>IF(Table1[[#This Row],[charity_size]]="L",1,0)</f>
        <v>1</v>
      </c>
      <c r="Q183" s="2">
        <f>IF(Table1[[#This Row],[charity_size]]="L",(Table1[[#This Row],[revenue_log]]-_xlfn.MINIFS($J$2:$J$423,$K$2:$K$423,"L"))/(_xlfn.MAXIFS($J$2:$J$423,$K$2:$K$423,"L")-_xlfn.MINIFS($J$2:$J$423,$K$2:$K$423,"L")),0)</f>
        <v>6.119767711019726E-2</v>
      </c>
    </row>
    <row r="184" spans="1:17" x14ac:dyDescent="0.2">
      <c r="A184" t="s">
        <v>874</v>
      </c>
      <c r="B184" t="s">
        <v>873</v>
      </c>
      <c r="C184" t="s">
        <v>836</v>
      </c>
      <c r="D184" t="s">
        <v>837</v>
      </c>
      <c r="E184" t="s">
        <v>8</v>
      </c>
      <c r="F184" t="s">
        <v>9</v>
      </c>
      <c r="G184" s="1">
        <v>426424</v>
      </c>
      <c r="H184" s="1">
        <v>2043362</v>
      </c>
      <c r="I184" s="1">
        <f>Table1[[#This Row],[receipts_total]]-Table1[[#This Row],[receipts_others_income]]</f>
        <v>1616938</v>
      </c>
      <c r="J184" s="2">
        <f>LOG(Table1[[#This Row],[revenue]]+1,10)</f>
        <v>6.2086936361939067</v>
      </c>
      <c r="K184" s="1" t="str">
        <f>IF(Table1[[#This Row],[revenue]]&lt;250000,"S",IF(Table1[[#This Row],[revenue]]&lt;1000000,"M","L"))</f>
        <v>L</v>
      </c>
      <c r="L184" s="1">
        <f>IF(Table1[[#This Row],[charity_size]]="S",1, 0)</f>
        <v>0</v>
      </c>
      <c r="M184" s="2">
        <f>IF(Table1[[#This Row],[charity_size]]="S",(Table1[[#This Row],[revenue_log]]-_xlfn.MINIFS($J$2:$J$423,$K$2:$K$423,"S"))/(_xlfn.MAXIFS($J$2:$J$423,$K$2:$K$423,"S")-_xlfn.MINIFS($J$2:$J$423,$K$2:$K$423,"S")),0)</f>
        <v>0</v>
      </c>
      <c r="N184" s="1">
        <f>IF(Table1[[#This Row],[charity_size]]="M",1,0)</f>
        <v>0</v>
      </c>
      <c r="O184" s="2">
        <f>IF(Table1[[#This Row],[charity_size]]="M",(Table1[[#This Row],[revenue_log]]-_xlfn.MINIFS($J$2:$J$423,$K$2:$K$423,"M"))/(_xlfn.MAXIFS($J$2:$J$423,$K$2:$K$423,"M")-_xlfn.MINIFS($J$2:$J$423,$K$2:$K$423,"M")),0)</f>
        <v>0</v>
      </c>
      <c r="P184" s="1">
        <f>IF(Table1[[#This Row],[charity_size]]="L",1,0)</f>
        <v>1</v>
      </c>
      <c r="Q184" s="2">
        <f>IF(Table1[[#This Row],[charity_size]]="L",(Table1[[#This Row],[revenue_log]]-_xlfn.MINIFS($J$2:$J$423,$K$2:$K$423,"L"))/(_xlfn.MAXIFS($J$2:$J$423,$K$2:$K$423,"L")-_xlfn.MINIFS($J$2:$J$423,$K$2:$K$423,"L")),0)</f>
        <v>6.0382309756381203E-2</v>
      </c>
    </row>
    <row r="185" spans="1:17" x14ac:dyDescent="0.2">
      <c r="A185" t="s">
        <v>303</v>
      </c>
      <c r="B185" t="s">
        <v>302</v>
      </c>
      <c r="C185" t="s">
        <v>291</v>
      </c>
      <c r="D185" t="s">
        <v>292</v>
      </c>
      <c r="E185" t="s">
        <v>8</v>
      </c>
      <c r="F185" t="s">
        <v>9</v>
      </c>
      <c r="G185" s="1">
        <v>125081</v>
      </c>
      <c r="H185" s="1">
        <v>1738684</v>
      </c>
      <c r="I185" s="1">
        <f>Table1[[#This Row],[receipts_total]]-Table1[[#This Row],[receipts_others_income]]</f>
        <v>1613603</v>
      </c>
      <c r="J185" s="2">
        <f>LOG(Table1[[#This Row],[revenue]]+1,10)</f>
        <v>6.2077969617886044</v>
      </c>
      <c r="K185" s="1" t="str">
        <f>IF(Table1[[#This Row],[revenue]]&lt;250000,"S",IF(Table1[[#This Row],[revenue]]&lt;1000000,"M","L"))</f>
        <v>L</v>
      </c>
      <c r="L185" s="1">
        <f>IF(Table1[[#This Row],[charity_size]]="S",1, 0)</f>
        <v>0</v>
      </c>
      <c r="M185" s="2">
        <f>IF(Table1[[#This Row],[charity_size]]="S",(Table1[[#This Row],[revenue_log]]-_xlfn.MINIFS($J$2:$J$423,$K$2:$K$423,"S"))/(_xlfn.MAXIFS($J$2:$J$423,$K$2:$K$423,"S")-_xlfn.MINIFS($J$2:$J$423,$K$2:$K$423,"S")),0)</f>
        <v>0</v>
      </c>
      <c r="N185" s="1">
        <f>IF(Table1[[#This Row],[charity_size]]="M",1,0)</f>
        <v>0</v>
      </c>
      <c r="O185" s="2">
        <f>IF(Table1[[#This Row],[charity_size]]="M",(Table1[[#This Row],[revenue_log]]-_xlfn.MINIFS($J$2:$J$423,$K$2:$K$423,"M"))/(_xlfn.MAXIFS($J$2:$J$423,$K$2:$K$423,"M")-_xlfn.MINIFS($J$2:$J$423,$K$2:$K$423,"M")),0)</f>
        <v>0</v>
      </c>
      <c r="P185" s="1">
        <f>IF(Table1[[#This Row],[charity_size]]="L",1,0)</f>
        <v>1</v>
      </c>
      <c r="Q185" s="2">
        <f>IF(Table1[[#This Row],[charity_size]]="L",(Table1[[#This Row],[revenue_log]]-_xlfn.MINIFS($J$2:$J$423,$K$2:$K$423,"L"))/(_xlfn.MAXIFS($J$2:$J$423,$K$2:$K$423,"L")-_xlfn.MINIFS($J$2:$J$423,$K$2:$K$423,"L")),0)</f>
        <v>6.0118874065994456E-2</v>
      </c>
    </row>
    <row r="186" spans="1:17" x14ac:dyDescent="0.2">
      <c r="A186" t="s">
        <v>832</v>
      </c>
      <c r="B186" t="s">
        <v>831</v>
      </c>
      <c r="C186" t="s">
        <v>610</v>
      </c>
      <c r="D186" t="s">
        <v>137</v>
      </c>
      <c r="E186" t="s">
        <v>21</v>
      </c>
      <c r="F186" t="s">
        <v>9</v>
      </c>
      <c r="G186" s="1">
        <v>15142</v>
      </c>
      <c r="H186" s="1">
        <v>1618929</v>
      </c>
      <c r="I186" s="1">
        <f>Table1[[#This Row],[receipts_total]]-Table1[[#This Row],[receipts_others_income]]</f>
        <v>1603787</v>
      </c>
      <c r="J186" s="2">
        <f>LOG(Table1[[#This Row],[revenue]]+1,10)</f>
        <v>6.2051469596369504</v>
      </c>
      <c r="K186" s="1" t="str">
        <f>IF(Table1[[#This Row],[revenue]]&lt;250000,"S",IF(Table1[[#This Row],[revenue]]&lt;1000000,"M","L"))</f>
        <v>L</v>
      </c>
      <c r="L186" s="1">
        <f>IF(Table1[[#This Row],[charity_size]]="S",1, 0)</f>
        <v>0</v>
      </c>
      <c r="M186" s="2">
        <f>IF(Table1[[#This Row],[charity_size]]="S",(Table1[[#This Row],[revenue_log]]-_xlfn.MINIFS($J$2:$J$423,$K$2:$K$423,"S"))/(_xlfn.MAXIFS($J$2:$J$423,$K$2:$K$423,"S")-_xlfn.MINIFS($J$2:$J$423,$K$2:$K$423,"S")),0)</f>
        <v>0</v>
      </c>
      <c r="N186" s="1">
        <f>IF(Table1[[#This Row],[charity_size]]="M",1,0)</f>
        <v>0</v>
      </c>
      <c r="O186" s="2">
        <f>IF(Table1[[#This Row],[charity_size]]="M",(Table1[[#This Row],[revenue_log]]-_xlfn.MINIFS($J$2:$J$423,$K$2:$K$423,"M"))/(_xlfn.MAXIFS($J$2:$J$423,$K$2:$K$423,"M")-_xlfn.MINIFS($J$2:$J$423,$K$2:$K$423,"M")),0)</f>
        <v>0</v>
      </c>
      <c r="P186" s="1">
        <f>IF(Table1[[#This Row],[charity_size]]="L",1,0)</f>
        <v>1</v>
      </c>
      <c r="Q186" s="2">
        <f>IF(Table1[[#This Row],[charity_size]]="L",(Table1[[#This Row],[revenue_log]]-_xlfn.MINIFS($J$2:$J$423,$K$2:$K$423,"L"))/(_xlfn.MAXIFS($J$2:$J$423,$K$2:$K$423,"L")-_xlfn.MINIFS($J$2:$J$423,$K$2:$K$423,"L")),0)</f>
        <v>5.9340324859928947E-2</v>
      </c>
    </row>
    <row r="187" spans="1:17" x14ac:dyDescent="0.2">
      <c r="A187" t="s">
        <v>793</v>
      </c>
      <c r="B187" t="s">
        <v>792</v>
      </c>
      <c r="C187" t="s">
        <v>610</v>
      </c>
      <c r="D187" t="s">
        <v>782</v>
      </c>
      <c r="E187" t="s">
        <v>21</v>
      </c>
      <c r="F187" t="s">
        <v>9</v>
      </c>
      <c r="G187" s="1">
        <v>4146922</v>
      </c>
      <c r="H187" s="1">
        <v>5741249</v>
      </c>
      <c r="I187" s="1">
        <f>Table1[[#This Row],[receipts_total]]-Table1[[#This Row],[receipts_others_income]]</f>
        <v>1594327</v>
      </c>
      <c r="J187" s="2">
        <f>LOG(Table1[[#This Row],[revenue]]+1,10)</f>
        <v>6.2025776733562878</v>
      </c>
      <c r="K187" s="1" t="str">
        <f>IF(Table1[[#This Row],[revenue]]&lt;250000,"S",IF(Table1[[#This Row],[revenue]]&lt;1000000,"M","L"))</f>
        <v>L</v>
      </c>
      <c r="L187" s="1">
        <f>IF(Table1[[#This Row],[charity_size]]="S",1, 0)</f>
        <v>0</v>
      </c>
      <c r="M187" s="2">
        <f>IF(Table1[[#This Row],[charity_size]]="S",(Table1[[#This Row],[revenue_log]]-_xlfn.MINIFS($J$2:$J$423,$K$2:$K$423,"S"))/(_xlfn.MAXIFS($J$2:$J$423,$K$2:$K$423,"S")-_xlfn.MINIFS($J$2:$J$423,$K$2:$K$423,"S")),0)</f>
        <v>0</v>
      </c>
      <c r="N187" s="1">
        <f>IF(Table1[[#This Row],[charity_size]]="M",1,0)</f>
        <v>0</v>
      </c>
      <c r="O187" s="2">
        <f>IF(Table1[[#This Row],[charity_size]]="M",(Table1[[#This Row],[revenue_log]]-_xlfn.MINIFS($J$2:$J$423,$K$2:$K$423,"M"))/(_xlfn.MAXIFS($J$2:$J$423,$K$2:$K$423,"M")-_xlfn.MINIFS($J$2:$J$423,$K$2:$K$423,"M")),0)</f>
        <v>0</v>
      </c>
      <c r="P187" s="1">
        <f>IF(Table1[[#This Row],[charity_size]]="L",1,0)</f>
        <v>1</v>
      </c>
      <c r="Q187" s="2">
        <f>IF(Table1[[#This Row],[charity_size]]="L",(Table1[[#This Row],[revenue_log]]-_xlfn.MINIFS($J$2:$J$423,$K$2:$K$423,"L"))/(_xlfn.MAXIFS($J$2:$J$423,$K$2:$K$423,"L")-_xlfn.MINIFS($J$2:$J$423,$K$2:$K$423,"L")),0)</f>
        <v>5.8585489324147838E-2</v>
      </c>
    </row>
    <row r="188" spans="1:17" x14ac:dyDescent="0.2">
      <c r="A188" t="s">
        <v>350</v>
      </c>
      <c r="B188" t="s">
        <v>349</v>
      </c>
      <c r="C188" t="s">
        <v>291</v>
      </c>
      <c r="D188" t="s">
        <v>345</v>
      </c>
      <c r="E188" t="s">
        <v>21</v>
      </c>
      <c r="F188" t="s">
        <v>9</v>
      </c>
      <c r="G188" s="1">
        <v>280357</v>
      </c>
      <c r="H188" s="1">
        <v>1845532</v>
      </c>
      <c r="I188" s="1">
        <f>Table1[[#This Row],[receipts_total]]-Table1[[#This Row],[receipts_others_income]]</f>
        <v>1565175</v>
      </c>
      <c r="J188" s="2">
        <f>LOG(Table1[[#This Row],[revenue]]+1,10)</f>
        <v>6.1945631799215386</v>
      </c>
      <c r="K188" s="1" t="str">
        <f>IF(Table1[[#This Row],[revenue]]&lt;250000,"S",IF(Table1[[#This Row],[revenue]]&lt;1000000,"M","L"))</f>
        <v>L</v>
      </c>
      <c r="L188" s="1">
        <f>IF(Table1[[#This Row],[charity_size]]="S",1, 0)</f>
        <v>0</v>
      </c>
      <c r="M188" s="2">
        <f>IF(Table1[[#This Row],[charity_size]]="S",(Table1[[#This Row],[revenue_log]]-_xlfn.MINIFS($J$2:$J$423,$K$2:$K$423,"S"))/(_xlfn.MAXIFS($J$2:$J$423,$K$2:$K$423,"S")-_xlfn.MINIFS($J$2:$J$423,$K$2:$K$423,"S")),0)</f>
        <v>0</v>
      </c>
      <c r="N188" s="1">
        <f>IF(Table1[[#This Row],[charity_size]]="M",1,0)</f>
        <v>0</v>
      </c>
      <c r="O188" s="2">
        <f>IF(Table1[[#This Row],[charity_size]]="M",(Table1[[#This Row],[revenue_log]]-_xlfn.MINIFS($J$2:$J$423,$K$2:$K$423,"M"))/(_xlfn.MAXIFS($J$2:$J$423,$K$2:$K$423,"M")-_xlfn.MINIFS($J$2:$J$423,$K$2:$K$423,"M")),0)</f>
        <v>0</v>
      </c>
      <c r="P188" s="1">
        <f>IF(Table1[[#This Row],[charity_size]]="L",1,0)</f>
        <v>1</v>
      </c>
      <c r="Q188" s="2">
        <f>IF(Table1[[#This Row],[charity_size]]="L",(Table1[[#This Row],[revenue_log]]-_xlfn.MINIFS($J$2:$J$423,$K$2:$K$423,"L"))/(_xlfn.MAXIFS($J$2:$J$423,$K$2:$K$423,"L")-_xlfn.MINIFS($J$2:$J$423,$K$2:$K$423,"L")),0)</f>
        <v>5.6230895952687092E-2</v>
      </c>
    </row>
    <row r="189" spans="1:17" x14ac:dyDescent="0.2">
      <c r="A189" t="s">
        <v>660</v>
      </c>
      <c r="B189" t="s">
        <v>659</v>
      </c>
      <c r="C189" t="s">
        <v>610</v>
      </c>
      <c r="D189" t="s">
        <v>540</v>
      </c>
      <c r="E189" t="s">
        <v>21</v>
      </c>
      <c r="F189" t="s">
        <v>18</v>
      </c>
      <c r="G189">
        <v>199</v>
      </c>
      <c r="H189" s="1">
        <v>1559582</v>
      </c>
      <c r="I189" s="1">
        <f>Table1[[#This Row],[receipts_total]]-Table1[[#This Row],[receipts_others_income]]</f>
        <v>1559383</v>
      </c>
      <c r="J189" s="2">
        <f>LOG(Table1[[#This Row],[revenue]]+1,10)</f>
        <v>6.1929530738455645</v>
      </c>
      <c r="K189" s="1" t="str">
        <f>IF(Table1[[#This Row],[revenue]]&lt;250000,"S",IF(Table1[[#This Row],[revenue]]&lt;1000000,"M","L"))</f>
        <v>L</v>
      </c>
      <c r="L189" s="1">
        <f>IF(Table1[[#This Row],[charity_size]]="S",1, 0)</f>
        <v>0</v>
      </c>
      <c r="M189" s="2">
        <f>IF(Table1[[#This Row],[charity_size]]="S",(Table1[[#This Row],[revenue_log]]-_xlfn.MINIFS($J$2:$J$423,$K$2:$K$423,"S"))/(_xlfn.MAXIFS($J$2:$J$423,$K$2:$K$423,"S")-_xlfn.MINIFS($J$2:$J$423,$K$2:$K$423,"S")),0)</f>
        <v>0</v>
      </c>
      <c r="N189" s="1">
        <f>IF(Table1[[#This Row],[charity_size]]="M",1,0)</f>
        <v>0</v>
      </c>
      <c r="O189" s="2">
        <f>IF(Table1[[#This Row],[charity_size]]="M",(Table1[[#This Row],[revenue_log]]-_xlfn.MINIFS($J$2:$J$423,$K$2:$K$423,"M"))/(_xlfn.MAXIFS($J$2:$J$423,$K$2:$K$423,"M")-_xlfn.MINIFS($J$2:$J$423,$K$2:$K$423,"M")),0)</f>
        <v>0</v>
      </c>
      <c r="P189" s="1">
        <f>IF(Table1[[#This Row],[charity_size]]="L",1,0)</f>
        <v>1</v>
      </c>
      <c r="Q189" s="2">
        <f>IF(Table1[[#This Row],[charity_size]]="L",(Table1[[#This Row],[revenue_log]]-_xlfn.MINIFS($J$2:$J$423,$K$2:$K$423,"L"))/(_xlfn.MAXIFS($J$2:$J$423,$K$2:$K$423,"L")-_xlfn.MINIFS($J$2:$J$423,$K$2:$K$423,"L")),0)</f>
        <v>5.5757859805773594E-2</v>
      </c>
    </row>
    <row r="190" spans="1:17" x14ac:dyDescent="0.2">
      <c r="A190" t="s">
        <v>763</v>
      </c>
      <c r="B190" t="s">
        <v>762</v>
      </c>
      <c r="C190" t="s">
        <v>610</v>
      </c>
      <c r="D190" t="s">
        <v>735</v>
      </c>
      <c r="E190" t="s">
        <v>335</v>
      </c>
      <c r="F190" t="s">
        <v>9</v>
      </c>
      <c r="G190">
        <v>1</v>
      </c>
      <c r="H190" s="1">
        <v>1525412</v>
      </c>
      <c r="I190" s="1">
        <f>Table1[[#This Row],[receipts_total]]-Table1[[#This Row],[receipts_others_income]]</f>
        <v>1525411</v>
      </c>
      <c r="J190" s="2">
        <f>LOG(Table1[[#This Row],[revenue]]+1,10)</f>
        <v>6.1833871585423257</v>
      </c>
      <c r="K190" s="1" t="str">
        <f>IF(Table1[[#This Row],[revenue]]&lt;250000,"S",IF(Table1[[#This Row],[revenue]]&lt;1000000,"M","L"))</f>
        <v>L</v>
      </c>
      <c r="L190" s="1">
        <f>IF(Table1[[#This Row],[charity_size]]="S",1, 0)</f>
        <v>0</v>
      </c>
      <c r="M190" s="2">
        <f>IF(Table1[[#This Row],[charity_size]]="S",(Table1[[#This Row],[revenue_log]]-_xlfn.MINIFS($J$2:$J$423,$K$2:$K$423,"S"))/(_xlfn.MAXIFS($J$2:$J$423,$K$2:$K$423,"S")-_xlfn.MINIFS($J$2:$J$423,$K$2:$K$423,"S")),0)</f>
        <v>0</v>
      </c>
      <c r="N190" s="1">
        <f>IF(Table1[[#This Row],[charity_size]]="M",1,0)</f>
        <v>0</v>
      </c>
      <c r="O190" s="2">
        <f>IF(Table1[[#This Row],[charity_size]]="M",(Table1[[#This Row],[revenue_log]]-_xlfn.MINIFS($J$2:$J$423,$K$2:$K$423,"M"))/(_xlfn.MAXIFS($J$2:$J$423,$K$2:$K$423,"M")-_xlfn.MINIFS($J$2:$J$423,$K$2:$K$423,"M")),0)</f>
        <v>0</v>
      </c>
      <c r="P190" s="1">
        <f>IF(Table1[[#This Row],[charity_size]]="L",1,0)</f>
        <v>1</v>
      </c>
      <c r="Q190" s="2">
        <f>IF(Table1[[#This Row],[charity_size]]="L",(Table1[[#This Row],[revenue_log]]-_xlfn.MINIFS($J$2:$J$423,$K$2:$K$423,"L"))/(_xlfn.MAXIFS($J$2:$J$423,$K$2:$K$423,"L")-_xlfn.MINIFS($J$2:$J$423,$K$2:$K$423,"L")),0)</f>
        <v>5.2947471233078261E-2</v>
      </c>
    </row>
    <row r="191" spans="1:17" x14ac:dyDescent="0.2">
      <c r="A191" t="s">
        <v>404</v>
      </c>
      <c r="B191" t="s">
        <v>402</v>
      </c>
      <c r="C191" t="s">
        <v>356</v>
      </c>
      <c r="D191" t="s">
        <v>403</v>
      </c>
      <c r="E191" t="s">
        <v>21</v>
      </c>
      <c r="F191" t="s">
        <v>18</v>
      </c>
      <c r="G191" s="1">
        <v>114612</v>
      </c>
      <c r="H191" s="1">
        <v>1627222</v>
      </c>
      <c r="I191" s="1">
        <f>Table1[[#This Row],[receipts_total]]-Table1[[#This Row],[receipts_others_income]]</f>
        <v>1512610</v>
      </c>
      <c r="J191" s="2">
        <f>LOG(Table1[[#This Row],[revenue]]+1,10)</f>
        <v>6.1797272543451145</v>
      </c>
      <c r="K191" s="1" t="str">
        <f>IF(Table1[[#This Row],[revenue]]&lt;250000,"S",IF(Table1[[#This Row],[revenue]]&lt;1000000,"M","L"))</f>
        <v>L</v>
      </c>
      <c r="L191" s="1">
        <f>IF(Table1[[#This Row],[charity_size]]="S",1, 0)</f>
        <v>0</v>
      </c>
      <c r="M191" s="2">
        <f>IF(Table1[[#This Row],[charity_size]]="S",(Table1[[#This Row],[revenue_log]]-_xlfn.MINIFS($J$2:$J$423,$K$2:$K$423,"S"))/(_xlfn.MAXIFS($J$2:$J$423,$K$2:$K$423,"S")-_xlfn.MINIFS($J$2:$J$423,$K$2:$K$423,"S")),0)</f>
        <v>0</v>
      </c>
      <c r="N191" s="1">
        <f>IF(Table1[[#This Row],[charity_size]]="M",1,0)</f>
        <v>0</v>
      </c>
      <c r="O191" s="2">
        <f>IF(Table1[[#This Row],[charity_size]]="M",(Table1[[#This Row],[revenue_log]]-_xlfn.MINIFS($J$2:$J$423,$K$2:$K$423,"M"))/(_xlfn.MAXIFS($J$2:$J$423,$K$2:$K$423,"M")-_xlfn.MINIFS($J$2:$J$423,$K$2:$K$423,"M")),0)</f>
        <v>0</v>
      </c>
      <c r="P191" s="1">
        <f>IF(Table1[[#This Row],[charity_size]]="L",1,0)</f>
        <v>1</v>
      </c>
      <c r="Q191" s="2">
        <f>IF(Table1[[#This Row],[charity_size]]="L",(Table1[[#This Row],[revenue_log]]-_xlfn.MINIFS($J$2:$J$423,$K$2:$K$423,"L"))/(_xlfn.MAXIFS($J$2:$J$423,$K$2:$K$423,"L")-_xlfn.MINIFS($J$2:$J$423,$K$2:$K$423,"L")),0)</f>
        <v>5.1872220971399749E-2</v>
      </c>
    </row>
    <row r="192" spans="1:17" x14ac:dyDescent="0.2">
      <c r="A192" t="s">
        <v>623</v>
      </c>
      <c r="B192" t="s">
        <v>622</v>
      </c>
      <c r="C192" t="s">
        <v>610</v>
      </c>
      <c r="D192" t="s">
        <v>540</v>
      </c>
      <c r="E192" t="s">
        <v>8</v>
      </c>
      <c r="F192" t="s">
        <v>9</v>
      </c>
      <c r="G192" s="1">
        <v>45072</v>
      </c>
      <c r="H192" s="1">
        <v>1546112</v>
      </c>
      <c r="I192" s="1">
        <f>Table1[[#This Row],[receipts_total]]-Table1[[#This Row],[receipts_others_income]]</f>
        <v>1501040</v>
      </c>
      <c r="J192" s="2">
        <f>LOG(Table1[[#This Row],[revenue]]+1,10)</f>
        <v>6.1763925548885563</v>
      </c>
      <c r="K192" s="1" t="str">
        <f>IF(Table1[[#This Row],[revenue]]&lt;250000,"S",IF(Table1[[#This Row],[revenue]]&lt;1000000,"M","L"))</f>
        <v>L</v>
      </c>
      <c r="L192" s="1">
        <f>IF(Table1[[#This Row],[charity_size]]="S",1, 0)</f>
        <v>0</v>
      </c>
      <c r="M192" s="2">
        <f>IF(Table1[[#This Row],[charity_size]]="S",(Table1[[#This Row],[revenue_log]]-_xlfn.MINIFS($J$2:$J$423,$K$2:$K$423,"S"))/(_xlfn.MAXIFS($J$2:$J$423,$K$2:$K$423,"S")-_xlfn.MINIFS($J$2:$J$423,$K$2:$K$423,"S")),0)</f>
        <v>0</v>
      </c>
      <c r="N192" s="1">
        <f>IF(Table1[[#This Row],[charity_size]]="M",1,0)</f>
        <v>0</v>
      </c>
      <c r="O192" s="2">
        <f>IF(Table1[[#This Row],[charity_size]]="M",(Table1[[#This Row],[revenue_log]]-_xlfn.MINIFS($J$2:$J$423,$K$2:$K$423,"M"))/(_xlfn.MAXIFS($J$2:$J$423,$K$2:$K$423,"M")-_xlfn.MINIFS($J$2:$J$423,$K$2:$K$423,"M")),0)</f>
        <v>0</v>
      </c>
      <c r="P192" s="1">
        <f>IF(Table1[[#This Row],[charity_size]]="L",1,0)</f>
        <v>1</v>
      </c>
      <c r="Q192" s="2">
        <f>IF(Table1[[#This Row],[charity_size]]="L",(Table1[[#This Row],[revenue_log]]-_xlfn.MINIFS($J$2:$J$423,$K$2:$K$423,"L"))/(_xlfn.MAXIFS($J$2:$J$423,$K$2:$K$423,"L")-_xlfn.MINIFS($J$2:$J$423,$K$2:$K$423,"L")),0)</f>
        <v>5.0892513233143762E-2</v>
      </c>
    </row>
    <row r="193" spans="1:17" x14ac:dyDescent="0.2">
      <c r="A193" t="s">
        <v>727</v>
      </c>
      <c r="B193" t="s">
        <v>726</v>
      </c>
      <c r="C193" t="s">
        <v>610</v>
      </c>
      <c r="D193" t="s">
        <v>706</v>
      </c>
      <c r="E193" t="s">
        <v>8</v>
      </c>
      <c r="F193" t="s">
        <v>9</v>
      </c>
      <c r="G193" s="1">
        <v>51375</v>
      </c>
      <c r="H193" s="1">
        <v>1518280</v>
      </c>
      <c r="I193" s="1">
        <f>Table1[[#This Row],[receipts_total]]-Table1[[#This Row],[receipts_others_income]]</f>
        <v>1466905</v>
      </c>
      <c r="J193" s="2">
        <f>LOG(Table1[[#This Row],[revenue]]+1,10)</f>
        <v>6.1664022849480737</v>
      </c>
      <c r="K193" s="1" t="str">
        <f>IF(Table1[[#This Row],[revenue]]&lt;250000,"S",IF(Table1[[#This Row],[revenue]]&lt;1000000,"M","L"))</f>
        <v>L</v>
      </c>
      <c r="L193" s="1">
        <f>IF(Table1[[#This Row],[charity_size]]="S",1, 0)</f>
        <v>0</v>
      </c>
      <c r="M193" s="2">
        <f>IF(Table1[[#This Row],[charity_size]]="S",(Table1[[#This Row],[revenue_log]]-_xlfn.MINIFS($J$2:$J$423,$K$2:$K$423,"S"))/(_xlfn.MAXIFS($J$2:$J$423,$K$2:$K$423,"S")-_xlfn.MINIFS($J$2:$J$423,$K$2:$K$423,"S")),0)</f>
        <v>0</v>
      </c>
      <c r="N193" s="1">
        <f>IF(Table1[[#This Row],[charity_size]]="M",1,0)</f>
        <v>0</v>
      </c>
      <c r="O193" s="2">
        <f>IF(Table1[[#This Row],[charity_size]]="M",(Table1[[#This Row],[revenue_log]]-_xlfn.MINIFS($J$2:$J$423,$K$2:$K$423,"M"))/(_xlfn.MAXIFS($J$2:$J$423,$K$2:$K$423,"M")-_xlfn.MINIFS($J$2:$J$423,$K$2:$K$423,"M")),0)</f>
        <v>0</v>
      </c>
      <c r="P193" s="1">
        <f>IF(Table1[[#This Row],[charity_size]]="L",1,0)</f>
        <v>1</v>
      </c>
      <c r="Q193" s="2">
        <f>IF(Table1[[#This Row],[charity_size]]="L",(Table1[[#This Row],[revenue_log]]-_xlfn.MINIFS($J$2:$J$423,$K$2:$K$423,"L"))/(_xlfn.MAXIFS($J$2:$J$423,$K$2:$K$423,"L")-_xlfn.MINIFS($J$2:$J$423,$K$2:$K$423,"L")),0)</f>
        <v>4.7957452699065255E-2</v>
      </c>
    </row>
    <row r="194" spans="1:17" x14ac:dyDescent="0.2">
      <c r="A194" t="s">
        <v>852</v>
      </c>
      <c r="B194" t="s">
        <v>851</v>
      </c>
      <c r="C194" t="s">
        <v>836</v>
      </c>
      <c r="D194" t="s">
        <v>837</v>
      </c>
      <c r="E194" t="s">
        <v>8</v>
      </c>
      <c r="F194" t="s">
        <v>9</v>
      </c>
      <c r="G194" s="1">
        <v>123794</v>
      </c>
      <c r="H194" s="1">
        <v>1583985</v>
      </c>
      <c r="I194" s="1">
        <f>Table1[[#This Row],[receipts_total]]-Table1[[#This Row],[receipts_others_income]]</f>
        <v>1460191</v>
      </c>
      <c r="J194" s="2">
        <f>LOG(Table1[[#This Row],[revenue]]+1,10)</f>
        <v>6.1644099647284003</v>
      </c>
      <c r="K194" s="1" t="str">
        <f>IF(Table1[[#This Row],[revenue]]&lt;250000,"S",IF(Table1[[#This Row],[revenue]]&lt;1000000,"M","L"))</f>
        <v>L</v>
      </c>
      <c r="L194" s="1">
        <f>IF(Table1[[#This Row],[charity_size]]="S",1, 0)</f>
        <v>0</v>
      </c>
      <c r="M194" s="2">
        <f>IF(Table1[[#This Row],[charity_size]]="S",(Table1[[#This Row],[revenue_log]]-_xlfn.MINIFS($J$2:$J$423,$K$2:$K$423,"S"))/(_xlfn.MAXIFS($J$2:$J$423,$K$2:$K$423,"S")-_xlfn.MINIFS($J$2:$J$423,$K$2:$K$423,"S")),0)</f>
        <v>0</v>
      </c>
      <c r="N194" s="1">
        <f>IF(Table1[[#This Row],[charity_size]]="M",1,0)</f>
        <v>0</v>
      </c>
      <c r="O194" s="2">
        <f>IF(Table1[[#This Row],[charity_size]]="M",(Table1[[#This Row],[revenue_log]]-_xlfn.MINIFS($J$2:$J$423,$K$2:$K$423,"M"))/(_xlfn.MAXIFS($J$2:$J$423,$K$2:$K$423,"M")-_xlfn.MINIFS($J$2:$J$423,$K$2:$K$423,"M")),0)</f>
        <v>0</v>
      </c>
      <c r="P194" s="1">
        <f>IF(Table1[[#This Row],[charity_size]]="L",1,0)</f>
        <v>1</v>
      </c>
      <c r="Q194" s="2">
        <f>IF(Table1[[#This Row],[charity_size]]="L",(Table1[[#This Row],[revenue_log]]-_xlfn.MINIFS($J$2:$J$423,$K$2:$K$423,"L"))/(_xlfn.MAXIFS($J$2:$J$423,$K$2:$K$423,"L")-_xlfn.MINIFS($J$2:$J$423,$K$2:$K$423,"L")),0)</f>
        <v>4.7372125127052953E-2</v>
      </c>
    </row>
    <row r="195" spans="1:17" x14ac:dyDescent="0.2">
      <c r="A195" t="s">
        <v>785</v>
      </c>
      <c r="B195" t="s">
        <v>784</v>
      </c>
      <c r="C195" t="s">
        <v>610</v>
      </c>
      <c r="D195" t="s">
        <v>782</v>
      </c>
      <c r="E195" t="s">
        <v>422</v>
      </c>
      <c r="F195" t="s">
        <v>9</v>
      </c>
      <c r="G195" s="1">
        <v>1124265</v>
      </c>
      <c r="H195" s="1">
        <v>2578559</v>
      </c>
      <c r="I195" s="1">
        <f>Table1[[#This Row],[receipts_total]]-Table1[[#This Row],[receipts_others_income]]</f>
        <v>1454294</v>
      </c>
      <c r="J195" s="2">
        <f>LOG(Table1[[#This Row],[revenue]]+1,10)</f>
        <v>6.1626525109777601</v>
      </c>
      <c r="K195" s="1" t="str">
        <f>IF(Table1[[#This Row],[revenue]]&lt;250000,"S",IF(Table1[[#This Row],[revenue]]&lt;1000000,"M","L"))</f>
        <v>L</v>
      </c>
      <c r="L195" s="1">
        <f>IF(Table1[[#This Row],[charity_size]]="S",1, 0)</f>
        <v>0</v>
      </c>
      <c r="M195" s="2">
        <f>IF(Table1[[#This Row],[charity_size]]="S",(Table1[[#This Row],[revenue_log]]-_xlfn.MINIFS($J$2:$J$423,$K$2:$K$423,"S"))/(_xlfn.MAXIFS($J$2:$J$423,$K$2:$K$423,"S")-_xlfn.MINIFS($J$2:$J$423,$K$2:$K$423,"S")),0)</f>
        <v>0</v>
      </c>
      <c r="N195" s="1">
        <f>IF(Table1[[#This Row],[charity_size]]="M",1,0)</f>
        <v>0</v>
      </c>
      <c r="O195" s="2">
        <f>IF(Table1[[#This Row],[charity_size]]="M",(Table1[[#This Row],[revenue_log]]-_xlfn.MINIFS($J$2:$J$423,$K$2:$K$423,"M"))/(_xlfn.MAXIFS($J$2:$J$423,$K$2:$K$423,"M")-_xlfn.MINIFS($J$2:$J$423,$K$2:$K$423,"M")),0)</f>
        <v>0</v>
      </c>
      <c r="P195" s="1">
        <f>IF(Table1[[#This Row],[charity_size]]="L",1,0)</f>
        <v>1</v>
      </c>
      <c r="Q195" s="2">
        <f>IF(Table1[[#This Row],[charity_size]]="L",(Table1[[#This Row],[revenue_log]]-_xlfn.MINIFS($J$2:$J$423,$K$2:$K$423,"L"))/(_xlfn.MAXIFS($J$2:$J$423,$K$2:$K$423,"L")-_xlfn.MINIFS($J$2:$J$423,$K$2:$K$423,"L")),0)</f>
        <v>4.6855799424674278E-2</v>
      </c>
    </row>
    <row r="196" spans="1:17" x14ac:dyDescent="0.2">
      <c r="A196" t="s">
        <v>81</v>
      </c>
      <c r="B196" t="s">
        <v>80</v>
      </c>
      <c r="C196" t="s">
        <v>11</v>
      </c>
      <c r="D196" t="s">
        <v>56</v>
      </c>
      <c r="E196" t="s">
        <v>8</v>
      </c>
      <c r="F196" t="s">
        <v>9</v>
      </c>
      <c r="G196" s="1">
        <v>4621</v>
      </c>
      <c r="H196" s="1">
        <v>1450073</v>
      </c>
      <c r="I196" s="1">
        <f>Table1[[#This Row],[receipts_total]]-Table1[[#This Row],[receipts_others_income]]</f>
        <v>1445452</v>
      </c>
      <c r="J196" s="2">
        <f>LOG(Table1[[#This Row],[revenue]]+1,10)</f>
        <v>6.1600039748219659</v>
      </c>
      <c r="K196" s="1" t="str">
        <f>IF(Table1[[#This Row],[revenue]]&lt;250000,"S",IF(Table1[[#This Row],[revenue]]&lt;1000000,"M","L"))</f>
        <v>L</v>
      </c>
      <c r="L196" s="1">
        <f>IF(Table1[[#This Row],[charity_size]]="S",1, 0)</f>
        <v>0</v>
      </c>
      <c r="M196" s="2">
        <f>IF(Table1[[#This Row],[charity_size]]="S",(Table1[[#This Row],[revenue_log]]-_xlfn.MINIFS($J$2:$J$423,$K$2:$K$423,"S"))/(_xlfn.MAXIFS($J$2:$J$423,$K$2:$K$423,"S")-_xlfn.MINIFS($J$2:$J$423,$K$2:$K$423,"S")),0)</f>
        <v>0</v>
      </c>
      <c r="N196" s="1">
        <f>IF(Table1[[#This Row],[charity_size]]="M",1,0)</f>
        <v>0</v>
      </c>
      <c r="O196" s="2">
        <f>IF(Table1[[#This Row],[charity_size]]="M",(Table1[[#This Row],[revenue_log]]-_xlfn.MINIFS($J$2:$J$423,$K$2:$K$423,"M"))/(_xlfn.MAXIFS($J$2:$J$423,$K$2:$K$423,"M")-_xlfn.MINIFS($J$2:$J$423,$K$2:$K$423,"M")),0)</f>
        <v>0</v>
      </c>
      <c r="P196" s="1">
        <f>IF(Table1[[#This Row],[charity_size]]="L",1,0)</f>
        <v>1</v>
      </c>
      <c r="Q196" s="2">
        <f>IF(Table1[[#This Row],[charity_size]]="L",(Table1[[#This Row],[revenue_log]]-_xlfn.MINIFS($J$2:$J$423,$K$2:$K$423,"L"))/(_xlfn.MAXIFS($J$2:$J$423,$K$2:$K$423,"L")-_xlfn.MINIFS($J$2:$J$423,$K$2:$K$423,"L")),0)</f>
        <v>4.6077680916339347E-2</v>
      </c>
    </row>
    <row r="197" spans="1:17" x14ac:dyDescent="0.2">
      <c r="A197" t="s">
        <v>880</v>
      </c>
      <c r="B197" t="s">
        <v>879</v>
      </c>
      <c r="C197" t="s">
        <v>836</v>
      </c>
      <c r="D197" t="s">
        <v>837</v>
      </c>
      <c r="E197" t="s">
        <v>8</v>
      </c>
      <c r="F197" t="s">
        <v>9</v>
      </c>
      <c r="G197" s="1">
        <v>123899</v>
      </c>
      <c r="H197" s="1">
        <v>1564894</v>
      </c>
      <c r="I197" s="1">
        <f>Table1[[#This Row],[receipts_total]]-Table1[[#This Row],[receipts_others_income]]</f>
        <v>1440995</v>
      </c>
      <c r="J197" s="2">
        <f>LOG(Table1[[#This Row],[revenue]]+1,10)</f>
        <v>6.1586627752759329</v>
      </c>
      <c r="K197" s="1" t="str">
        <f>IF(Table1[[#This Row],[revenue]]&lt;250000,"S",IF(Table1[[#This Row],[revenue]]&lt;1000000,"M","L"))</f>
        <v>L</v>
      </c>
      <c r="L197" s="1">
        <f>IF(Table1[[#This Row],[charity_size]]="S",1, 0)</f>
        <v>0</v>
      </c>
      <c r="M197" s="2">
        <f>IF(Table1[[#This Row],[charity_size]]="S",(Table1[[#This Row],[revenue_log]]-_xlfn.MINIFS($J$2:$J$423,$K$2:$K$423,"S"))/(_xlfn.MAXIFS($J$2:$J$423,$K$2:$K$423,"S")-_xlfn.MINIFS($J$2:$J$423,$K$2:$K$423,"S")),0)</f>
        <v>0</v>
      </c>
      <c r="N197" s="1">
        <f>IF(Table1[[#This Row],[charity_size]]="M",1,0)</f>
        <v>0</v>
      </c>
      <c r="O197" s="2">
        <f>IF(Table1[[#This Row],[charity_size]]="M",(Table1[[#This Row],[revenue_log]]-_xlfn.MINIFS($J$2:$J$423,$K$2:$K$423,"M"))/(_xlfn.MAXIFS($J$2:$J$423,$K$2:$K$423,"M")-_xlfn.MINIFS($J$2:$J$423,$K$2:$K$423,"M")),0)</f>
        <v>0</v>
      </c>
      <c r="P197" s="1">
        <f>IF(Table1[[#This Row],[charity_size]]="L",1,0)</f>
        <v>1</v>
      </c>
      <c r="Q197" s="2">
        <f>IF(Table1[[#This Row],[charity_size]]="L",(Table1[[#This Row],[revenue_log]]-_xlfn.MINIFS($J$2:$J$423,$K$2:$K$423,"L"))/(_xlfn.MAXIFS($J$2:$J$423,$K$2:$K$423,"L")-_xlfn.MINIFS($J$2:$J$423,$K$2:$K$423,"L")),0)</f>
        <v>4.5683647333729718E-2</v>
      </c>
    </row>
    <row r="198" spans="1:17" x14ac:dyDescent="0.2">
      <c r="A198" t="s">
        <v>648</v>
      </c>
      <c r="B198" t="s">
        <v>647</v>
      </c>
      <c r="C198" t="s">
        <v>610</v>
      </c>
      <c r="D198" t="s">
        <v>540</v>
      </c>
      <c r="E198" t="s">
        <v>21</v>
      </c>
      <c r="F198" t="s">
        <v>18</v>
      </c>
      <c r="G198" s="1">
        <v>52716</v>
      </c>
      <c r="H198" s="1">
        <v>1464518</v>
      </c>
      <c r="I198" s="1">
        <f>Table1[[#This Row],[receipts_total]]-Table1[[#This Row],[receipts_others_income]]</f>
        <v>1411802</v>
      </c>
      <c r="J198" s="2">
        <f>LOG(Table1[[#This Row],[revenue]]+1,10)</f>
        <v>6.1497741004113866</v>
      </c>
      <c r="K198" s="1" t="str">
        <f>IF(Table1[[#This Row],[revenue]]&lt;250000,"S",IF(Table1[[#This Row],[revenue]]&lt;1000000,"M","L"))</f>
        <v>L</v>
      </c>
      <c r="L198" s="1">
        <f>IF(Table1[[#This Row],[charity_size]]="S",1, 0)</f>
        <v>0</v>
      </c>
      <c r="M198" s="2">
        <f>IF(Table1[[#This Row],[charity_size]]="S",(Table1[[#This Row],[revenue_log]]-_xlfn.MINIFS($J$2:$J$423,$K$2:$K$423,"S"))/(_xlfn.MAXIFS($J$2:$J$423,$K$2:$K$423,"S")-_xlfn.MINIFS($J$2:$J$423,$K$2:$K$423,"S")),0)</f>
        <v>0</v>
      </c>
      <c r="N198" s="1">
        <f>IF(Table1[[#This Row],[charity_size]]="M",1,0)</f>
        <v>0</v>
      </c>
      <c r="O198" s="2">
        <f>IF(Table1[[#This Row],[charity_size]]="M",(Table1[[#This Row],[revenue_log]]-_xlfn.MINIFS($J$2:$J$423,$K$2:$K$423,"M"))/(_xlfn.MAXIFS($J$2:$J$423,$K$2:$K$423,"M")-_xlfn.MINIFS($J$2:$J$423,$K$2:$K$423,"M")),0)</f>
        <v>0</v>
      </c>
      <c r="P198" s="1">
        <f>IF(Table1[[#This Row],[charity_size]]="L",1,0)</f>
        <v>1</v>
      </c>
      <c r="Q198" s="2">
        <f>IF(Table1[[#This Row],[charity_size]]="L",(Table1[[#This Row],[revenue_log]]-_xlfn.MINIFS($J$2:$J$423,$K$2:$K$423,"L"))/(_xlfn.MAXIFS($J$2:$J$423,$K$2:$K$423,"L")-_xlfn.MINIFS($J$2:$J$423,$K$2:$K$423,"L")),0)</f>
        <v>4.3072226526222973E-2</v>
      </c>
    </row>
    <row r="199" spans="1:17" x14ac:dyDescent="0.2">
      <c r="A199" t="s">
        <v>819</v>
      </c>
      <c r="B199" t="s">
        <v>818</v>
      </c>
      <c r="C199" t="s">
        <v>610</v>
      </c>
      <c r="D199" t="s">
        <v>137</v>
      </c>
      <c r="E199" t="s">
        <v>8</v>
      </c>
      <c r="F199" t="s">
        <v>9</v>
      </c>
      <c r="G199">
        <v>0</v>
      </c>
      <c r="H199" s="1">
        <v>1408211</v>
      </c>
      <c r="I199" s="1">
        <f>Table1[[#This Row],[receipts_total]]-Table1[[#This Row],[receipts_others_income]]</f>
        <v>1408211</v>
      </c>
      <c r="J199" s="2">
        <f>LOG(Table1[[#This Row],[revenue]]+1,10)</f>
        <v>6.1486680408142043</v>
      </c>
      <c r="K199" s="1" t="str">
        <f>IF(Table1[[#This Row],[revenue]]&lt;250000,"S",IF(Table1[[#This Row],[revenue]]&lt;1000000,"M","L"))</f>
        <v>L</v>
      </c>
      <c r="L199" s="1">
        <f>IF(Table1[[#This Row],[charity_size]]="S",1, 0)</f>
        <v>0</v>
      </c>
      <c r="M199" s="2">
        <f>IF(Table1[[#This Row],[charity_size]]="S",(Table1[[#This Row],[revenue_log]]-_xlfn.MINIFS($J$2:$J$423,$K$2:$K$423,"S"))/(_xlfn.MAXIFS($J$2:$J$423,$K$2:$K$423,"S")-_xlfn.MINIFS($J$2:$J$423,$K$2:$K$423,"S")),0)</f>
        <v>0</v>
      </c>
      <c r="N199" s="1">
        <f>IF(Table1[[#This Row],[charity_size]]="M",1,0)</f>
        <v>0</v>
      </c>
      <c r="O199" s="2">
        <f>IF(Table1[[#This Row],[charity_size]]="M",(Table1[[#This Row],[revenue_log]]-_xlfn.MINIFS($J$2:$J$423,$K$2:$K$423,"M"))/(_xlfn.MAXIFS($J$2:$J$423,$K$2:$K$423,"M")-_xlfn.MINIFS($J$2:$J$423,$K$2:$K$423,"M")),0)</f>
        <v>0</v>
      </c>
      <c r="P199" s="1">
        <f>IF(Table1[[#This Row],[charity_size]]="L",1,0)</f>
        <v>1</v>
      </c>
      <c r="Q199" s="2">
        <f>IF(Table1[[#This Row],[charity_size]]="L",(Table1[[#This Row],[revenue_log]]-_xlfn.MINIFS($J$2:$J$423,$K$2:$K$423,"L"))/(_xlfn.MAXIFS($J$2:$J$423,$K$2:$K$423,"L")-_xlfn.MINIFS($J$2:$J$423,$K$2:$K$423,"L")),0)</f>
        <v>4.2747275159406163E-2</v>
      </c>
    </row>
    <row r="200" spans="1:17" x14ac:dyDescent="0.2">
      <c r="A200" t="s">
        <v>746</v>
      </c>
      <c r="B200" t="s">
        <v>745</v>
      </c>
      <c r="C200" t="s">
        <v>610</v>
      </c>
      <c r="D200" t="s">
        <v>735</v>
      </c>
      <c r="E200" t="s">
        <v>21</v>
      </c>
      <c r="F200" t="s">
        <v>9</v>
      </c>
      <c r="G200" s="1">
        <v>13295</v>
      </c>
      <c r="H200" s="1">
        <v>1418420</v>
      </c>
      <c r="I200" s="1">
        <f>Table1[[#This Row],[receipts_total]]-Table1[[#This Row],[receipts_others_income]]</f>
        <v>1405125</v>
      </c>
      <c r="J200" s="2">
        <f>LOG(Table1[[#This Row],[revenue]]+1,10)</f>
        <v>6.147715269900301</v>
      </c>
      <c r="K200" s="1" t="str">
        <f>IF(Table1[[#This Row],[revenue]]&lt;250000,"S",IF(Table1[[#This Row],[revenue]]&lt;1000000,"M","L"))</f>
        <v>L</v>
      </c>
      <c r="L200" s="1">
        <f>IF(Table1[[#This Row],[charity_size]]="S",1, 0)</f>
        <v>0</v>
      </c>
      <c r="M200" s="2">
        <f>IF(Table1[[#This Row],[charity_size]]="S",(Table1[[#This Row],[revenue_log]]-_xlfn.MINIFS($J$2:$J$423,$K$2:$K$423,"S"))/(_xlfn.MAXIFS($J$2:$J$423,$K$2:$K$423,"S")-_xlfn.MINIFS($J$2:$J$423,$K$2:$K$423,"S")),0)</f>
        <v>0</v>
      </c>
      <c r="N200" s="1">
        <f>IF(Table1[[#This Row],[charity_size]]="M",1,0)</f>
        <v>0</v>
      </c>
      <c r="O200" s="2">
        <f>IF(Table1[[#This Row],[charity_size]]="M",(Table1[[#This Row],[revenue_log]]-_xlfn.MINIFS($J$2:$J$423,$K$2:$K$423,"M"))/(_xlfn.MAXIFS($J$2:$J$423,$K$2:$K$423,"M")-_xlfn.MINIFS($J$2:$J$423,$K$2:$K$423,"M")),0)</f>
        <v>0</v>
      </c>
      <c r="P200" s="1">
        <f>IF(Table1[[#This Row],[charity_size]]="L",1,0)</f>
        <v>1</v>
      </c>
      <c r="Q200" s="2">
        <f>IF(Table1[[#This Row],[charity_size]]="L",(Table1[[#This Row],[revenue_log]]-_xlfn.MINIFS($J$2:$J$423,$K$2:$K$423,"L"))/(_xlfn.MAXIFS($J$2:$J$423,$K$2:$K$423,"L")-_xlfn.MINIFS($J$2:$J$423,$K$2:$K$423,"L")),0)</f>
        <v>4.2467358768350151E-2</v>
      </c>
    </row>
    <row r="201" spans="1:17" x14ac:dyDescent="0.2">
      <c r="A201" t="s">
        <v>740</v>
      </c>
      <c r="B201" t="s">
        <v>739</v>
      </c>
      <c r="C201" t="s">
        <v>610</v>
      </c>
      <c r="D201" t="s">
        <v>735</v>
      </c>
      <c r="E201" t="s">
        <v>21</v>
      </c>
      <c r="F201" t="s">
        <v>9</v>
      </c>
      <c r="G201" s="1">
        <v>39824</v>
      </c>
      <c r="H201" s="1">
        <v>1392358</v>
      </c>
      <c r="I201" s="1">
        <f>Table1[[#This Row],[receipts_total]]-Table1[[#This Row],[receipts_others_income]]</f>
        <v>1352534</v>
      </c>
      <c r="J201" s="2">
        <f>LOG(Table1[[#This Row],[revenue]]+1,10)</f>
        <v>6.1311485123074005</v>
      </c>
      <c r="K201" s="1" t="str">
        <f>IF(Table1[[#This Row],[revenue]]&lt;250000,"S",IF(Table1[[#This Row],[revenue]]&lt;1000000,"M","L"))</f>
        <v>L</v>
      </c>
      <c r="L201" s="1">
        <f>IF(Table1[[#This Row],[charity_size]]="S",1, 0)</f>
        <v>0</v>
      </c>
      <c r="M201" s="2">
        <f>IF(Table1[[#This Row],[charity_size]]="S",(Table1[[#This Row],[revenue_log]]-_xlfn.MINIFS($J$2:$J$423,$K$2:$K$423,"S"))/(_xlfn.MAXIFS($J$2:$J$423,$K$2:$K$423,"S")-_xlfn.MINIFS($J$2:$J$423,$K$2:$K$423,"S")),0)</f>
        <v>0</v>
      </c>
      <c r="N201" s="1">
        <f>IF(Table1[[#This Row],[charity_size]]="M",1,0)</f>
        <v>0</v>
      </c>
      <c r="O201" s="2">
        <f>IF(Table1[[#This Row],[charity_size]]="M",(Table1[[#This Row],[revenue_log]]-_xlfn.MINIFS($J$2:$J$423,$K$2:$K$423,"M"))/(_xlfn.MAXIFS($J$2:$J$423,$K$2:$K$423,"M")-_xlfn.MINIFS($J$2:$J$423,$K$2:$K$423,"M")),0)</f>
        <v>0</v>
      </c>
      <c r="P201" s="1">
        <f>IF(Table1[[#This Row],[charity_size]]="L",1,0)</f>
        <v>1</v>
      </c>
      <c r="Q201" s="2">
        <f>IF(Table1[[#This Row],[charity_size]]="L",(Table1[[#This Row],[revenue_log]]-_xlfn.MINIFS($J$2:$J$423,$K$2:$K$423,"L"))/(_xlfn.MAXIFS($J$2:$J$423,$K$2:$K$423,"L")-_xlfn.MINIFS($J$2:$J$423,$K$2:$K$423,"L")),0)</f>
        <v>3.7600179334936465E-2</v>
      </c>
    </row>
    <row r="202" spans="1:17" x14ac:dyDescent="0.2">
      <c r="A202" t="s">
        <v>774</v>
      </c>
      <c r="B202" t="s">
        <v>772</v>
      </c>
      <c r="C202" t="s">
        <v>610</v>
      </c>
      <c r="D202" t="s">
        <v>773</v>
      </c>
      <c r="E202" t="s">
        <v>8</v>
      </c>
      <c r="F202" t="s">
        <v>9</v>
      </c>
      <c r="G202" s="1">
        <v>14402</v>
      </c>
      <c r="H202" s="1">
        <v>1354770</v>
      </c>
      <c r="I202" s="1">
        <f>Table1[[#This Row],[receipts_total]]-Table1[[#This Row],[receipts_others_income]]</f>
        <v>1340368</v>
      </c>
      <c r="J202" s="2">
        <f>LOG(Table1[[#This Row],[revenue]]+1,10)</f>
        <v>6.1272243749341788</v>
      </c>
      <c r="K202" s="1" t="str">
        <f>IF(Table1[[#This Row],[revenue]]&lt;250000,"S",IF(Table1[[#This Row],[revenue]]&lt;1000000,"M","L"))</f>
        <v>L</v>
      </c>
      <c r="L202" s="1">
        <f>IF(Table1[[#This Row],[charity_size]]="S",1, 0)</f>
        <v>0</v>
      </c>
      <c r="M202" s="2">
        <f>IF(Table1[[#This Row],[charity_size]]="S",(Table1[[#This Row],[revenue_log]]-_xlfn.MINIFS($J$2:$J$423,$K$2:$K$423,"S"))/(_xlfn.MAXIFS($J$2:$J$423,$K$2:$K$423,"S")-_xlfn.MINIFS($J$2:$J$423,$K$2:$K$423,"S")),0)</f>
        <v>0</v>
      </c>
      <c r="N202" s="1">
        <f>IF(Table1[[#This Row],[charity_size]]="M",1,0)</f>
        <v>0</v>
      </c>
      <c r="O202" s="2">
        <f>IF(Table1[[#This Row],[charity_size]]="M",(Table1[[#This Row],[revenue_log]]-_xlfn.MINIFS($J$2:$J$423,$K$2:$K$423,"M"))/(_xlfn.MAXIFS($J$2:$J$423,$K$2:$K$423,"M")-_xlfn.MINIFS($J$2:$J$423,$K$2:$K$423,"M")),0)</f>
        <v>0</v>
      </c>
      <c r="P202" s="1">
        <f>IF(Table1[[#This Row],[charity_size]]="L",1,0)</f>
        <v>1</v>
      </c>
      <c r="Q202" s="2">
        <f>IF(Table1[[#This Row],[charity_size]]="L",(Table1[[#This Row],[revenue_log]]-_xlfn.MINIFS($J$2:$J$423,$K$2:$K$423,"L"))/(_xlfn.MAXIFS($J$2:$J$423,$K$2:$K$423,"L")-_xlfn.MINIFS($J$2:$J$423,$K$2:$K$423,"L")),0)</f>
        <v>3.6447299502553356E-2</v>
      </c>
    </row>
    <row r="203" spans="1:17" x14ac:dyDescent="0.2">
      <c r="A203" t="s">
        <v>613</v>
      </c>
      <c r="B203" t="s">
        <v>612</v>
      </c>
      <c r="C203" t="s">
        <v>610</v>
      </c>
      <c r="D203" t="s">
        <v>540</v>
      </c>
      <c r="E203" t="s">
        <v>24</v>
      </c>
      <c r="F203" t="s">
        <v>18</v>
      </c>
      <c r="G203" s="1">
        <v>38994</v>
      </c>
      <c r="H203" s="1">
        <v>1365268</v>
      </c>
      <c r="I203" s="1">
        <f>Table1[[#This Row],[receipts_total]]-Table1[[#This Row],[receipts_others_income]]</f>
        <v>1326274</v>
      </c>
      <c r="J203" s="2">
        <f>LOG(Table1[[#This Row],[revenue]]+1,10)</f>
        <v>6.1226335833446219</v>
      </c>
      <c r="K203" s="1" t="str">
        <f>IF(Table1[[#This Row],[revenue]]&lt;250000,"S",IF(Table1[[#This Row],[revenue]]&lt;1000000,"M","L"))</f>
        <v>L</v>
      </c>
      <c r="L203" s="1">
        <f>IF(Table1[[#This Row],[charity_size]]="S",1, 0)</f>
        <v>0</v>
      </c>
      <c r="M203" s="2">
        <f>IF(Table1[[#This Row],[charity_size]]="S",(Table1[[#This Row],[revenue_log]]-_xlfn.MINIFS($J$2:$J$423,$K$2:$K$423,"S"))/(_xlfn.MAXIFS($J$2:$J$423,$K$2:$K$423,"S")-_xlfn.MINIFS($J$2:$J$423,$K$2:$K$423,"S")),0)</f>
        <v>0</v>
      </c>
      <c r="N203" s="1">
        <f>IF(Table1[[#This Row],[charity_size]]="M",1,0)</f>
        <v>0</v>
      </c>
      <c r="O203" s="2">
        <f>IF(Table1[[#This Row],[charity_size]]="M",(Table1[[#This Row],[revenue_log]]-_xlfn.MINIFS($J$2:$J$423,$K$2:$K$423,"M"))/(_xlfn.MAXIFS($J$2:$J$423,$K$2:$K$423,"M")-_xlfn.MINIFS($J$2:$J$423,$K$2:$K$423,"M")),0)</f>
        <v>0</v>
      </c>
      <c r="P203" s="1">
        <f>IF(Table1[[#This Row],[charity_size]]="L",1,0)</f>
        <v>1</v>
      </c>
      <c r="Q203" s="2">
        <f>IF(Table1[[#This Row],[charity_size]]="L",(Table1[[#This Row],[revenue_log]]-_xlfn.MINIFS($J$2:$J$423,$K$2:$K$423,"L"))/(_xlfn.MAXIFS($J$2:$J$423,$K$2:$K$423,"L")-_xlfn.MINIFS($J$2:$J$423,$K$2:$K$423,"L")),0)</f>
        <v>3.509856205151736E-2</v>
      </c>
    </row>
    <row r="204" spans="1:17" x14ac:dyDescent="0.2">
      <c r="A204" t="s">
        <v>547</v>
      </c>
      <c r="B204" t="s">
        <v>546</v>
      </c>
      <c r="C204" t="s">
        <v>132</v>
      </c>
      <c r="D204" t="s">
        <v>540</v>
      </c>
      <c r="E204" t="s">
        <v>21</v>
      </c>
      <c r="F204" t="s">
        <v>18</v>
      </c>
      <c r="G204" s="1">
        <v>91494</v>
      </c>
      <c r="H204" s="1">
        <v>1407896</v>
      </c>
      <c r="I204" s="1">
        <f>Table1[[#This Row],[receipts_total]]-Table1[[#This Row],[receipts_others_income]]</f>
        <v>1316402</v>
      </c>
      <c r="J204" s="2">
        <f>LOG(Table1[[#This Row],[revenue]]+1,10)</f>
        <v>6.1193888633533904</v>
      </c>
      <c r="K204" s="1" t="str">
        <f>IF(Table1[[#This Row],[revenue]]&lt;250000,"S",IF(Table1[[#This Row],[revenue]]&lt;1000000,"M","L"))</f>
        <v>L</v>
      </c>
      <c r="L204" s="1">
        <f>IF(Table1[[#This Row],[charity_size]]="S",1, 0)</f>
        <v>0</v>
      </c>
      <c r="M204" s="2">
        <f>IF(Table1[[#This Row],[charity_size]]="S",(Table1[[#This Row],[revenue_log]]-_xlfn.MINIFS($J$2:$J$423,$K$2:$K$423,"S"))/(_xlfn.MAXIFS($J$2:$J$423,$K$2:$K$423,"S")-_xlfn.MINIFS($J$2:$J$423,$K$2:$K$423,"S")),0)</f>
        <v>0</v>
      </c>
      <c r="N204" s="1">
        <f>IF(Table1[[#This Row],[charity_size]]="M",1,0)</f>
        <v>0</v>
      </c>
      <c r="O204" s="2">
        <f>IF(Table1[[#This Row],[charity_size]]="M",(Table1[[#This Row],[revenue_log]]-_xlfn.MINIFS($J$2:$J$423,$K$2:$K$423,"M"))/(_xlfn.MAXIFS($J$2:$J$423,$K$2:$K$423,"M")-_xlfn.MINIFS($J$2:$J$423,$K$2:$K$423,"M")),0)</f>
        <v>0</v>
      </c>
      <c r="P204" s="1">
        <f>IF(Table1[[#This Row],[charity_size]]="L",1,0)</f>
        <v>1</v>
      </c>
      <c r="Q204" s="2">
        <f>IF(Table1[[#This Row],[charity_size]]="L",(Table1[[#This Row],[revenue_log]]-_xlfn.MINIFS($J$2:$J$423,$K$2:$K$423,"L"))/(_xlfn.MAXIFS($J$2:$J$423,$K$2:$K$423,"L")-_xlfn.MINIFS($J$2:$J$423,$K$2:$K$423,"L")),0)</f>
        <v>3.4145289552662411E-2</v>
      </c>
    </row>
    <row r="205" spans="1:17" x14ac:dyDescent="0.2">
      <c r="A205" t="s">
        <v>789</v>
      </c>
      <c r="B205" t="s">
        <v>788</v>
      </c>
      <c r="C205" t="s">
        <v>610</v>
      </c>
      <c r="D205" t="s">
        <v>782</v>
      </c>
      <c r="E205" t="s">
        <v>8</v>
      </c>
      <c r="F205" t="s">
        <v>9</v>
      </c>
      <c r="G205" s="1">
        <v>68160</v>
      </c>
      <c r="H205" s="1">
        <v>1379389</v>
      </c>
      <c r="I205" s="1">
        <f>Table1[[#This Row],[receipts_total]]-Table1[[#This Row],[receipts_others_income]]</f>
        <v>1311229</v>
      </c>
      <c r="J205" s="2">
        <f>LOG(Table1[[#This Row],[revenue]]+1,10)</f>
        <v>6.1176788770217243</v>
      </c>
      <c r="K205" s="1" t="str">
        <f>IF(Table1[[#This Row],[revenue]]&lt;250000,"S",IF(Table1[[#This Row],[revenue]]&lt;1000000,"M","L"))</f>
        <v>L</v>
      </c>
      <c r="L205" s="1">
        <f>IF(Table1[[#This Row],[charity_size]]="S",1, 0)</f>
        <v>0</v>
      </c>
      <c r="M205" s="2">
        <f>IF(Table1[[#This Row],[charity_size]]="S",(Table1[[#This Row],[revenue_log]]-_xlfn.MINIFS($J$2:$J$423,$K$2:$K$423,"S"))/(_xlfn.MAXIFS($J$2:$J$423,$K$2:$K$423,"S")-_xlfn.MINIFS($J$2:$J$423,$K$2:$K$423,"S")),0)</f>
        <v>0</v>
      </c>
      <c r="N205" s="1">
        <f>IF(Table1[[#This Row],[charity_size]]="M",1,0)</f>
        <v>0</v>
      </c>
      <c r="O205" s="2">
        <f>IF(Table1[[#This Row],[charity_size]]="M",(Table1[[#This Row],[revenue_log]]-_xlfn.MINIFS($J$2:$J$423,$K$2:$K$423,"M"))/(_xlfn.MAXIFS($J$2:$J$423,$K$2:$K$423,"M")-_xlfn.MINIFS($J$2:$J$423,$K$2:$K$423,"M")),0)</f>
        <v>0</v>
      </c>
      <c r="P205" s="1">
        <f>IF(Table1[[#This Row],[charity_size]]="L",1,0)</f>
        <v>1</v>
      </c>
      <c r="Q205" s="2">
        <f>IF(Table1[[#This Row],[charity_size]]="L",(Table1[[#This Row],[revenue_log]]-_xlfn.MINIFS($J$2:$J$423,$K$2:$K$423,"L"))/(_xlfn.MAXIFS($J$2:$J$423,$K$2:$K$423,"L")-_xlfn.MINIFS($J$2:$J$423,$K$2:$K$423,"L")),0)</f>
        <v>3.3642909394189499E-2</v>
      </c>
    </row>
    <row r="206" spans="1:17" x14ac:dyDescent="0.2">
      <c r="A206" t="s">
        <v>85</v>
      </c>
      <c r="B206" t="s">
        <v>84</v>
      </c>
      <c r="C206" t="s">
        <v>11</v>
      </c>
      <c r="D206" t="s">
        <v>56</v>
      </c>
      <c r="E206" t="s">
        <v>8</v>
      </c>
      <c r="F206" t="s">
        <v>18</v>
      </c>
      <c r="G206" s="1">
        <v>53013</v>
      </c>
      <c r="H206" s="1">
        <v>1349106</v>
      </c>
      <c r="I206" s="1">
        <f>Table1[[#This Row],[receipts_total]]-Table1[[#This Row],[receipts_others_income]]</f>
        <v>1296093</v>
      </c>
      <c r="J206" s="2">
        <f>LOG(Table1[[#This Row],[revenue]]+1,10)</f>
        <v>6.1126365001463663</v>
      </c>
      <c r="K206" s="1" t="str">
        <f>IF(Table1[[#This Row],[revenue]]&lt;250000,"S",IF(Table1[[#This Row],[revenue]]&lt;1000000,"M","L"))</f>
        <v>L</v>
      </c>
      <c r="L206" s="1">
        <f>IF(Table1[[#This Row],[charity_size]]="S",1, 0)</f>
        <v>0</v>
      </c>
      <c r="M206" s="2">
        <f>IF(Table1[[#This Row],[charity_size]]="S",(Table1[[#This Row],[revenue_log]]-_xlfn.MINIFS($J$2:$J$423,$K$2:$K$423,"S"))/(_xlfn.MAXIFS($J$2:$J$423,$K$2:$K$423,"S")-_xlfn.MINIFS($J$2:$J$423,$K$2:$K$423,"S")),0)</f>
        <v>0</v>
      </c>
      <c r="N206" s="1">
        <f>IF(Table1[[#This Row],[charity_size]]="M",1,0)</f>
        <v>0</v>
      </c>
      <c r="O206" s="2">
        <f>IF(Table1[[#This Row],[charity_size]]="M",(Table1[[#This Row],[revenue_log]]-_xlfn.MINIFS($J$2:$J$423,$K$2:$K$423,"M"))/(_xlfn.MAXIFS($J$2:$J$423,$K$2:$K$423,"M")-_xlfn.MINIFS($J$2:$J$423,$K$2:$K$423,"M")),0)</f>
        <v>0</v>
      </c>
      <c r="P206" s="1">
        <f>IF(Table1[[#This Row],[charity_size]]="L",1,0)</f>
        <v>1</v>
      </c>
      <c r="Q206" s="2">
        <f>IF(Table1[[#This Row],[charity_size]]="L",(Table1[[#This Row],[revenue_log]]-_xlfn.MINIFS($J$2:$J$423,$K$2:$K$423,"L"))/(_xlfn.MAXIFS($J$2:$J$423,$K$2:$K$423,"L")-_xlfn.MINIFS($J$2:$J$423,$K$2:$K$423,"L")),0)</f>
        <v>3.2161499837392422E-2</v>
      </c>
    </row>
    <row r="207" spans="1:17" x14ac:dyDescent="0.2">
      <c r="A207" t="s">
        <v>850</v>
      </c>
      <c r="B207" t="s">
        <v>849</v>
      </c>
      <c r="C207" t="s">
        <v>836</v>
      </c>
      <c r="D207" t="s">
        <v>837</v>
      </c>
      <c r="E207" t="s">
        <v>8</v>
      </c>
      <c r="F207" t="s">
        <v>9</v>
      </c>
      <c r="G207" s="1">
        <v>318325</v>
      </c>
      <c r="H207" s="1">
        <v>1612766</v>
      </c>
      <c r="I207" s="1">
        <f>Table1[[#This Row],[receipts_total]]-Table1[[#This Row],[receipts_others_income]]</f>
        <v>1294441</v>
      </c>
      <c r="J207" s="2">
        <f>LOG(Table1[[#This Row],[revenue]]+1,10)</f>
        <v>6.1120825957950196</v>
      </c>
      <c r="K207" s="1" t="str">
        <f>IF(Table1[[#This Row],[revenue]]&lt;250000,"S",IF(Table1[[#This Row],[revenue]]&lt;1000000,"M","L"))</f>
        <v>L</v>
      </c>
      <c r="L207" s="1">
        <f>IF(Table1[[#This Row],[charity_size]]="S",1, 0)</f>
        <v>0</v>
      </c>
      <c r="M207" s="2">
        <f>IF(Table1[[#This Row],[charity_size]]="S",(Table1[[#This Row],[revenue_log]]-_xlfn.MINIFS($J$2:$J$423,$K$2:$K$423,"S"))/(_xlfn.MAXIFS($J$2:$J$423,$K$2:$K$423,"S")-_xlfn.MINIFS($J$2:$J$423,$K$2:$K$423,"S")),0)</f>
        <v>0</v>
      </c>
      <c r="N207" s="1">
        <f>IF(Table1[[#This Row],[charity_size]]="M",1,0)</f>
        <v>0</v>
      </c>
      <c r="O207" s="2">
        <f>IF(Table1[[#This Row],[charity_size]]="M",(Table1[[#This Row],[revenue_log]]-_xlfn.MINIFS($J$2:$J$423,$K$2:$K$423,"M"))/(_xlfn.MAXIFS($J$2:$J$423,$K$2:$K$423,"M")-_xlfn.MINIFS($J$2:$J$423,$K$2:$K$423,"M")),0)</f>
        <v>0</v>
      </c>
      <c r="P207" s="1">
        <f>IF(Table1[[#This Row],[charity_size]]="L",1,0)</f>
        <v>1</v>
      </c>
      <c r="Q207" s="2">
        <f>IF(Table1[[#This Row],[charity_size]]="L",(Table1[[#This Row],[revenue_log]]-_xlfn.MINIFS($J$2:$J$423,$K$2:$K$423,"L"))/(_xlfn.MAXIFS($J$2:$J$423,$K$2:$K$423,"L")-_xlfn.MINIFS($J$2:$J$423,$K$2:$K$423,"L")),0)</f>
        <v>3.1998767217455468E-2</v>
      </c>
    </row>
    <row r="208" spans="1:17" x14ac:dyDescent="0.2">
      <c r="A208" t="s">
        <v>769</v>
      </c>
      <c r="B208" t="s">
        <v>768</v>
      </c>
      <c r="C208" t="s">
        <v>610</v>
      </c>
      <c r="D208" t="s">
        <v>735</v>
      </c>
      <c r="E208" t="s">
        <v>8</v>
      </c>
      <c r="F208" t="s">
        <v>9</v>
      </c>
      <c r="G208" s="1">
        <v>79296</v>
      </c>
      <c r="H208" s="1">
        <v>1369271</v>
      </c>
      <c r="I208" s="1">
        <f>Table1[[#This Row],[receipts_total]]-Table1[[#This Row],[receipts_others_income]]</f>
        <v>1289975</v>
      </c>
      <c r="J208" s="2">
        <f>LOG(Table1[[#This Row],[revenue]]+1,10)</f>
        <v>6.1105816303267479</v>
      </c>
      <c r="K208" s="1" t="str">
        <f>IF(Table1[[#This Row],[revenue]]&lt;250000,"S",IF(Table1[[#This Row],[revenue]]&lt;1000000,"M","L"))</f>
        <v>L</v>
      </c>
      <c r="L208" s="1">
        <f>IF(Table1[[#This Row],[charity_size]]="S",1, 0)</f>
        <v>0</v>
      </c>
      <c r="M208" s="2">
        <f>IF(Table1[[#This Row],[charity_size]]="S",(Table1[[#This Row],[revenue_log]]-_xlfn.MINIFS($J$2:$J$423,$K$2:$K$423,"S"))/(_xlfn.MAXIFS($J$2:$J$423,$K$2:$K$423,"S")-_xlfn.MINIFS($J$2:$J$423,$K$2:$K$423,"S")),0)</f>
        <v>0</v>
      </c>
      <c r="N208" s="1">
        <f>IF(Table1[[#This Row],[charity_size]]="M",1,0)</f>
        <v>0</v>
      </c>
      <c r="O208" s="2">
        <f>IF(Table1[[#This Row],[charity_size]]="M",(Table1[[#This Row],[revenue_log]]-_xlfn.MINIFS($J$2:$J$423,$K$2:$K$423,"M"))/(_xlfn.MAXIFS($J$2:$J$423,$K$2:$K$423,"M")-_xlfn.MINIFS($J$2:$J$423,$K$2:$K$423,"M")),0)</f>
        <v>0</v>
      </c>
      <c r="P208" s="1">
        <f>IF(Table1[[#This Row],[charity_size]]="L",1,0)</f>
        <v>1</v>
      </c>
      <c r="Q208" s="2">
        <f>IF(Table1[[#This Row],[charity_size]]="L",(Table1[[#This Row],[revenue_log]]-_xlfn.MINIFS($J$2:$J$423,$K$2:$K$423,"L"))/(_xlfn.MAXIFS($J$2:$J$423,$K$2:$K$423,"L")-_xlfn.MINIFS($J$2:$J$423,$K$2:$K$423,"L")),0)</f>
        <v>3.1557795698649256E-2</v>
      </c>
    </row>
    <row r="209" spans="1:17" x14ac:dyDescent="0.2">
      <c r="A209" t="s">
        <v>761</v>
      </c>
      <c r="B209" t="s">
        <v>760</v>
      </c>
      <c r="C209" t="s">
        <v>610</v>
      </c>
      <c r="D209" t="s">
        <v>735</v>
      </c>
      <c r="E209" t="s">
        <v>21</v>
      </c>
      <c r="F209" t="s">
        <v>9</v>
      </c>
      <c r="G209">
        <v>0</v>
      </c>
      <c r="H209" s="1">
        <v>1282116</v>
      </c>
      <c r="I209" s="1">
        <f>Table1[[#This Row],[receipts_total]]-Table1[[#This Row],[receipts_others_income]]</f>
        <v>1282116</v>
      </c>
      <c r="J209" s="2">
        <f>LOG(Table1[[#This Row],[revenue]]+1,10)</f>
        <v>6.1079276586741074</v>
      </c>
      <c r="K209" s="1" t="str">
        <f>IF(Table1[[#This Row],[revenue]]&lt;250000,"S",IF(Table1[[#This Row],[revenue]]&lt;1000000,"M","L"))</f>
        <v>L</v>
      </c>
      <c r="L209" s="1">
        <f>IF(Table1[[#This Row],[charity_size]]="S",1, 0)</f>
        <v>0</v>
      </c>
      <c r="M209" s="2">
        <f>IF(Table1[[#This Row],[charity_size]]="S",(Table1[[#This Row],[revenue_log]]-_xlfn.MINIFS($J$2:$J$423,$K$2:$K$423,"S"))/(_xlfn.MAXIFS($J$2:$J$423,$K$2:$K$423,"S")-_xlfn.MINIFS($J$2:$J$423,$K$2:$K$423,"S")),0)</f>
        <v>0</v>
      </c>
      <c r="N209" s="1">
        <f>IF(Table1[[#This Row],[charity_size]]="M",1,0)</f>
        <v>0</v>
      </c>
      <c r="O209" s="2">
        <f>IF(Table1[[#This Row],[charity_size]]="M",(Table1[[#This Row],[revenue_log]]-_xlfn.MINIFS($J$2:$J$423,$K$2:$K$423,"M"))/(_xlfn.MAXIFS($J$2:$J$423,$K$2:$K$423,"M")-_xlfn.MINIFS($J$2:$J$423,$K$2:$K$423,"M")),0)</f>
        <v>0</v>
      </c>
      <c r="P209" s="1">
        <f>IF(Table1[[#This Row],[charity_size]]="L",1,0)</f>
        <v>1</v>
      </c>
      <c r="Q209" s="2">
        <f>IF(Table1[[#This Row],[charity_size]]="L",(Table1[[#This Row],[revenue_log]]-_xlfn.MINIFS($J$2:$J$423,$K$2:$K$423,"L"))/(_xlfn.MAXIFS($J$2:$J$423,$K$2:$K$423,"L")-_xlfn.MINIFS($J$2:$J$423,$K$2:$K$423,"L")),0)</f>
        <v>3.0778080285288542E-2</v>
      </c>
    </row>
    <row r="210" spans="1:17" x14ac:dyDescent="0.2">
      <c r="A210" t="s">
        <v>767</v>
      </c>
      <c r="B210" t="s">
        <v>766</v>
      </c>
      <c r="C210" t="s">
        <v>610</v>
      </c>
      <c r="D210" t="s">
        <v>735</v>
      </c>
      <c r="E210" t="s">
        <v>21</v>
      </c>
      <c r="F210" t="s">
        <v>9</v>
      </c>
      <c r="G210" s="1">
        <v>14679</v>
      </c>
      <c r="H210" s="1">
        <v>1294325</v>
      </c>
      <c r="I210" s="1">
        <f>Table1[[#This Row],[receipts_total]]-Table1[[#This Row],[receipts_others_income]]</f>
        <v>1279646</v>
      </c>
      <c r="J210" s="2">
        <f>LOG(Table1[[#This Row],[revenue]]+1,10)</f>
        <v>6.1070901828545452</v>
      </c>
      <c r="K210" s="1" t="str">
        <f>IF(Table1[[#This Row],[revenue]]&lt;250000,"S",IF(Table1[[#This Row],[revenue]]&lt;1000000,"M","L"))</f>
        <v>L</v>
      </c>
      <c r="L210" s="1">
        <f>IF(Table1[[#This Row],[charity_size]]="S",1, 0)</f>
        <v>0</v>
      </c>
      <c r="M210" s="2">
        <f>IF(Table1[[#This Row],[charity_size]]="S",(Table1[[#This Row],[revenue_log]]-_xlfn.MINIFS($J$2:$J$423,$K$2:$K$423,"S"))/(_xlfn.MAXIFS($J$2:$J$423,$K$2:$K$423,"S")-_xlfn.MINIFS($J$2:$J$423,$K$2:$K$423,"S")),0)</f>
        <v>0</v>
      </c>
      <c r="N210" s="1">
        <f>IF(Table1[[#This Row],[charity_size]]="M",1,0)</f>
        <v>0</v>
      </c>
      <c r="O210" s="2">
        <f>IF(Table1[[#This Row],[charity_size]]="M",(Table1[[#This Row],[revenue_log]]-_xlfn.MINIFS($J$2:$J$423,$K$2:$K$423,"M"))/(_xlfn.MAXIFS($J$2:$J$423,$K$2:$K$423,"M")-_xlfn.MINIFS($J$2:$J$423,$K$2:$K$423,"M")),0)</f>
        <v>0</v>
      </c>
      <c r="P210" s="1">
        <f>IF(Table1[[#This Row],[charity_size]]="L",1,0)</f>
        <v>1</v>
      </c>
      <c r="Q210" s="2">
        <f>IF(Table1[[#This Row],[charity_size]]="L",(Table1[[#This Row],[revenue_log]]-_xlfn.MINIFS($J$2:$J$423,$K$2:$K$423,"L"))/(_xlfn.MAXIFS($J$2:$J$423,$K$2:$K$423,"L")-_xlfn.MINIFS($J$2:$J$423,$K$2:$K$423,"L")),0)</f>
        <v>3.053203666075328E-2</v>
      </c>
    </row>
    <row r="211" spans="1:17" x14ac:dyDescent="0.2">
      <c r="A211" t="s">
        <v>468</v>
      </c>
      <c r="B211" t="s">
        <v>466</v>
      </c>
      <c r="C211" t="s">
        <v>356</v>
      </c>
      <c r="D211" t="s">
        <v>467</v>
      </c>
      <c r="E211" t="s">
        <v>21</v>
      </c>
      <c r="F211" t="s">
        <v>18</v>
      </c>
      <c r="G211" s="1">
        <v>451304</v>
      </c>
      <c r="H211" s="1">
        <v>1710014</v>
      </c>
      <c r="I211" s="1">
        <f>Table1[[#This Row],[receipts_total]]-Table1[[#This Row],[receipts_others_income]]</f>
        <v>1258710</v>
      </c>
      <c r="J211" s="2">
        <f>LOG(Table1[[#This Row],[revenue]]+1,10)</f>
        <v>6.0999260275559637</v>
      </c>
      <c r="K211" s="1" t="str">
        <f>IF(Table1[[#This Row],[revenue]]&lt;250000,"S",IF(Table1[[#This Row],[revenue]]&lt;1000000,"M","L"))</f>
        <v>L</v>
      </c>
      <c r="L211" s="1">
        <f>IF(Table1[[#This Row],[charity_size]]="S",1, 0)</f>
        <v>0</v>
      </c>
      <c r="M211" s="2">
        <f>IF(Table1[[#This Row],[charity_size]]="S",(Table1[[#This Row],[revenue_log]]-_xlfn.MINIFS($J$2:$J$423,$K$2:$K$423,"S"))/(_xlfn.MAXIFS($J$2:$J$423,$K$2:$K$423,"S")-_xlfn.MINIFS($J$2:$J$423,$K$2:$K$423,"S")),0)</f>
        <v>0</v>
      </c>
      <c r="N211" s="1">
        <f>IF(Table1[[#This Row],[charity_size]]="M",1,0)</f>
        <v>0</v>
      </c>
      <c r="O211" s="2">
        <f>IF(Table1[[#This Row],[charity_size]]="M",(Table1[[#This Row],[revenue_log]]-_xlfn.MINIFS($J$2:$J$423,$K$2:$K$423,"M"))/(_xlfn.MAXIFS($J$2:$J$423,$K$2:$K$423,"M")-_xlfn.MINIFS($J$2:$J$423,$K$2:$K$423,"M")),0)</f>
        <v>0</v>
      </c>
      <c r="P211" s="1">
        <f>IF(Table1[[#This Row],[charity_size]]="L",1,0)</f>
        <v>1</v>
      </c>
      <c r="Q211" s="2">
        <f>IF(Table1[[#This Row],[charity_size]]="L",(Table1[[#This Row],[revenue_log]]-_xlfn.MINIFS($J$2:$J$423,$K$2:$K$423,"L"))/(_xlfn.MAXIFS($J$2:$J$423,$K$2:$K$423,"L")-_xlfn.MINIFS($J$2:$J$423,$K$2:$K$423,"L")),0)</f>
        <v>2.8427265758450684E-2</v>
      </c>
    </row>
    <row r="212" spans="1:17" x14ac:dyDescent="0.2">
      <c r="A212" t="s">
        <v>348</v>
      </c>
      <c r="B212" t="s">
        <v>347</v>
      </c>
      <c r="C212" t="s">
        <v>291</v>
      </c>
      <c r="D212" t="s">
        <v>345</v>
      </c>
      <c r="E212" t="s">
        <v>21</v>
      </c>
      <c r="F212" t="s">
        <v>18</v>
      </c>
      <c r="G212" s="1">
        <v>945477</v>
      </c>
      <c r="H212" s="1">
        <v>2166595</v>
      </c>
      <c r="I212" s="1">
        <f>Table1[[#This Row],[receipts_total]]-Table1[[#This Row],[receipts_others_income]]</f>
        <v>1221118</v>
      </c>
      <c r="J212" s="2">
        <f>LOG(Table1[[#This Row],[revenue]]+1,10)</f>
        <v>6.0867579886992349</v>
      </c>
      <c r="K212" s="1" t="str">
        <f>IF(Table1[[#This Row],[revenue]]&lt;250000,"S",IF(Table1[[#This Row],[revenue]]&lt;1000000,"M","L"))</f>
        <v>L</v>
      </c>
      <c r="L212" s="1">
        <f>IF(Table1[[#This Row],[charity_size]]="S",1, 0)</f>
        <v>0</v>
      </c>
      <c r="M212" s="2">
        <f>IF(Table1[[#This Row],[charity_size]]="S",(Table1[[#This Row],[revenue_log]]-_xlfn.MINIFS($J$2:$J$423,$K$2:$K$423,"S"))/(_xlfn.MAXIFS($J$2:$J$423,$K$2:$K$423,"S")-_xlfn.MINIFS($J$2:$J$423,$K$2:$K$423,"S")),0)</f>
        <v>0</v>
      </c>
      <c r="N212" s="1">
        <f>IF(Table1[[#This Row],[charity_size]]="M",1,0)</f>
        <v>0</v>
      </c>
      <c r="O212" s="2">
        <f>IF(Table1[[#This Row],[charity_size]]="M",(Table1[[#This Row],[revenue_log]]-_xlfn.MINIFS($J$2:$J$423,$K$2:$K$423,"M"))/(_xlfn.MAXIFS($J$2:$J$423,$K$2:$K$423,"M")-_xlfn.MINIFS($J$2:$J$423,$K$2:$K$423,"M")),0)</f>
        <v>0</v>
      </c>
      <c r="P212" s="1">
        <f>IF(Table1[[#This Row],[charity_size]]="L",1,0)</f>
        <v>1</v>
      </c>
      <c r="Q212" s="2">
        <f>IF(Table1[[#This Row],[charity_size]]="L",(Table1[[#This Row],[revenue_log]]-_xlfn.MINIFS($J$2:$J$423,$K$2:$K$423,"L"))/(_xlfn.MAXIFS($J$2:$J$423,$K$2:$K$423,"L")-_xlfn.MINIFS($J$2:$J$423,$K$2:$K$423,"L")),0)</f>
        <v>2.4558602410027684E-2</v>
      </c>
    </row>
    <row r="213" spans="1:17" x14ac:dyDescent="0.2">
      <c r="A213" t="s">
        <v>598</v>
      </c>
      <c r="B213" t="s">
        <v>596</v>
      </c>
      <c r="C213" t="s">
        <v>132</v>
      </c>
      <c r="D213" t="s">
        <v>597</v>
      </c>
      <c r="E213" t="s">
        <v>21</v>
      </c>
      <c r="F213" t="s">
        <v>18</v>
      </c>
      <c r="G213">
        <v>0</v>
      </c>
      <c r="H213" s="1">
        <v>1213169</v>
      </c>
      <c r="I213" s="1">
        <f>Table1[[#This Row],[receipts_total]]-Table1[[#This Row],[receipts_others_income]]</f>
        <v>1213169</v>
      </c>
      <c r="J213" s="2">
        <f>LOG(Table1[[#This Row],[revenue]]+1,10)</f>
        <v>6.0839216622753307</v>
      </c>
      <c r="K213" s="1" t="str">
        <f>IF(Table1[[#This Row],[revenue]]&lt;250000,"S",IF(Table1[[#This Row],[revenue]]&lt;1000000,"M","L"))</f>
        <v>L</v>
      </c>
      <c r="L213" s="1">
        <f>IF(Table1[[#This Row],[charity_size]]="S",1, 0)</f>
        <v>0</v>
      </c>
      <c r="M213" s="2">
        <f>IF(Table1[[#This Row],[charity_size]]="S",(Table1[[#This Row],[revenue_log]]-_xlfn.MINIFS($J$2:$J$423,$K$2:$K$423,"S"))/(_xlfn.MAXIFS($J$2:$J$423,$K$2:$K$423,"S")-_xlfn.MINIFS($J$2:$J$423,$K$2:$K$423,"S")),0)</f>
        <v>0</v>
      </c>
      <c r="N213" s="1">
        <f>IF(Table1[[#This Row],[charity_size]]="M",1,0)</f>
        <v>0</v>
      </c>
      <c r="O213" s="2">
        <f>IF(Table1[[#This Row],[charity_size]]="M",(Table1[[#This Row],[revenue_log]]-_xlfn.MINIFS($J$2:$J$423,$K$2:$K$423,"M"))/(_xlfn.MAXIFS($J$2:$J$423,$K$2:$K$423,"M")-_xlfn.MINIFS($J$2:$J$423,$K$2:$K$423,"M")),0)</f>
        <v>0</v>
      </c>
      <c r="P213" s="1">
        <f>IF(Table1[[#This Row],[charity_size]]="L",1,0)</f>
        <v>1</v>
      </c>
      <c r="Q213" s="2">
        <f>IF(Table1[[#This Row],[charity_size]]="L",(Table1[[#This Row],[revenue_log]]-_xlfn.MINIFS($J$2:$J$423,$K$2:$K$423,"L"))/(_xlfn.MAXIFS($J$2:$J$423,$K$2:$K$423,"L")-_xlfn.MINIFS($J$2:$J$423,$K$2:$K$423,"L")),0)</f>
        <v>2.3725312639264681E-2</v>
      </c>
    </row>
    <row r="214" spans="1:17" x14ac:dyDescent="0.2">
      <c r="A214" t="s">
        <v>757</v>
      </c>
      <c r="B214" t="s">
        <v>756</v>
      </c>
      <c r="C214" t="s">
        <v>610</v>
      </c>
      <c r="D214" t="s">
        <v>735</v>
      </c>
      <c r="E214" t="s">
        <v>755</v>
      </c>
      <c r="F214" t="s">
        <v>18</v>
      </c>
      <c r="G214" s="1">
        <v>30120</v>
      </c>
      <c r="H214" s="1">
        <v>1214972</v>
      </c>
      <c r="I214" s="1">
        <f>Table1[[#This Row],[receipts_total]]-Table1[[#This Row],[receipts_others_income]]</f>
        <v>1184852</v>
      </c>
      <c r="J214" s="2">
        <f>LOG(Table1[[#This Row],[revenue]]+1,10)</f>
        <v>6.0736644724989119</v>
      </c>
      <c r="K214" s="1" t="str">
        <f>IF(Table1[[#This Row],[revenue]]&lt;250000,"S",IF(Table1[[#This Row],[revenue]]&lt;1000000,"M","L"))</f>
        <v>L</v>
      </c>
      <c r="L214" s="1">
        <f>IF(Table1[[#This Row],[charity_size]]="S",1, 0)</f>
        <v>0</v>
      </c>
      <c r="M214" s="2">
        <f>IF(Table1[[#This Row],[charity_size]]="S",(Table1[[#This Row],[revenue_log]]-_xlfn.MINIFS($J$2:$J$423,$K$2:$K$423,"S"))/(_xlfn.MAXIFS($J$2:$J$423,$K$2:$K$423,"S")-_xlfn.MINIFS($J$2:$J$423,$K$2:$K$423,"S")),0)</f>
        <v>0</v>
      </c>
      <c r="N214" s="1">
        <f>IF(Table1[[#This Row],[charity_size]]="M",1,0)</f>
        <v>0</v>
      </c>
      <c r="O214" s="2">
        <f>IF(Table1[[#This Row],[charity_size]]="M",(Table1[[#This Row],[revenue_log]]-_xlfn.MINIFS($J$2:$J$423,$K$2:$K$423,"M"))/(_xlfn.MAXIFS($J$2:$J$423,$K$2:$K$423,"M")-_xlfn.MINIFS($J$2:$J$423,$K$2:$K$423,"M")),0)</f>
        <v>0</v>
      </c>
      <c r="P214" s="1">
        <f>IF(Table1[[#This Row],[charity_size]]="L",1,0)</f>
        <v>1</v>
      </c>
      <c r="Q214" s="2">
        <f>IF(Table1[[#This Row],[charity_size]]="L",(Table1[[#This Row],[revenue_log]]-_xlfn.MINIFS($J$2:$J$423,$K$2:$K$423,"L"))/(_xlfn.MAXIFS($J$2:$J$423,$K$2:$K$423,"L")-_xlfn.MINIFS($J$2:$J$423,$K$2:$K$423,"L")),0)</f>
        <v>2.0711833215517894E-2</v>
      </c>
    </row>
    <row r="215" spans="1:17" x14ac:dyDescent="0.2">
      <c r="A215" t="s">
        <v>184</v>
      </c>
      <c r="B215" t="s">
        <v>183</v>
      </c>
      <c r="C215" t="s">
        <v>137</v>
      </c>
      <c r="D215" t="s">
        <v>173</v>
      </c>
      <c r="E215" t="s">
        <v>8</v>
      </c>
      <c r="F215" t="s">
        <v>9</v>
      </c>
      <c r="G215" s="1">
        <v>105085</v>
      </c>
      <c r="H215" s="1">
        <v>1286969</v>
      </c>
      <c r="I215" s="1">
        <f>Table1[[#This Row],[receipts_total]]-Table1[[#This Row],[receipts_others_income]]</f>
        <v>1181884</v>
      </c>
      <c r="J215" s="2">
        <f>LOG(Table1[[#This Row],[revenue]]+1,10)</f>
        <v>6.0725752207963666</v>
      </c>
      <c r="K215" s="1" t="str">
        <f>IF(Table1[[#This Row],[revenue]]&lt;250000,"S",IF(Table1[[#This Row],[revenue]]&lt;1000000,"M","L"))</f>
        <v>L</v>
      </c>
      <c r="L215" s="1">
        <f>IF(Table1[[#This Row],[charity_size]]="S",1, 0)</f>
        <v>0</v>
      </c>
      <c r="M215" s="2">
        <f>IF(Table1[[#This Row],[charity_size]]="S",(Table1[[#This Row],[revenue_log]]-_xlfn.MINIFS($J$2:$J$423,$K$2:$K$423,"S"))/(_xlfn.MAXIFS($J$2:$J$423,$K$2:$K$423,"S")-_xlfn.MINIFS($J$2:$J$423,$K$2:$K$423,"S")),0)</f>
        <v>0</v>
      </c>
      <c r="N215" s="1">
        <f>IF(Table1[[#This Row],[charity_size]]="M",1,0)</f>
        <v>0</v>
      </c>
      <c r="O215" s="2">
        <f>IF(Table1[[#This Row],[charity_size]]="M",(Table1[[#This Row],[revenue_log]]-_xlfn.MINIFS($J$2:$J$423,$K$2:$K$423,"M"))/(_xlfn.MAXIFS($J$2:$J$423,$K$2:$K$423,"M")-_xlfn.MINIFS($J$2:$J$423,$K$2:$K$423,"M")),0)</f>
        <v>0</v>
      </c>
      <c r="P215" s="1">
        <f>IF(Table1[[#This Row],[charity_size]]="L",1,0)</f>
        <v>1</v>
      </c>
      <c r="Q215" s="2">
        <f>IF(Table1[[#This Row],[charity_size]]="L",(Table1[[#This Row],[revenue_log]]-_xlfn.MINIFS($J$2:$J$423,$K$2:$K$423,"L"))/(_xlfn.MAXIFS($J$2:$J$423,$K$2:$K$423,"L")-_xlfn.MINIFS($J$2:$J$423,$K$2:$K$423,"L")),0)</f>
        <v>2.0391819872248383E-2</v>
      </c>
    </row>
    <row r="216" spans="1:17" x14ac:dyDescent="0.2">
      <c r="A216" t="s">
        <v>389</v>
      </c>
      <c r="B216" t="s">
        <v>388</v>
      </c>
      <c r="C216" t="s">
        <v>356</v>
      </c>
      <c r="D216" t="s">
        <v>384</v>
      </c>
      <c r="E216" t="s">
        <v>8</v>
      </c>
      <c r="F216" t="s">
        <v>9</v>
      </c>
      <c r="G216" s="1">
        <v>15718</v>
      </c>
      <c r="H216" s="1">
        <v>1169676</v>
      </c>
      <c r="I216" s="1">
        <f>Table1[[#This Row],[receipts_total]]-Table1[[#This Row],[receipts_others_income]]</f>
        <v>1153958</v>
      </c>
      <c r="J216" s="2">
        <f>LOG(Table1[[#This Row],[revenue]]+1,10)</f>
        <v>6.062190378672331</v>
      </c>
      <c r="K216" s="1" t="str">
        <f>IF(Table1[[#This Row],[revenue]]&lt;250000,"S",IF(Table1[[#This Row],[revenue]]&lt;1000000,"M","L"))</f>
        <v>L</v>
      </c>
      <c r="L216" s="1">
        <f>IF(Table1[[#This Row],[charity_size]]="S",1, 0)</f>
        <v>0</v>
      </c>
      <c r="M216" s="2">
        <f>IF(Table1[[#This Row],[charity_size]]="S",(Table1[[#This Row],[revenue_log]]-_xlfn.MINIFS($J$2:$J$423,$K$2:$K$423,"S"))/(_xlfn.MAXIFS($J$2:$J$423,$K$2:$K$423,"S")-_xlfn.MINIFS($J$2:$J$423,$K$2:$K$423,"S")),0)</f>
        <v>0</v>
      </c>
      <c r="N216" s="1">
        <f>IF(Table1[[#This Row],[charity_size]]="M",1,0)</f>
        <v>0</v>
      </c>
      <c r="O216" s="2">
        <f>IF(Table1[[#This Row],[charity_size]]="M",(Table1[[#This Row],[revenue_log]]-_xlfn.MINIFS($J$2:$J$423,$K$2:$K$423,"M"))/(_xlfn.MAXIFS($J$2:$J$423,$K$2:$K$423,"M")-_xlfn.MINIFS($J$2:$J$423,$K$2:$K$423,"M")),0)</f>
        <v>0</v>
      </c>
      <c r="P216" s="1">
        <f>IF(Table1[[#This Row],[charity_size]]="L",1,0)</f>
        <v>1</v>
      </c>
      <c r="Q216" s="2">
        <f>IF(Table1[[#This Row],[charity_size]]="L",(Table1[[#This Row],[revenue_log]]-_xlfn.MINIFS($J$2:$J$423,$K$2:$K$423,"L"))/(_xlfn.MAXIFS($J$2:$J$423,$K$2:$K$423,"L")-_xlfn.MINIFS($J$2:$J$423,$K$2:$K$423,"L")),0)</f>
        <v>1.7340837220880655E-2</v>
      </c>
    </row>
    <row r="217" spans="1:17" x14ac:dyDescent="0.2">
      <c r="A217" t="s">
        <v>553</v>
      </c>
      <c r="B217" t="s">
        <v>552</v>
      </c>
      <c r="C217" t="s">
        <v>132</v>
      </c>
      <c r="D217" t="s">
        <v>540</v>
      </c>
      <c r="E217" t="s">
        <v>21</v>
      </c>
      <c r="F217" t="s">
        <v>18</v>
      </c>
      <c r="G217" s="1">
        <v>43657</v>
      </c>
      <c r="H217" s="1">
        <v>1182961</v>
      </c>
      <c r="I217" s="1">
        <f>Table1[[#This Row],[receipts_total]]-Table1[[#This Row],[receipts_others_income]]</f>
        <v>1139304</v>
      </c>
      <c r="J217" s="2">
        <f>LOG(Table1[[#This Row],[revenue]]+1,10)</f>
        <v>6.0566400033461614</v>
      </c>
      <c r="K217" s="1" t="str">
        <f>IF(Table1[[#This Row],[revenue]]&lt;250000,"S",IF(Table1[[#This Row],[revenue]]&lt;1000000,"M","L"))</f>
        <v>L</v>
      </c>
      <c r="L217" s="1">
        <f>IF(Table1[[#This Row],[charity_size]]="S",1, 0)</f>
        <v>0</v>
      </c>
      <c r="M217" s="2">
        <f>IF(Table1[[#This Row],[charity_size]]="S",(Table1[[#This Row],[revenue_log]]-_xlfn.MINIFS($J$2:$J$423,$K$2:$K$423,"S"))/(_xlfn.MAXIFS($J$2:$J$423,$K$2:$K$423,"S")-_xlfn.MINIFS($J$2:$J$423,$K$2:$K$423,"S")),0)</f>
        <v>0</v>
      </c>
      <c r="N217" s="1">
        <f>IF(Table1[[#This Row],[charity_size]]="M",1,0)</f>
        <v>0</v>
      </c>
      <c r="O217" s="2">
        <f>IF(Table1[[#This Row],[charity_size]]="M",(Table1[[#This Row],[revenue_log]]-_xlfn.MINIFS($J$2:$J$423,$K$2:$K$423,"M"))/(_xlfn.MAXIFS($J$2:$J$423,$K$2:$K$423,"M")-_xlfn.MINIFS($J$2:$J$423,$K$2:$K$423,"M")),0)</f>
        <v>0</v>
      </c>
      <c r="P217" s="1">
        <f>IF(Table1[[#This Row],[charity_size]]="L",1,0)</f>
        <v>1</v>
      </c>
      <c r="Q217" s="2">
        <f>IF(Table1[[#This Row],[charity_size]]="L",(Table1[[#This Row],[revenue_log]]-_xlfn.MINIFS($J$2:$J$423,$K$2:$K$423,"L"))/(_xlfn.MAXIFS($J$2:$J$423,$K$2:$K$423,"L")-_xlfn.MINIFS($J$2:$J$423,$K$2:$K$423,"L")),0)</f>
        <v>1.5710181826560372E-2</v>
      </c>
    </row>
    <row r="218" spans="1:17" x14ac:dyDescent="0.2">
      <c r="A218" t="s">
        <v>48</v>
      </c>
      <c r="B218" t="s">
        <v>47</v>
      </c>
      <c r="C218" t="s">
        <v>11</v>
      </c>
      <c r="D218" t="s">
        <v>42</v>
      </c>
      <c r="E218" t="s">
        <v>8</v>
      </c>
      <c r="F218" t="s">
        <v>9</v>
      </c>
      <c r="G218" s="1">
        <v>79297</v>
      </c>
      <c r="H218" s="1">
        <v>1213698</v>
      </c>
      <c r="I218" s="1">
        <f>Table1[[#This Row],[receipts_total]]-Table1[[#This Row],[receipts_others_income]]</f>
        <v>1134401</v>
      </c>
      <c r="J218" s="2">
        <f>LOG(Table1[[#This Row],[revenue]]+1,10)</f>
        <v>6.0547669835197011</v>
      </c>
      <c r="K218" s="1" t="str">
        <f>IF(Table1[[#This Row],[revenue]]&lt;250000,"S",IF(Table1[[#This Row],[revenue]]&lt;1000000,"M","L"))</f>
        <v>L</v>
      </c>
      <c r="L218" s="1">
        <f>IF(Table1[[#This Row],[charity_size]]="S",1, 0)</f>
        <v>0</v>
      </c>
      <c r="M218" s="2">
        <f>IF(Table1[[#This Row],[charity_size]]="S",(Table1[[#This Row],[revenue_log]]-_xlfn.MINIFS($J$2:$J$423,$K$2:$K$423,"S"))/(_xlfn.MAXIFS($J$2:$J$423,$K$2:$K$423,"S")-_xlfn.MINIFS($J$2:$J$423,$K$2:$K$423,"S")),0)</f>
        <v>0</v>
      </c>
      <c r="N218" s="1">
        <f>IF(Table1[[#This Row],[charity_size]]="M",1,0)</f>
        <v>0</v>
      </c>
      <c r="O218" s="2">
        <f>IF(Table1[[#This Row],[charity_size]]="M",(Table1[[#This Row],[revenue_log]]-_xlfn.MINIFS($J$2:$J$423,$K$2:$K$423,"M"))/(_xlfn.MAXIFS($J$2:$J$423,$K$2:$K$423,"M")-_xlfn.MINIFS($J$2:$J$423,$K$2:$K$423,"M")),0)</f>
        <v>0</v>
      </c>
      <c r="P218" s="1">
        <f>IF(Table1[[#This Row],[charity_size]]="L",1,0)</f>
        <v>1</v>
      </c>
      <c r="Q218" s="2">
        <f>IF(Table1[[#This Row],[charity_size]]="L",(Table1[[#This Row],[revenue_log]]-_xlfn.MINIFS($J$2:$J$423,$K$2:$K$423,"L"))/(_xlfn.MAXIFS($J$2:$J$423,$K$2:$K$423,"L")-_xlfn.MINIFS($J$2:$J$423,$K$2:$K$423,"L")),0)</f>
        <v>1.5159903745493371E-2</v>
      </c>
    </row>
    <row r="219" spans="1:17" x14ac:dyDescent="0.2">
      <c r="A219" t="s">
        <v>174</v>
      </c>
      <c r="B219" t="s">
        <v>172</v>
      </c>
      <c r="C219" t="s">
        <v>137</v>
      </c>
      <c r="D219" t="s">
        <v>173</v>
      </c>
      <c r="E219" t="s">
        <v>8</v>
      </c>
      <c r="F219" t="s">
        <v>9</v>
      </c>
      <c r="G219" s="1">
        <v>9942</v>
      </c>
      <c r="H219" s="1">
        <v>1127648</v>
      </c>
      <c r="I219" s="1">
        <f>Table1[[#This Row],[receipts_total]]-Table1[[#This Row],[receipts_others_income]]</f>
        <v>1117706</v>
      </c>
      <c r="J219" s="2">
        <f>LOG(Table1[[#This Row],[revenue]]+1,10)</f>
        <v>6.0483279708487787</v>
      </c>
      <c r="K219" s="1" t="str">
        <f>IF(Table1[[#This Row],[revenue]]&lt;250000,"S",IF(Table1[[#This Row],[revenue]]&lt;1000000,"M","L"))</f>
        <v>L</v>
      </c>
      <c r="L219" s="1">
        <f>IF(Table1[[#This Row],[charity_size]]="S",1, 0)</f>
        <v>0</v>
      </c>
      <c r="M219" s="2">
        <f>IF(Table1[[#This Row],[charity_size]]="S",(Table1[[#This Row],[revenue_log]]-_xlfn.MINIFS($J$2:$J$423,$K$2:$K$423,"S"))/(_xlfn.MAXIFS($J$2:$J$423,$K$2:$K$423,"S")-_xlfn.MINIFS($J$2:$J$423,$K$2:$K$423,"S")),0)</f>
        <v>0</v>
      </c>
      <c r="N219" s="1">
        <f>IF(Table1[[#This Row],[charity_size]]="M",1,0)</f>
        <v>0</v>
      </c>
      <c r="O219" s="2">
        <f>IF(Table1[[#This Row],[charity_size]]="M",(Table1[[#This Row],[revenue_log]]-_xlfn.MINIFS($J$2:$J$423,$K$2:$K$423,"M"))/(_xlfn.MAXIFS($J$2:$J$423,$K$2:$K$423,"M")-_xlfn.MINIFS($J$2:$J$423,$K$2:$K$423,"M")),0)</f>
        <v>0</v>
      </c>
      <c r="P219" s="1">
        <f>IF(Table1[[#This Row],[charity_size]]="L",1,0)</f>
        <v>1</v>
      </c>
      <c r="Q219" s="2">
        <f>IF(Table1[[#This Row],[charity_size]]="L",(Table1[[#This Row],[revenue_log]]-_xlfn.MINIFS($J$2:$J$423,$K$2:$K$423,"L"))/(_xlfn.MAXIFS($J$2:$J$423,$K$2:$K$423,"L")-_xlfn.MINIFS($J$2:$J$423,$K$2:$K$423,"L")),0)</f>
        <v>1.3268173884193659E-2</v>
      </c>
    </row>
    <row r="220" spans="1:17" x14ac:dyDescent="0.2">
      <c r="A220" t="s">
        <v>457</v>
      </c>
      <c r="B220" t="s">
        <v>456</v>
      </c>
      <c r="C220" t="s">
        <v>356</v>
      </c>
      <c r="D220" t="s">
        <v>450</v>
      </c>
      <c r="E220" t="s">
        <v>8</v>
      </c>
      <c r="F220" t="s">
        <v>18</v>
      </c>
      <c r="G220" s="1">
        <v>8397</v>
      </c>
      <c r="H220" s="1">
        <v>1124093</v>
      </c>
      <c r="I220" s="1">
        <f>Table1[[#This Row],[receipts_total]]-Table1[[#This Row],[receipts_others_income]]</f>
        <v>1115696</v>
      </c>
      <c r="J220" s="2">
        <f>LOG(Table1[[#This Row],[revenue]]+1,10)</f>
        <v>6.0475462653048631</v>
      </c>
      <c r="K220" s="1" t="str">
        <f>IF(Table1[[#This Row],[revenue]]&lt;250000,"S",IF(Table1[[#This Row],[revenue]]&lt;1000000,"M","L"))</f>
        <v>L</v>
      </c>
      <c r="L220" s="1">
        <f>IF(Table1[[#This Row],[charity_size]]="S",1, 0)</f>
        <v>0</v>
      </c>
      <c r="M220" s="2">
        <f>IF(Table1[[#This Row],[charity_size]]="S",(Table1[[#This Row],[revenue_log]]-_xlfn.MINIFS($J$2:$J$423,$K$2:$K$423,"S"))/(_xlfn.MAXIFS($J$2:$J$423,$K$2:$K$423,"S")-_xlfn.MINIFS($J$2:$J$423,$K$2:$K$423,"S")),0)</f>
        <v>0</v>
      </c>
      <c r="N220" s="1">
        <f>IF(Table1[[#This Row],[charity_size]]="M",1,0)</f>
        <v>0</v>
      </c>
      <c r="O220" s="2">
        <f>IF(Table1[[#This Row],[charity_size]]="M",(Table1[[#This Row],[revenue_log]]-_xlfn.MINIFS($J$2:$J$423,$K$2:$K$423,"M"))/(_xlfn.MAXIFS($J$2:$J$423,$K$2:$K$423,"M")-_xlfn.MINIFS($J$2:$J$423,$K$2:$K$423,"M")),0)</f>
        <v>0</v>
      </c>
      <c r="P220" s="1">
        <f>IF(Table1[[#This Row],[charity_size]]="L",1,0)</f>
        <v>1</v>
      </c>
      <c r="Q220" s="2">
        <f>IF(Table1[[#This Row],[charity_size]]="L",(Table1[[#This Row],[revenue_log]]-_xlfn.MINIFS($J$2:$J$423,$K$2:$K$423,"L"))/(_xlfn.MAXIFS($J$2:$J$423,$K$2:$K$423,"L")-_xlfn.MINIFS($J$2:$J$423,$K$2:$K$423,"L")),0)</f>
        <v>1.3038515115723346E-2</v>
      </c>
    </row>
    <row r="221" spans="1:17" x14ac:dyDescent="0.2">
      <c r="A221" t="s">
        <v>733</v>
      </c>
      <c r="B221" t="s">
        <v>732</v>
      </c>
      <c r="C221" t="s">
        <v>610</v>
      </c>
      <c r="D221" t="s">
        <v>706</v>
      </c>
      <c r="E221" t="s">
        <v>8</v>
      </c>
      <c r="F221" t="s">
        <v>9</v>
      </c>
      <c r="G221" s="1">
        <v>355925</v>
      </c>
      <c r="H221" s="1">
        <v>1436200</v>
      </c>
      <c r="I221" s="1">
        <f>Table1[[#This Row],[receipts_total]]-Table1[[#This Row],[receipts_others_income]]</f>
        <v>1080275</v>
      </c>
      <c r="J221" s="2">
        <f>LOG(Table1[[#This Row],[revenue]]+1,10)</f>
        <v>6.033534727675371</v>
      </c>
      <c r="K221" s="1" t="str">
        <f>IF(Table1[[#This Row],[revenue]]&lt;250000,"S",IF(Table1[[#This Row],[revenue]]&lt;1000000,"M","L"))</f>
        <v>L</v>
      </c>
      <c r="L221" s="1">
        <f>IF(Table1[[#This Row],[charity_size]]="S",1, 0)</f>
        <v>0</v>
      </c>
      <c r="M221" s="2">
        <f>IF(Table1[[#This Row],[charity_size]]="S",(Table1[[#This Row],[revenue_log]]-_xlfn.MINIFS($J$2:$J$423,$K$2:$K$423,"S"))/(_xlfn.MAXIFS($J$2:$J$423,$K$2:$K$423,"S")-_xlfn.MINIFS($J$2:$J$423,$K$2:$K$423,"S")),0)</f>
        <v>0</v>
      </c>
      <c r="N221" s="1">
        <f>IF(Table1[[#This Row],[charity_size]]="M",1,0)</f>
        <v>0</v>
      </c>
      <c r="O221" s="2">
        <f>IF(Table1[[#This Row],[charity_size]]="M",(Table1[[#This Row],[revenue_log]]-_xlfn.MINIFS($J$2:$J$423,$K$2:$K$423,"M"))/(_xlfn.MAXIFS($J$2:$J$423,$K$2:$K$423,"M")-_xlfn.MINIFS($J$2:$J$423,$K$2:$K$423,"M")),0)</f>
        <v>0</v>
      </c>
      <c r="P221" s="1">
        <f>IF(Table1[[#This Row],[charity_size]]="L",1,0)</f>
        <v>1</v>
      </c>
      <c r="Q221" s="2">
        <f>IF(Table1[[#This Row],[charity_size]]="L",(Table1[[#This Row],[revenue_log]]-_xlfn.MINIFS($J$2:$J$423,$K$2:$K$423,"L"))/(_xlfn.MAXIFS($J$2:$J$423,$K$2:$K$423,"L")-_xlfn.MINIFS($J$2:$J$423,$K$2:$K$423,"L")),0)</f>
        <v>8.9220386478120577E-3</v>
      </c>
    </row>
    <row r="222" spans="1:17" x14ac:dyDescent="0.2">
      <c r="A222" t="s">
        <v>656</v>
      </c>
      <c r="B222" t="s">
        <v>655</v>
      </c>
      <c r="C222" t="s">
        <v>610</v>
      </c>
      <c r="D222" t="s">
        <v>540</v>
      </c>
      <c r="E222" t="s">
        <v>425</v>
      </c>
      <c r="F222" t="s">
        <v>9</v>
      </c>
      <c r="G222" s="1">
        <v>13175</v>
      </c>
      <c r="H222" s="1">
        <v>1065232</v>
      </c>
      <c r="I222" s="1">
        <f>Table1[[#This Row],[receipts_total]]-Table1[[#This Row],[receipts_others_income]]</f>
        <v>1052057</v>
      </c>
      <c r="J222" s="2">
        <f>LOG(Table1[[#This Row],[revenue]]+1,10)</f>
        <v>6.0220396831500391</v>
      </c>
      <c r="K222" s="1" t="str">
        <f>IF(Table1[[#This Row],[revenue]]&lt;250000,"S",IF(Table1[[#This Row],[revenue]]&lt;1000000,"M","L"))</f>
        <v>L</v>
      </c>
      <c r="L222" s="1">
        <f>IF(Table1[[#This Row],[charity_size]]="S",1, 0)</f>
        <v>0</v>
      </c>
      <c r="M222" s="2">
        <f>IF(Table1[[#This Row],[charity_size]]="S",(Table1[[#This Row],[revenue_log]]-_xlfn.MINIFS($J$2:$J$423,$K$2:$K$423,"S"))/(_xlfn.MAXIFS($J$2:$J$423,$K$2:$K$423,"S")-_xlfn.MINIFS($J$2:$J$423,$K$2:$K$423,"S")),0)</f>
        <v>0</v>
      </c>
      <c r="N222" s="1">
        <f>IF(Table1[[#This Row],[charity_size]]="M",1,0)</f>
        <v>0</v>
      </c>
      <c r="O222" s="2">
        <f>IF(Table1[[#This Row],[charity_size]]="M",(Table1[[#This Row],[revenue_log]]-_xlfn.MINIFS($J$2:$J$423,$K$2:$K$423,"M"))/(_xlfn.MAXIFS($J$2:$J$423,$K$2:$K$423,"M")-_xlfn.MINIFS($J$2:$J$423,$K$2:$K$423,"M")),0)</f>
        <v>0</v>
      </c>
      <c r="P222" s="1">
        <f>IF(Table1[[#This Row],[charity_size]]="L",1,0)</f>
        <v>1</v>
      </c>
      <c r="Q222" s="2">
        <f>IF(Table1[[#This Row],[charity_size]]="L",(Table1[[#This Row],[revenue_log]]-_xlfn.MINIFS($J$2:$J$423,$K$2:$K$423,"L"))/(_xlfn.MAXIFS($J$2:$J$423,$K$2:$K$423,"L")-_xlfn.MINIFS($J$2:$J$423,$K$2:$K$423,"L")),0)</f>
        <v>5.5448875072746893E-3</v>
      </c>
    </row>
    <row r="223" spans="1:17" x14ac:dyDescent="0.2">
      <c r="A223" t="s">
        <v>61</v>
      </c>
      <c r="B223" t="s">
        <v>60</v>
      </c>
      <c r="C223" t="s">
        <v>11</v>
      </c>
      <c r="D223" t="s">
        <v>56</v>
      </c>
      <c r="E223" t="s">
        <v>8</v>
      </c>
      <c r="F223" t="s">
        <v>18</v>
      </c>
      <c r="G223" s="1">
        <v>8949</v>
      </c>
      <c r="H223" s="1">
        <v>1055059</v>
      </c>
      <c r="I223" s="1">
        <f>Table1[[#This Row],[receipts_total]]-Table1[[#This Row],[receipts_others_income]]</f>
        <v>1046110</v>
      </c>
      <c r="J223" s="2">
        <f>LOG(Table1[[#This Row],[revenue]]+1,10)</f>
        <v>6.0195777687854228</v>
      </c>
      <c r="K223" s="1" t="str">
        <f>IF(Table1[[#This Row],[revenue]]&lt;250000,"S",IF(Table1[[#This Row],[revenue]]&lt;1000000,"M","L"))</f>
        <v>L</v>
      </c>
      <c r="L223" s="1">
        <f>IF(Table1[[#This Row],[charity_size]]="S",1, 0)</f>
        <v>0</v>
      </c>
      <c r="M223" s="2">
        <f>IF(Table1[[#This Row],[charity_size]]="S",(Table1[[#This Row],[revenue_log]]-_xlfn.MINIFS($J$2:$J$423,$K$2:$K$423,"S"))/(_xlfn.MAXIFS($J$2:$J$423,$K$2:$K$423,"S")-_xlfn.MINIFS($J$2:$J$423,$K$2:$K$423,"S")),0)</f>
        <v>0</v>
      </c>
      <c r="N223" s="1">
        <f>IF(Table1[[#This Row],[charity_size]]="M",1,0)</f>
        <v>0</v>
      </c>
      <c r="O223" s="2">
        <f>IF(Table1[[#This Row],[charity_size]]="M",(Table1[[#This Row],[revenue_log]]-_xlfn.MINIFS($J$2:$J$423,$K$2:$K$423,"M"))/(_xlfn.MAXIFS($J$2:$J$423,$K$2:$K$423,"M")-_xlfn.MINIFS($J$2:$J$423,$K$2:$K$423,"M")),0)</f>
        <v>0</v>
      </c>
      <c r="P223" s="1">
        <f>IF(Table1[[#This Row],[charity_size]]="L",1,0)</f>
        <v>1</v>
      </c>
      <c r="Q223" s="2">
        <f>IF(Table1[[#This Row],[charity_size]]="L",(Table1[[#This Row],[revenue_log]]-_xlfn.MINIFS($J$2:$J$423,$K$2:$K$423,"L"))/(_xlfn.MAXIFS($J$2:$J$423,$K$2:$K$423,"L")-_xlfn.MINIFS($J$2:$J$423,$K$2:$K$423,"L")),0)</f>
        <v>4.8215969722926882E-3</v>
      </c>
    </row>
    <row r="224" spans="1:17" x14ac:dyDescent="0.2">
      <c r="A224" t="s">
        <v>675</v>
      </c>
      <c r="B224" t="s">
        <v>674</v>
      </c>
      <c r="C224" t="s">
        <v>610</v>
      </c>
      <c r="D224" t="s">
        <v>664</v>
      </c>
      <c r="E224" t="s">
        <v>24</v>
      </c>
      <c r="F224" t="s">
        <v>9</v>
      </c>
      <c r="G224" s="1">
        <v>1462834</v>
      </c>
      <c r="H224" s="1">
        <v>2508653</v>
      </c>
      <c r="I224" s="1">
        <f>Table1[[#This Row],[receipts_total]]-Table1[[#This Row],[receipts_others_income]]</f>
        <v>1045819</v>
      </c>
      <c r="J224" s="2">
        <f>LOG(Table1[[#This Row],[revenue]]+1,10)</f>
        <v>6.0194569429120568</v>
      </c>
      <c r="K224" s="1" t="str">
        <f>IF(Table1[[#This Row],[revenue]]&lt;250000,"S",IF(Table1[[#This Row],[revenue]]&lt;1000000,"M","L"))</f>
        <v>L</v>
      </c>
      <c r="L224" s="1">
        <f>IF(Table1[[#This Row],[charity_size]]="S",1, 0)</f>
        <v>0</v>
      </c>
      <c r="M224" s="2">
        <f>IF(Table1[[#This Row],[charity_size]]="S",(Table1[[#This Row],[revenue_log]]-_xlfn.MINIFS($J$2:$J$423,$K$2:$K$423,"S"))/(_xlfn.MAXIFS($J$2:$J$423,$K$2:$K$423,"S")-_xlfn.MINIFS($J$2:$J$423,$K$2:$K$423,"S")),0)</f>
        <v>0</v>
      </c>
      <c r="N224" s="1">
        <f>IF(Table1[[#This Row],[charity_size]]="M",1,0)</f>
        <v>0</v>
      </c>
      <c r="O224" s="2">
        <f>IF(Table1[[#This Row],[charity_size]]="M",(Table1[[#This Row],[revenue_log]]-_xlfn.MINIFS($J$2:$J$423,$K$2:$K$423,"M"))/(_xlfn.MAXIFS($J$2:$J$423,$K$2:$K$423,"M")-_xlfn.MINIFS($J$2:$J$423,$K$2:$K$423,"M")),0)</f>
        <v>0</v>
      </c>
      <c r="P224" s="1">
        <f>IF(Table1[[#This Row],[charity_size]]="L",1,0)</f>
        <v>1</v>
      </c>
      <c r="Q224" s="2">
        <f>IF(Table1[[#This Row],[charity_size]]="L",(Table1[[#This Row],[revenue_log]]-_xlfn.MINIFS($J$2:$J$423,$K$2:$K$423,"L"))/(_xlfn.MAXIFS($J$2:$J$423,$K$2:$K$423,"L")-_xlfn.MINIFS($J$2:$J$423,$K$2:$K$423,"L")),0)</f>
        <v>4.7860993076124592E-3</v>
      </c>
    </row>
    <row r="225" spans="1:17" x14ac:dyDescent="0.2">
      <c r="A225" t="s">
        <v>636</v>
      </c>
      <c r="B225" t="s">
        <v>635</v>
      </c>
      <c r="C225" t="s">
        <v>610</v>
      </c>
      <c r="D225" t="s">
        <v>540</v>
      </c>
      <c r="E225" t="s">
        <v>21</v>
      </c>
      <c r="F225" t="s">
        <v>9</v>
      </c>
      <c r="G225" s="1">
        <v>2613</v>
      </c>
      <c r="H225" s="1">
        <v>1041635</v>
      </c>
      <c r="I225" s="1">
        <f>Table1[[#This Row],[receipts_total]]-Table1[[#This Row],[receipts_others_income]]</f>
        <v>1039022</v>
      </c>
      <c r="J225" s="2">
        <f>LOG(Table1[[#This Row],[revenue]]+1,10)</f>
        <v>6.0166251612843435</v>
      </c>
      <c r="K225" s="1" t="str">
        <f>IF(Table1[[#This Row],[revenue]]&lt;250000,"S",IF(Table1[[#This Row],[revenue]]&lt;1000000,"M","L"))</f>
        <v>L</v>
      </c>
      <c r="L225" s="1">
        <f>IF(Table1[[#This Row],[charity_size]]="S",1, 0)</f>
        <v>0</v>
      </c>
      <c r="M225" s="2">
        <f>IF(Table1[[#This Row],[charity_size]]="S",(Table1[[#This Row],[revenue_log]]-_xlfn.MINIFS($J$2:$J$423,$K$2:$K$423,"S"))/(_xlfn.MAXIFS($J$2:$J$423,$K$2:$K$423,"S")-_xlfn.MINIFS($J$2:$J$423,$K$2:$K$423,"S")),0)</f>
        <v>0</v>
      </c>
      <c r="N225" s="1">
        <f>IF(Table1[[#This Row],[charity_size]]="M",1,0)</f>
        <v>0</v>
      </c>
      <c r="O225" s="2">
        <f>IF(Table1[[#This Row],[charity_size]]="M",(Table1[[#This Row],[revenue_log]]-_xlfn.MINIFS($J$2:$J$423,$K$2:$K$423,"M"))/(_xlfn.MAXIFS($J$2:$J$423,$K$2:$K$423,"M")-_xlfn.MINIFS($J$2:$J$423,$K$2:$K$423,"M")),0)</f>
        <v>0</v>
      </c>
      <c r="P225" s="1">
        <f>IF(Table1[[#This Row],[charity_size]]="L",1,0)</f>
        <v>1</v>
      </c>
      <c r="Q225" s="2">
        <f>IF(Table1[[#This Row],[charity_size]]="L",(Table1[[#This Row],[revenue_log]]-_xlfn.MINIFS($J$2:$J$423,$K$2:$K$423,"L"))/(_xlfn.MAXIFS($J$2:$J$423,$K$2:$K$423,"L")-_xlfn.MINIFS($J$2:$J$423,$K$2:$K$423,"L")),0)</f>
        <v>3.9541447612242682E-3</v>
      </c>
    </row>
    <row r="226" spans="1:17" x14ac:dyDescent="0.2">
      <c r="A226" t="s">
        <v>34</v>
      </c>
      <c r="B226" t="s">
        <v>32</v>
      </c>
      <c r="C226" t="s">
        <v>11</v>
      </c>
      <c r="D226" t="s">
        <v>33</v>
      </c>
      <c r="E226" t="s">
        <v>8</v>
      </c>
      <c r="F226" t="s">
        <v>9</v>
      </c>
      <c r="G226" s="1">
        <v>14177</v>
      </c>
      <c r="H226" s="1">
        <v>1045903</v>
      </c>
      <c r="I226" s="1">
        <f>Table1[[#This Row],[receipts_total]]-Table1[[#This Row],[receipts_others_income]]</f>
        <v>1031726</v>
      </c>
      <c r="J226" s="2">
        <f>LOG(Table1[[#This Row],[revenue]]+1,10)</f>
        <v>6.0135647960525578</v>
      </c>
      <c r="K226" s="1" t="str">
        <f>IF(Table1[[#This Row],[revenue]]&lt;250000,"S",IF(Table1[[#This Row],[revenue]]&lt;1000000,"M","L"))</f>
        <v>L</v>
      </c>
      <c r="L226" s="1">
        <f>IF(Table1[[#This Row],[charity_size]]="S",1, 0)</f>
        <v>0</v>
      </c>
      <c r="M226" s="2">
        <f>IF(Table1[[#This Row],[charity_size]]="S",(Table1[[#This Row],[revenue_log]]-_xlfn.MINIFS($J$2:$J$423,$K$2:$K$423,"S"))/(_xlfn.MAXIFS($J$2:$J$423,$K$2:$K$423,"S")-_xlfn.MINIFS($J$2:$J$423,$K$2:$K$423,"S")),0)</f>
        <v>0</v>
      </c>
      <c r="N226" s="1">
        <f>IF(Table1[[#This Row],[charity_size]]="M",1,0)</f>
        <v>0</v>
      </c>
      <c r="O226" s="2">
        <f>IF(Table1[[#This Row],[charity_size]]="M",(Table1[[#This Row],[revenue_log]]-_xlfn.MINIFS($J$2:$J$423,$K$2:$K$423,"M"))/(_xlfn.MAXIFS($J$2:$J$423,$K$2:$K$423,"M")-_xlfn.MINIFS($J$2:$J$423,$K$2:$K$423,"M")),0)</f>
        <v>0</v>
      </c>
      <c r="P226" s="1">
        <f>IF(Table1[[#This Row],[charity_size]]="L",1,0)</f>
        <v>1</v>
      </c>
      <c r="Q226" s="2">
        <f>IF(Table1[[#This Row],[charity_size]]="L",(Table1[[#This Row],[revenue_log]]-_xlfn.MINIFS($J$2:$J$423,$K$2:$K$423,"L"))/(_xlfn.MAXIFS($J$2:$J$423,$K$2:$K$423,"L")-_xlfn.MINIFS($J$2:$J$423,$K$2:$K$423,"L")),0)</f>
        <v>3.0550342001290044E-3</v>
      </c>
    </row>
    <row r="227" spans="1:17" x14ac:dyDescent="0.2">
      <c r="A227" t="s">
        <v>536</v>
      </c>
      <c r="B227" t="s">
        <v>535</v>
      </c>
      <c r="C227" t="s">
        <v>132</v>
      </c>
      <c r="D227" t="s">
        <v>528</v>
      </c>
      <c r="E227" t="s">
        <v>8</v>
      </c>
      <c r="F227" t="s">
        <v>9</v>
      </c>
      <c r="G227" s="1">
        <v>269566</v>
      </c>
      <c r="H227" s="1">
        <v>1297042</v>
      </c>
      <c r="I227" s="1">
        <f>Table1[[#This Row],[receipts_total]]-Table1[[#This Row],[receipts_others_income]]</f>
        <v>1027476</v>
      </c>
      <c r="J227" s="2">
        <f>LOG(Table1[[#This Row],[revenue]]+1,10)</f>
        <v>6.0117721090056424</v>
      </c>
      <c r="K227" s="1" t="str">
        <f>IF(Table1[[#This Row],[revenue]]&lt;250000,"S",IF(Table1[[#This Row],[revenue]]&lt;1000000,"M","L"))</f>
        <v>L</v>
      </c>
      <c r="L227" s="1">
        <f>IF(Table1[[#This Row],[charity_size]]="S",1, 0)</f>
        <v>0</v>
      </c>
      <c r="M227" s="2">
        <f>IF(Table1[[#This Row],[charity_size]]="S",(Table1[[#This Row],[revenue_log]]-_xlfn.MINIFS($J$2:$J$423,$K$2:$K$423,"S"))/(_xlfn.MAXIFS($J$2:$J$423,$K$2:$K$423,"S")-_xlfn.MINIFS($J$2:$J$423,$K$2:$K$423,"S")),0)</f>
        <v>0</v>
      </c>
      <c r="N227" s="1">
        <f>IF(Table1[[#This Row],[charity_size]]="M",1,0)</f>
        <v>0</v>
      </c>
      <c r="O227" s="2">
        <f>IF(Table1[[#This Row],[charity_size]]="M",(Table1[[#This Row],[revenue_log]]-_xlfn.MINIFS($J$2:$J$423,$K$2:$K$423,"M"))/(_xlfn.MAXIFS($J$2:$J$423,$K$2:$K$423,"M")-_xlfn.MINIFS($J$2:$J$423,$K$2:$K$423,"M")),0)</f>
        <v>0</v>
      </c>
      <c r="P227" s="1">
        <f>IF(Table1[[#This Row],[charity_size]]="L",1,0)</f>
        <v>1</v>
      </c>
      <c r="Q227" s="2">
        <f>IF(Table1[[#This Row],[charity_size]]="L",(Table1[[#This Row],[revenue_log]]-_xlfn.MINIFS($J$2:$J$423,$K$2:$K$423,"L"))/(_xlfn.MAXIFS($J$2:$J$423,$K$2:$K$423,"L")-_xlfn.MINIFS($J$2:$J$423,$K$2:$K$423,"L")),0)</f>
        <v>2.5283572401768183E-3</v>
      </c>
    </row>
    <row r="228" spans="1:17" x14ac:dyDescent="0.2">
      <c r="A228" t="s">
        <v>54</v>
      </c>
      <c r="B228" t="s">
        <v>53</v>
      </c>
      <c r="C228" t="s">
        <v>11</v>
      </c>
      <c r="D228" t="s">
        <v>42</v>
      </c>
      <c r="E228" t="s">
        <v>8</v>
      </c>
      <c r="F228" t="s">
        <v>9</v>
      </c>
      <c r="G228" s="1">
        <v>15999</v>
      </c>
      <c r="H228" s="1">
        <v>1023315</v>
      </c>
      <c r="I228" s="1">
        <f>Table1[[#This Row],[receipts_total]]-Table1[[#This Row],[receipts_others_income]]</f>
        <v>1007316</v>
      </c>
      <c r="J228" s="2">
        <f>LOG(Table1[[#This Row],[revenue]]+1,10)</f>
        <v>6.0031661633898494</v>
      </c>
      <c r="K228" s="1" t="str">
        <f>IF(Table1[[#This Row],[revenue]]&lt;250000,"S",IF(Table1[[#This Row],[revenue]]&lt;1000000,"M","L"))</f>
        <v>L</v>
      </c>
      <c r="L228" s="1">
        <f>IF(Table1[[#This Row],[charity_size]]="S",1, 0)</f>
        <v>0</v>
      </c>
      <c r="M228" s="2">
        <f>IF(Table1[[#This Row],[charity_size]]="S",(Table1[[#This Row],[revenue_log]]-_xlfn.MINIFS($J$2:$J$423,$K$2:$K$423,"S"))/(_xlfn.MAXIFS($J$2:$J$423,$K$2:$K$423,"S")-_xlfn.MINIFS($J$2:$J$423,$K$2:$K$423,"S")),0)</f>
        <v>0</v>
      </c>
      <c r="N228" s="1">
        <f>IF(Table1[[#This Row],[charity_size]]="M",1,0)</f>
        <v>0</v>
      </c>
      <c r="O228" s="2">
        <f>IF(Table1[[#This Row],[charity_size]]="M",(Table1[[#This Row],[revenue_log]]-_xlfn.MINIFS($J$2:$J$423,$K$2:$K$423,"M"))/(_xlfn.MAXIFS($J$2:$J$423,$K$2:$K$423,"M")-_xlfn.MINIFS($J$2:$J$423,$K$2:$K$423,"M")),0)</f>
        <v>0</v>
      </c>
      <c r="P228" s="1">
        <f>IF(Table1[[#This Row],[charity_size]]="L",1,0)</f>
        <v>1</v>
      </c>
      <c r="Q22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29" spans="1:17" x14ac:dyDescent="0.2">
      <c r="A229" t="s">
        <v>907</v>
      </c>
      <c r="B229" t="s">
        <v>906</v>
      </c>
      <c r="C229" t="s">
        <v>836</v>
      </c>
      <c r="D229" t="s">
        <v>900</v>
      </c>
      <c r="E229" t="s">
        <v>8</v>
      </c>
      <c r="F229" t="s">
        <v>9</v>
      </c>
      <c r="G229" s="1">
        <v>11528</v>
      </c>
      <c r="H229" s="1">
        <v>1009997</v>
      </c>
      <c r="I229" s="1">
        <f>Table1[[#This Row],[receipts_total]]-Table1[[#This Row],[receipts_others_income]]</f>
        <v>998469</v>
      </c>
      <c r="J229" s="2">
        <f>LOG(Table1[[#This Row],[revenue]]+1,10)</f>
        <v>5.9993350206036293</v>
      </c>
      <c r="K229" s="1" t="str">
        <f>IF(Table1[[#This Row],[revenue]]&lt;250000,"S",IF(Table1[[#This Row],[revenue]]&lt;1000000,"M","L"))</f>
        <v>M</v>
      </c>
      <c r="L229" s="1">
        <f>IF(Table1[[#This Row],[charity_size]]="S",1, 0)</f>
        <v>0</v>
      </c>
      <c r="M229" s="2">
        <f>IF(Table1[[#This Row],[charity_size]]="S",(Table1[[#This Row],[revenue_log]]-_xlfn.MINIFS($J$2:$J$423,$K$2:$K$423,"S"))/(_xlfn.MAXIFS($J$2:$J$423,$K$2:$K$423,"S")-_xlfn.MINIFS($J$2:$J$423,$K$2:$K$423,"S")),0)</f>
        <v>0</v>
      </c>
      <c r="N229" s="1">
        <f>IF(Table1[[#This Row],[charity_size]]="M",1,0)</f>
        <v>1</v>
      </c>
      <c r="O229" s="2">
        <f>IF(Table1[[#This Row],[charity_size]]="M",(Table1[[#This Row],[revenue_log]]-_xlfn.MINIFS($J$2:$J$423,$K$2:$K$423,"M"))/(_xlfn.MAXIFS($J$2:$J$423,$K$2:$K$423,"M")-_xlfn.MINIFS($J$2:$J$423,$K$2:$K$423,"M")),0)</f>
        <v>1</v>
      </c>
      <c r="P229" s="1">
        <f>IF(Table1[[#This Row],[charity_size]]="L",1,0)</f>
        <v>0</v>
      </c>
      <c r="Q22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30" spans="1:17" x14ac:dyDescent="0.2">
      <c r="A230" t="s">
        <v>155</v>
      </c>
      <c r="B230" t="s">
        <v>154</v>
      </c>
      <c r="C230" t="s">
        <v>137</v>
      </c>
      <c r="D230" t="s">
        <v>138</v>
      </c>
      <c r="E230" t="s">
        <v>8</v>
      </c>
      <c r="F230" t="s">
        <v>9</v>
      </c>
      <c r="G230" s="1">
        <v>28321</v>
      </c>
      <c r="H230" s="1">
        <v>1019098</v>
      </c>
      <c r="I230" s="1">
        <f>Table1[[#This Row],[receipts_total]]-Table1[[#This Row],[receipts_others_income]]</f>
        <v>990777</v>
      </c>
      <c r="J230" s="2">
        <f>LOG(Table1[[#This Row],[revenue]]+1,10)</f>
        <v>5.9959763546107316</v>
      </c>
      <c r="K230" s="1" t="str">
        <f>IF(Table1[[#This Row],[revenue]]&lt;250000,"S",IF(Table1[[#This Row],[revenue]]&lt;1000000,"M","L"))</f>
        <v>M</v>
      </c>
      <c r="L230" s="1">
        <f>IF(Table1[[#This Row],[charity_size]]="S",1, 0)</f>
        <v>0</v>
      </c>
      <c r="M230" s="2">
        <f>IF(Table1[[#This Row],[charity_size]]="S",(Table1[[#This Row],[revenue_log]]-_xlfn.MINIFS($J$2:$J$423,$K$2:$K$423,"S"))/(_xlfn.MAXIFS($J$2:$J$423,$K$2:$K$423,"S")-_xlfn.MINIFS($J$2:$J$423,$K$2:$K$423,"S")),0)</f>
        <v>0</v>
      </c>
      <c r="N230" s="1">
        <f>IF(Table1[[#This Row],[charity_size]]="M",1,0)</f>
        <v>1</v>
      </c>
      <c r="O230" s="2">
        <f>IF(Table1[[#This Row],[charity_size]]="M",(Table1[[#This Row],[revenue_log]]-_xlfn.MINIFS($J$2:$J$423,$K$2:$K$423,"M"))/(_xlfn.MAXIFS($J$2:$J$423,$K$2:$K$423,"M")-_xlfn.MINIFS($J$2:$J$423,$K$2:$K$423,"M")),0)</f>
        <v>0.99431851159105422</v>
      </c>
      <c r="P230" s="1">
        <f>IF(Table1[[#This Row],[charity_size]]="L",1,0)</f>
        <v>0</v>
      </c>
      <c r="Q23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31" spans="1:17" x14ac:dyDescent="0.2">
      <c r="A231" t="s">
        <v>23</v>
      </c>
      <c r="B231" t="s">
        <v>22</v>
      </c>
      <c r="C231" t="s">
        <v>11</v>
      </c>
      <c r="D231" t="s">
        <v>12</v>
      </c>
      <c r="E231" t="s">
        <v>21</v>
      </c>
      <c r="F231" t="s">
        <v>9</v>
      </c>
      <c r="G231" s="1">
        <v>70563</v>
      </c>
      <c r="H231" s="1">
        <v>1036221</v>
      </c>
      <c r="I231" s="1">
        <f>Table1[[#This Row],[receipts_total]]-Table1[[#This Row],[receipts_others_income]]</f>
        <v>965658</v>
      </c>
      <c r="J231" s="2">
        <f>LOG(Table1[[#This Row],[revenue]]+1,10)</f>
        <v>5.9848237924990331</v>
      </c>
      <c r="K231" s="1" t="str">
        <f>IF(Table1[[#This Row],[revenue]]&lt;250000,"S",IF(Table1[[#This Row],[revenue]]&lt;1000000,"M","L"))</f>
        <v>M</v>
      </c>
      <c r="L231" s="1">
        <f>IF(Table1[[#This Row],[charity_size]]="S",1, 0)</f>
        <v>0</v>
      </c>
      <c r="M231" s="2">
        <f>IF(Table1[[#This Row],[charity_size]]="S",(Table1[[#This Row],[revenue_log]]-_xlfn.MINIFS($J$2:$J$423,$K$2:$K$423,"S"))/(_xlfn.MAXIFS($J$2:$J$423,$K$2:$K$423,"S")-_xlfn.MINIFS($J$2:$J$423,$K$2:$K$423,"S")),0)</f>
        <v>0</v>
      </c>
      <c r="N231" s="1">
        <f>IF(Table1[[#This Row],[charity_size]]="M",1,0)</f>
        <v>1</v>
      </c>
      <c r="O231" s="2">
        <f>IF(Table1[[#This Row],[charity_size]]="M",(Table1[[#This Row],[revenue_log]]-_xlfn.MINIFS($J$2:$J$423,$K$2:$K$423,"M"))/(_xlfn.MAXIFS($J$2:$J$423,$K$2:$K$423,"M")-_xlfn.MINIFS($J$2:$J$423,$K$2:$K$423,"M")),0)</f>
        <v>0.97545294040843233</v>
      </c>
      <c r="P231" s="1">
        <f>IF(Table1[[#This Row],[charity_size]]="L",1,0)</f>
        <v>0</v>
      </c>
      <c r="Q23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32" spans="1:17" x14ac:dyDescent="0.2">
      <c r="A232" t="s">
        <v>776</v>
      </c>
      <c r="B232" t="s">
        <v>775</v>
      </c>
      <c r="C232" t="s">
        <v>610</v>
      </c>
      <c r="D232" t="s">
        <v>773</v>
      </c>
      <c r="E232" t="s">
        <v>21</v>
      </c>
      <c r="F232" t="s">
        <v>9</v>
      </c>
      <c r="G232">
        <v>14</v>
      </c>
      <c r="H232" s="1">
        <v>954674</v>
      </c>
      <c r="I232" s="1">
        <f>Table1[[#This Row],[receipts_total]]-Table1[[#This Row],[receipts_others_income]]</f>
        <v>954660</v>
      </c>
      <c r="J232" s="2">
        <f>LOG(Table1[[#This Row],[revenue]]+1,10)</f>
        <v>5.9798491810432139</v>
      </c>
      <c r="K232" s="1" t="str">
        <f>IF(Table1[[#This Row],[revenue]]&lt;250000,"S",IF(Table1[[#This Row],[revenue]]&lt;1000000,"M","L"))</f>
        <v>M</v>
      </c>
      <c r="L232" s="1">
        <f>IF(Table1[[#This Row],[charity_size]]="S",1, 0)</f>
        <v>0</v>
      </c>
      <c r="M232" s="2">
        <f>IF(Table1[[#This Row],[charity_size]]="S",(Table1[[#This Row],[revenue_log]]-_xlfn.MINIFS($J$2:$J$423,$K$2:$K$423,"S"))/(_xlfn.MAXIFS($J$2:$J$423,$K$2:$K$423,"S")-_xlfn.MINIFS($J$2:$J$423,$K$2:$K$423,"S")),0)</f>
        <v>0</v>
      </c>
      <c r="N232" s="1">
        <f>IF(Table1[[#This Row],[charity_size]]="M",1,0)</f>
        <v>1</v>
      </c>
      <c r="O232" s="2">
        <f>IF(Table1[[#This Row],[charity_size]]="M",(Table1[[#This Row],[revenue_log]]-_xlfn.MINIFS($J$2:$J$423,$K$2:$K$423,"M"))/(_xlfn.MAXIFS($J$2:$J$423,$K$2:$K$423,"M")-_xlfn.MINIFS($J$2:$J$423,$K$2:$K$423,"M")),0)</f>
        <v>0.96703793356196088</v>
      </c>
      <c r="P232" s="1">
        <f>IF(Table1[[#This Row],[charity_size]]="L",1,0)</f>
        <v>0</v>
      </c>
      <c r="Q23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33" spans="1:17" x14ac:dyDescent="0.2">
      <c r="A233" t="s">
        <v>866</v>
      </c>
      <c r="B233" t="s">
        <v>865</v>
      </c>
      <c r="C233" t="s">
        <v>836</v>
      </c>
      <c r="D233" t="s">
        <v>837</v>
      </c>
      <c r="E233" t="s">
        <v>8</v>
      </c>
      <c r="F233" t="s">
        <v>9</v>
      </c>
      <c r="G233" s="1">
        <v>69672</v>
      </c>
      <c r="H233" s="1">
        <v>1018883</v>
      </c>
      <c r="I233" s="1">
        <f>Table1[[#This Row],[receipts_total]]-Table1[[#This Row],[receipts_others_income]]</f>
        <v>949211</v>
      </c>
      <c r="J233" s="2">
        <f>LOG(Table1[[#This Row],[revenue]]+1,10)</f>
        <v>5.977363219959166</v>
      </c>
      <c r="K233" s="1" t="str">
        <f>IF(Table1[[#This Row],[revenue]]&lt;250000,"S",IF(Table1[[#This Row],[revenue]]&lt;1000000,"M","L"))</f>
        <v>M</v>
      </c>
      <c r="L233" s="1">
        <f>IF(Table1[[#This Row],[charity_size]]="S",1, 0)</f>
        <v>0</v>
      </c>
      <c r="M233" s="2">
        <f>IF(Table1[[#This Row],[charity_size]]="S",(Table1[[#This Row],[revenue_log]]-_xlfn.MINIFS($J$2:$J$423,$K$2:$K$423,"S"))/(_xlfn.MAXIFS($J$2:$J$423,$K$2:$K$423,"S")-_xlfn.MINIFS($J$2:$J$423,$K$2:$K$423,"S")),0)</f>
        <v>0</v>
      </c>
      <c r="N233" s="1">
        <f>IF(Table1[[#This Row],[charity_size]]="M",1,0)</f>
        <v>1</v>
      </c>
      <c r="O233" s="2">
        <f>IF(Table1[[#This Row],[charity_size]]="M",(Table1[[#This Row],[revenue_log]]-_xlfn.MINIFS($J$2:$J$423,$K$2:$K$423,"M"))/(_xlfn.MAXIFS($J$2:$J$423,$K$2:$K$423,"M")-_xlfn.MINIFS($J$2:$J$423,$K$2:$K$423,"M")),0)</f>
        <v>0.96283270472587668</v>
      </c>
      <c r="P233" s="1">
        <f>IF(Table1[[#This Row],[charity_size]]="L",1,0)</f>
        <v>0</v>
      </c>
      <c r="Q23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34" spans="1:17" x14ac:dyDescent="0.2">
      <c r="A234" t="s">
        <v>884</v>
      </c>
      <c r="B234" t="s">
        <v>883</v>
      </c>
      <c r="C234" t="s">
        <v>836</v>
      </c>
      <c r="D234" t="s">
        <v>837</v>
      </c>
      <c r="E234" t="s">
        <v>21</v>
      </c>
      <c r="F234" t="s">
        <v>9</v>
      </c>
      <c r="G234" s="1">
        <v>91305</v>
      </c>
      <c r="H234" s="1">
        <v>1036854</v>
      </c>
      <c r="I234" s="1">
        <f>Table1[[#This Row],[receipts_total]]-Table1[[#This Row],[receipts_others_income]]</f>
        <v>945549</v>
      </c>
      <c r="J234" s="2">
        <f>LOG(Table1[[#This Row],[revenue]]+1,10)</f>
        <v>5.9756844989663103</v>
      </c>
      <c r="K234" s="1" t="str">
        <f>IF(Table1[[#This Row],[revenue]]&lt;250000,"S",IF(Table1[[#This Row],[revenue]]&lt;1000000,"M","L"))</f>
        <v>M</v>
      </c>
      <c r="L234" s="1">
        <f>IF(Table1[[#This Row],[charity_size]]="S",1, 0)</f>
        <v>0</v>
      </c>
      <c r="M234" s="2">
        <f>IF(Table1[[#This Row],[charity_size]]="S",(Table1[[#This Row],[revenue_log]]-_xlfn.MINIFS($J$2:$J$423,$K$2:$K$423,"S"))/(_xlfn.MAXIFS($J$2:$J$423,$K$2:$K$423,"S")-_xlfn.MINIFS($J$2:$J$423,$K$2:$K$423,"S")),0)</f>
        <v>0</v>
      </c>
      <c r="N234" s="1">
        <f>IF(Table1[[#This Row],[charity_size]]="M",1,0)</f>
        <v>1</v>
      </c>
      <c r="O234" s="2">
        <f>IF(Table1[[#This Row],[charity_size]]="M",(Table1[[#This Row],[revenue_log]]-_xlfn.MINIFS($J$2:$J$423,$K$2:$K$423,"M"))/(_xlfn.MAXIFS($J$2:$J$423,$K$2:$K$423,"M")-_xlfn.MINIFS($J$2:$J$423,$K$2:$K$423,"M")),0)</f>
        <v>0.95999299578103603</v>
      </c>
      <c r="P234" s="1">
        <f>IF(Table1[[#This Row],[charity_size]]="L",1,0)</f>
        <v>0</v>
      </c>
      <c r="Q23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35" spans="1:17" x14ac:dyDescent="0.2">
      <c r="A235" t="s">
        <v>149</v>
      </c>
      <c r="B235" t="s">
        <v>148</v>
      </c>
      <c r="C235" t="s">
        <v>137</v>
      </c>
      <c r="D235" t="s">
        <v>138</v>
      </c>
      <c r="E235" t="s">
        <v>8</v>
      </c>
      <c r="F235" t="s">
        <v>9</v>
      </c>
      <c r="G235">
        <v>0</v>
      </c>
      <c r="H235" s="1">
        <v>941288</v>
      </c>
      <c r="I235" s="1">
        <f>Table1[[#This Row],[receipts_total]]-Table1[[#This Row],[receipts_others_income]]</f>
        <v>941288</v>
      </c>
      <c r="J235" s="2">
        <f>LOG(Table1[[#This Row],[revenue]]+1,10)</f>
        <v>5.973722983507729</v>
      </c>
      <c r="K235" s="1" t="str">
        <f>IF(Table1[[#This Row],[revenue]]&lt;250000,"S",IF(Table1[[#This Row],[revenue]]&lt;1000000,"M","L"))</f>
        <v>M</v>
      </c>
      <c r="L235" s="1">
        <f>IF(Table1[[#This Row],[charity_size]]="S",1, 0)</f>
        <v>0</v>
      </c>
      <c r="M235" s="2">
        <f>IF(Table1[[#This Row],[charity_size]]="S",(Table1[[#This Row],[revenue_log]]-_xlfn.MINIFS($J$2:$J$423,$K$2:$K$423,"S"))/(_xlfn.MAXIFS($J$2:$J$423,$K$2:$K$423,"S")-_xlfn.MINIFS($J$2:$J$423,$K$2:$K$423,"S")),0)</f>
        <v>0</v>
      </c>
      <c r="N235" s="1">
        <f>IF(Table1[[#This Row],[charity_size]]="M",1,0)</f>
        <v>1</v>
      </c>
      <c r="O235" s="2">
        <f>IF(Table1[[#This Row],[charity_size]]="M",(Table1[[#This Row],[revenue_log]]-_xlfn.MINIFS($J$2:$J$423,$K$2:$K$423,"M"))/(_xlfn.MAXIFS($J$2:$J$423,$K$2:$K$423,"M")-_xlfn.MINIFS($J$2:$J$423,$K$2:$K$423,"M")),0)</f>
        <v>0.95667491432683271</v>
      </c>
      <c r="P235" s="1">
        <f>IF(Table1[[#This Row],[charity_size]]="L",1,0)</f>
        <v>0</v>
      </c>
      <c r="Q23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36" spans="1:17" x14ac:dyDescent="0.2">
      <c r="A236" t="s">
        <v>20</v>
      </c>
      <c r="B236" t="s">
        <v>19</v>
      </c>
      <c r="C236" t="s">
        <v>11</v>
      </c>
      <c r="D236" t="s">
        <v>12</v>
      </c>
      <c r="E236" t="s">
        <v>8</v>
      </c>
      <c r="F236" t="s">
        <v>18</v>
      </c>
      <c r="G236">
        <v>0</v>
      </c>
      <c r="H236" s="1">
        <v>929586</v>
      </c>
      <c r="I236" s="1">
        <f>Table1[[#This Row],[receipts_total]]-Table1[[#This Row],[receipts_others_income]]</f>
        <v>929586</v>
      </c>
      <c r="J236" s="2">
        <f>LOG(Table1[[#This Row],[revenue]]+1,10)</f>
        <v>5.9682900416084941</v>
      </c>
      <c r="K236" s="1" t="str">
        <f>IF(Table1[[#This Row],[revenue]]&lt;250000,"S",IF(Table1[[#This Row],[revenue]]&lt;1000000,"M","L"))</f>
        <v>M</v>
      </c>
      <c r="L236" s="1">
        <f>IF(Table1[[#This Row],[charity_size]]="S",1, 0)</f>
        <v>0</v>
      </c>
      <c r="M236" s="2">
        <f>IF(Table1[[#This Row],[charity_size]]="S",(Table1[[#This Row],[revenue_log]]-_xlfn.MINIFS($J$2:$J$423,$K$2:$K$423,"S"))/(_xlfn.MAXIFS($J$2:$J$423,$K$2:$K$423,"S")-_xlfn.MINIFS($J$2:$J$423,$K$2:$K$423,"S")),0)</f>
        <v>0</v>
      </c>
      <c r="N236" s="1">
        <f>IF(Table1[[#This Row],[charity_size]]="M",1,0)</f>
        <v>1</v>
      </c>
      <c r="O236" s="2">
        <f>IF(Table1[[#This Row],[charity_size]]="M",(Table1[[#This Row],[revenue_log]]-_xlfn.MINIFS($J$2:$J$423,$K$2:$K$423,"M"))/(_xlfn.MAXIFS($J$2:$J$423,$K$2:$K$423,"M")-_xlfn.MINIFS($J$2:$J$423,$K$2:$K$423,"M")),0)</f>
        <v>0.94748459993050649</v>
      </c>
      <c r="P236" s="1">
        <f>IF(Table1[[#This Row],[charity_size]]="L",1,0)</f>
        <v>0</v>
      </c>
      <c r="Q23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37" spans="1:17" x14ac:dyDescent="0.2">
      <c r="A237" t="s">
        <v>143</v>
      </c>
      <c r="B237" t="s">
        <v>142</v>
      </c>
      <c r="C237" t="s">
        <v>137</v>
      </c>
      <c r="D237" t="s">
        <v>138</v>
      </c>
      <c r="E237" t="s">
        <v>8</v>
      </c>
      <c r="F237" t="s">
        <v>9</v>
      </c>
      <c r="G237">
        <v>0</v>
      </c>
      <c r="H237" s="1">
        <v>887316</v>
      </c>
      <c r="I237" s="1">
        <f>Table1[[#This Row],[receipts_total]]-Table1[[#This Row],[receipts_others_income]]</f>
        <v>887316</v>
      </c>
      <c r="J237" s="2">
        <f>LOG(Table1[[#This Row],[revenue]]+1,10)</f>
        <v>5.9480788021945479</v>
      </c>
      <c r="K237" s="1" t="str">
        <f>IF(Table1[[#This Row],[revenue]]&lt;250000,"S",IF(Table1[[#This Row],[revenue]]&lt;1000000,"M","L"))</f>
        <v>M</v>
      </c>
      <c r="L237" s="1">
        <f>IF(Table1[[#This Row],[charity_size]]="S",1, 0)</f>
        <v>0</v>
      </c>
      <c r="M237" s="2">
        <f>IF(Table1[[#This Row],[charity_size]]="S",(Table1[[#This Row],[revenue_log]]-_xlfn.MINIFS($J$2:$J$423,$K$2:$K$423,"S"))/(_xlfn.MAXIFS($J$2:$J$423,$K$2:$K$423,"S")-_xlfn.MINIFS($J$2:$J$423,$K$2:$K$423,"S")),0)</f>
        <v>0</v>
      </c>
      <c r="N237" s="1">
        <f>IF(Table1[[#This Row],[charity_size]]="M",1,0)</f>
        <v>1</v>
      </c>
      <c r="O237" s="2">
        <f>IF(Table1[[#This Row],[charity_size]]="M",(Table1[[#This Row],[revenue_log]]-_xlfn.MINIFS($J$2:$J$423,$K$2:$K$423,"M"))/(_xlfn.MAXIFS($J$2:$J$423,$K$2:$K$423,"M")-_xlfn.MINIFS($J$2:$J$423,$K$2:$K$423,"M")),0)</f>
        <v>0.91329545379225263</v>
      </c>
      <c r="P237" s="1">
        <f>IF(Table1[[#This Row],[charity_size]]="L",1,0)</f>
        <v>0</v>
      </c>
      <c r="Q23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38" spans="1:17" x14ac:dyDescent="0.2">
      <c r="A238" t="s">
        <v>551</v>
      </c>
      <c r="B238" t="s">
        <v>550</v>
      </c>
      <c r="C238" t="s">
        <v>132</v>
      </c>
      <c r="D238" t="s">
        <v>540</v>
      </c>
      <c r="E238" t="s">
        <v>8</v>
      </c>
      <c r="F238" t="s">
        <v>9</v>
      </c>
      <c r="G238" s="1">
        <v>4852</v>
      </c>
      <c r="H238" s="1">
        <v>890657</v>
      </c>
      <c r="I238" s="1">
        <f>Table1[[#This Row],[receipts_total]]-Table1[[#This Row],[receipts_others_income]]</f>
        <v>885805</v>
      </c>
      <c r="J238" s="2">
        <f>LOG(Table1[[#This Row],[revenue]]+1,10)</f>
        <v>5.9473386176489722</v>
      </c>
      <c r="K238" s="1" t="str">
        <f>IF(Table1[[#This Row],[revenue]]&lt;250000,"S",IF(Table1[[#This Row],[revenue]]&lt;1000000,"M","L"))</f>
        <v>M</v>
      </c>
      <c r="L238" s="1">
        <f>IF(Table1[[#This Row],[charity_size]]="S",1, 0)</f>
        <v>0</v>
      </c>
      <c r="M238" s="2">
        <f>IF(Table1[[#This Row],[charity_size]]="S",(Table1[[#This Row],[revenue_log]]-_xlfn.MINIFS($J$2:$J$423,$K$2:$K$423,"S"))/(_xlfn.MAXIFS($J$2:$J$423,$K$2:$K$423,"S")-_xlfn.MINIFS($J$2:$J$423,$K$2:$K$423,"S")),0)</f>
        <v>0</v>
      </c>
      <c r="N238" s="1">
        <f>IF(Table1[[#This Row],[charity_size]]="M",1,0)</f>
        <v>1</v>
      </c>
      <c r="O238" s="2">
        <f>IF(Table1[[#This Row],[charity_size]]="M",(Table1[[#This Row],[revenue_log]]-_xlfn.MINIFS($J$2:$J$423,$K$2:$K$423,"M"))/(_xlfn.MAXIFS($J$2:$J$423,$K$2:$K$423,"M")-_xlfn.MINIFS($J$2:$J$423,$K$2:$K$423,"M")),0)</f>
        <v>0.91204336444336775</v>
      </c>
      <c r="P238" s="1">
        <f>IF(Table1[[#This Row],[charity_size]]="L",1,0)</f>
        <v>0</v>
      </c>
      <c r="Q23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39" spans="1:17" x14ac:dyDescent="0.2">
      <c r="A239" t="s">
        <v>57</v>
      </c>
      <c r="B239" t="s">
        <v>55</v>
      </c>
      <c r="C239" t="s">
        <v>11</v>
      </c>
      <c r="D239" t="s">
        <v>56</v>
      </c>
      <c r="E239" t="s">
        <v>8</v>
      </c>
      <c r="F239" t="s">
        <v>9</v>
      </c>
      <c r="G239" s="1">
        <v>88646</v>
      </c>
      <c r="H239" s="1">
        <v>971677</v>
      </c>
      <c r="I239" s="1">
        <f>Table1[[#This Row],[receipts_total]]-Table1[[#This Row],[receipts_others_income]]</f>
        <v>883031</v>
      </c>
      <c r="J239" s="2">
        <f>LOG(Table1[[#This Row],[revenue]]+1,10)</f>
        <v>5.9459764421637571</v>
      </c>
      <c r="K239" s="1" t="str">
        <f>IF(Table1[[#This Row],[revenue]]&lt;250000,"S",IF(Table1[[#This Row],[revenue]]&lt;1000000,"M","L"))</f>
        <v>M</v>
      </c>
      <c r="L239" s="1">
        <f>IF(Table1[[#This Row],[charity_size]]="S",1, 0)</f>
        <v>0</v>
      </c>
      <c r="M239" s="2">
        <f>IF(Table1[[#This Row],[charity_size]]="S",(Table1[[#This Row],[revenue_log]]-_xlfn.MINIFS($J$2:$J$423,$K$2:$K$423,"S"))/(_xlfn.MAXIFS($J$2:$J$423,$K$2:$K$423,"S")-_xlfn.MINIFS($J$2:$J$423,$K$2:$K$423,"S")),0)</f>
        <v>0</v>
      </c>
      <c r="N239" s="1">
        <f>IF(Table1[[#This Row],[charity_size]]="M",1,0)</f>
        <v>1</v>
      </c>
      <c r="O239" s="2">
        <f>IF(Table1[[#This Row],[charity_size]]="M",(Table1[[#This Row],[revenue_log]]-_xlfn.MINIFS($J$2:$J$423,$K$2:$K$423,"M"))/(_xlfn.MAXIFS($J$2:$J$423,$K$2:$K$423,"M")-_xlfn.MINIFS($J$2:$J$423,$K$2:$K$423,"M")),0)</f>
        <v>0.90973912095903042</v>
      </c>
      <c r="P239" s="1">
        <f>IF(Table1[[#This Row],[charity_size]]="L",1,0)</f>
        <v>0</v>
      </c>
      <c r="Q23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40" spans="1:17" x14ac:dyDescent="0.2">
      <c r="A240" t="s">
        <v>882</v>
      </c>
      <c r="B240" t="s">
        <v>881</v>
      </c>
      <c r="C240" t="s">
        <v>836</v>
      </c>
      <c r="D240" t="s">
        <v>837</v>
      </c>
      <c r="E240" t="s">
        <v>8</v>
      </c>
      <c r="F240" t="s">
        <v>9</v>
      </c>
      <c r="G240" s="1">
        <v>114835</v>
      </c>
      <c r="H240" s="1">
        <v>979454</v>
      </c>
      <c r="I240" s="1">
        <f>Table1[[#This Row],[receipts_total]]-Table1[[#This Row],[receipts_others_income]]</f>
        <v>864619</v>
      </c>
      <c r="J240" s="2">
        <f>LOG(Table1[[#This Row],[revenue]]+1,10)</f>
        <v>5.936825277217963</v>
      </c>
      <c r="K240" s="1" t="str">
        <f>IF(Table1[[#This Row],[revenue]]&lt;250000,"S",IF(Table1[[#This Row],[revenue]]&lt;1000000,"M","L"))</f>
        <v>M</v>
      </c>
      <c r="L240" s="1">
        <f>IF(Table1[[#This Row],[charity_size]]="S",1, 0)</f>
        <v>0</v>
      </c>
      <c r="M240" s="2">
        <f>IF(Table1[[#This Row],[charity_size]]="S",(Table1[[#This Row],[revenue_log]]-_xlfn.MINIFS($J$2:$J$423,$K$2:$K$423,"S"))/(_xlfn.MAXIFS($J$2:$J$423,$K$2:$K$423,"S")-_xlfn.MINIFS($J$2:$J$423,$K$2:$K$423,"S")),0)</f>
        <v>0</v>
      </c>
      <c r="N240" s="1">
        <f>IF(Table1[[#This Row],[charity_size]]="M",1,0)</f>
        <v>1</v>
      </c>
      <c r="O240" s="2">
        <f>IF(Table1[[#This Row],[charity_size]]="M",(Table1[[#This Row],[revenue_log]]-_xlfn.MINIFS($J$2:$J$423,$K$2:$K$423,"M"))/(_xlfn.MAXIFS($J$2:$J$423,$K$2:$K$423,"M")-_xlfn.MINIFS($J$2:$J$423,$K$2:$K$423,"M")),0)</f>
        <v>0.89425909475879994</v>
      </c>
      <c r="P240" s="1">
        <f>IF(Table1[[#This Row],[charity_size]]="L",1,0)</f>
        <v>0</v>
      </c>
      <c r="Q24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41" spans="1:17" x14ac:dyDescent="0.2">
      <c r="A241" t="s">
        <v>147</v>
      </c>
      <c r="B241" t="s">
        <v>146</v>
      </c>
      <c r="C241" t="s">
        <v>137</v>
      </c>
      <c r="D241" t="s">
        <v>138</v>
      </c>
      <c r="E241" t="s">
        <v>8</v>
      </c>
      <c r="F241" t="s">
        <v>9</v>
      </c>
      <c r="G241" s="1">
        <v>14706</v>
      </c>
      <c r="H241" s="1">
        <v>852439</v>
      </c>
      <c r="I241" s="1">
        <f>Table1[[#This Row],[receipts_total]]-Table1[[#This Row],[receipts_others_income]]</f>
        <v>837733</v>
      </c>
      <c r="J241" s="2">
        <f>LOG(Table1[[#This Row],[revenue]]+1,10)</f>
        <v>5.9231061419348618</v>
      </c>
      <c r="K241" s="1" t="str">
        <f>IF(Table1[[#This Row],[revenue]]&lt;250000,"S",IF(Table1[[#This Row],[revenue]]&lt;1000000,"M","L"))</f>
        <v>M</v>
      </c>
      <c r="L241" s="1">
        <f>IF(Table1[[#This Row],[charity_size]]="S",1, 0)</f>
        <v>0</v>
      </c>
      <c r="M241" s="2">
        <f>IF(Table1[[#This Row],[charity_size]]="S",(Table1[[#This Row],[revenue_log]]-_xlfn.MINIFS($J$2:$J$423,$K$2:$K$423,"S"))/(_xlfn.MAXIFS($J$2:$J$423,$K$2:$K$423,"S")-_xlfn.MINIFS($J$2:$J$423,$K$2:$K$423,"S")),0)</f>
        <v>0</v>
      </c>
      <c r="N241" s="1">
        <f>IF(Table1[[#This Row],[charity_size]]="M",1,0)</f>
        <v>1</v>
      </c>
      <c r="O241" s="2">
        <f>IF(Table1[[#This Row],[charity_size]]="M",(Table1[[#This Row],[revenue_log]]-_xlfn.MINIFS($J$2:$J$423,$K$2:$K$423,"M"))/(_xlfn.MAXIFS($J$2:$J$423,$K$2:$K$423,"M")-_xlfn.MINIFS($J$2:$J$423,$K$2:$K$423,"M")),0)</f>
        <v>0.87105193207679388</v>
      </c>
      <c r="P241" s="1">
        <f>IF(Table1[[#This Row],[charity_size]]="L",1,0)</f>
        <v>0</v>
      </c>
      <c r="Q24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42" spans="1:17" x14ac:dyDescent="0.2">
      <c r="A242" t="s">
        <v>59</v>
      </c>
      <c r="B242" t="s">
        <v>58</v>
      </c>
      <c r="C242" t="s">
        <v>11</v>
      </c>
      <c r="D242" t="s">
        <v>56</v>
      </c>
      <c r="E242" t="s">
        <v>8</v>
      </c>
      <c r="F242" t="s">
        <v>18</v>
      </c>
      <c r="G242" s="1">
        <v>13088</v>
      </c>
      <c r="H242" s="1">
        <v>832468</v>
      </c>
      <c r="I242" s="1">
        <f>Table1[[#This Row],[receipts_total]]-Table1[[#This Row],[receipts_others_income]]</f>
        <v>819380</v>
      </c>
      <c r="J242" s="2">
        <f>LOG(Table1[[#This Row],[revenue]]+1,10)</f>
        <v>5.913485889210941</v>
      </c>
      <c r="K242" s="1" t="str">
        <f>IF(Table1[[#This Row],[revenue]]&lt;250000,"S",IF(Table1[[#This Row],[revenue]]&lt;1000000,"M","L"))</f>
        <v>M</v>
      </c>
      <c r="L242" s="1">
        <f>IF(Table1[[#This Row],[charity_size]]="S",1, 0)</f>
        <v>0</v>
      </c>
      <c r="M242" s="2">
        <f>IF(Table1[[#This Row],[charity_size]]="S",(Table1[[#This Row],[revenue_log]]-_xlfn.MINIFS($J$2:$J$423,$K$2:$K$423,"S"))/(_xlfn.MAXIFS($J$2:$J$423,$K$2:$K$423,"S")-_xlfn.MINIFS($J$2:$J$423,$K$2:$K$423,"S")),0)</f>
        <v>0</v>
      </c>
      <c r="N242" s="1">
        <f>IF(Table1[[#This Row],[charity_size]]="M",1,0)</f>
        <v>1</v>
      </c>
      <c r="O242" s="2">
        <f>IF(Table1[[#This Row],[charity_size]]="M",(Table1[[#This Row],[revenue_log]]-_xlfn.MINIFS($J$2:$J$423,$K$2:$K$423,"M"))/(_xlfn.MAXIFS($J$2:$J$423,$K$2:$K$423,"M")-_xlfn.MINIFS($J$2:$J$423,$K$2:$K$423,"M")),0)</f>
        <v>0.85477840131855098</v>
      </c>
      <c r="P242" s="1">
        <f>IF(Table1[[#This Row],[charity_size]]="L",1,0)</f>
        <v>0</v>
      </c>
      <c r="Q24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43" spans="1:17" x14ac:dyDescent="0.2">
      <c r="A243" t="s">
        <v>630</v>
      </c>
      <c r="B243" t="s">
        <v>629</v>
      </c>
      <c r="C243" t="s">
        <v>610</v>
      </c>
      <c r="D243" t="s">
        <v>540</v>
      </c>
      <c r="E243" t="s">
        <v>21</v>
      </c>
      <c r="F243" t="s">
        <v>9</v>
      </c>
      <c r="G243" s="1">
        <v>24672</v>
      </c>
      <c r="H243" s="1">
        <v>828855</v>
      </c>
      <c r="I243" s="1">
        <f>Table1[[#This Row],[receipts_total]]-Table1[[#This Row],[receipts_others_income]]</f>
        <v>804183</v>
      </c>
      <c r="J243" s="2">
        <f>LOG(Table1[[#This Row],[revenue]]+1,10)</f>
        <v>5.9053554281540643</v>
      </c>
      <c r="K243" s="1" t="str">
        <f>IF(Table1[[#This Row],[revenue]]&lt;250000,"S",IF(Table1[[#This Row],[revenue]]&lt;1000000,"M","L"))</f>
        <v>M</v>
      </c>
      <c r="L243" s="1">
        <f>IF(Table1[[#This Row],[charity_size]]="S",1, 0)</f>
        <v>0</v>
      </c>
      <c r="M243" s="2">
        <f>IF(Table1[[#This Row],[charity_size]]="S",(Table1[[#This Row],[revenue_log]]-_xlfn.MINIFS($J$2:$J$423,$K$2:$K$423,"S"))/(_xlfn.MAXIFS($J$2:$J$423,$K$2:$K$423,"S")-_xlfn.MINIFS($J$2:$J$423,$K$2:$K$423,"S")),0)</f>
        <v>0</v>
      </c>
      <c r="N243" s="1">
        <f>IF(Table1[[#This Row],[charity_size]]="M",1,0)</f>
        <v>1</v>
      </c>
      <c r="O243" s="2">
        <f>IF(Table1[[#This Row],[charity_size]]="M",(Table1[[#This Row],[revenue_log]]-_xlfn.MINIFS($J$2:$J$423,$K$2:$K$423,"M"))/(_xlfn.MAXIFS($J$2:$J$423,$K$2:$K$423,"M")-_xlfn.MINIFS($J$2:$J$423,$K$2:$K$423,"M")),0)</f>
        <v>0.84102498840053219</v>
      </c>
      <c r="P243" s="1">
        <f>IF(Table1[[#This Row],[charity_size]]="L",1,0)</f>
        <v>0</v>
      </c>
      <c r="Q24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44" spans="1:17" x14ac:dyDescent="0.2">
      <c r="A244" t="s">
        <v>682</v>
      </c>
      <c r="B244" t="s">
        <v>681</v>
      </c>
      <c r="C244" t="s">
        <v>610</v>
      </c>
      <c r="D244" t="s">
        <v>664</v>
      </c>
      <c r="E244" t="s">
        <v>21</v>
      </c>
      <c r="F244" t="s">
        <v>9</v>
      </c>
      <c r="G244" s="1">
        <v>30826</v>
      </c>
      <c r="H244" s="1">
        <v>826829</v>
      </c>
      <c r="I244" s="1">
        <f>Table1[[#This Row],[receipts_total]]-Table1[[#This Row],[receipts_others_income]]</f>
        <v>796003</v>
      </c>
      <c r="J244" s="2">
        <f>LOG(Table1[[#This Row],[revenue]]+1,10)</f>
        <v>5.9009152501165163</v>
      </c>
      <c r="K244" s="1" t="str">
        <f>IF(Table1[[#This Row],[revenue]]&lt;250000,"S",IF(Table1[[#This Row],[revenue]]&lt;1000000,"M","L"))</f>
        <v>M</v>
      </c>
      <c r="L244" s="1">
        <f>IF(Table1[[#This Row],[charity_size]]="S",1, 0)</f>
        <v>0</v>
      </c>
      <c r="M244" s="2">
        <f>IF(Table1[[#This Row],[charity_size]]="S",(Table1[[#This Row],[revenue_log]]-_xlfn.MINIFS($J$2:$J$423,$K$2:$K$423,"S"))/(_xlfn.MAXIFS($J$2:$J$423,$K$2:$K$423,"S")-_xlfn.MINIFS($J$2:$J$423,$K$2:$K$423,"S")),0)</f>
        <v>0</v>
      </c>
      <c r="N244" s="1">
        <f>IF(Table1[[#This Row],[charity_size]]="M",1,0)</f>
        <v>1</v>
      </c>
      <c r="O244" s="2">
        <f>IF(Table1[[#This Row],[charity_size]]="M",(Table1[[#This Row],[revenue_log]]-_xlfn.MINIFS($J$2:$J$423,$K$2:$K$423,"M"))/(_xlfn.MAXIFS($J$2:$J$423,$K$2:$K$423,"M")-_xlfn.MINIFS($J$2:$J$423,$K$2:$K$423,"M")),0)</f>
        <v>0.83351402419410925</v>
      </c>
      <c r="P244" s="1">
        <f>IF(Table1[[#This Row],[charity_size]]="L",1,0)</f>
        <v>0</v>
      </c>
      <c r="Q24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45" spans="1:17" x14ac:dyDescent="0.2">
      <c r="A245" t="s">
        <v>165</v>
      </c>
      <c r="B245" t="s">
        <v>164</v>
      </c>
      <c r="C245" t="s">
        <v>137</v>
      </c>
      <c r="D245" t="s">
        <v>138</v>
      </c>
      <c r="E245" t="s">
        <v>8</v>
      </c>
      <c r="F245" t="s">
        <v>9</v>
      </c>
      <c r="G245" s="1">
        <v>5095</v>
      </c>
      <c r="H245" s="1">
        <v>800496</v>
      </c>
      <c r="I245" s="1">
        <f>Table1[[#This Row],[receipts_total]]-Table1[[#This Row],[receipts_others_income]]</f>
        <v>795401</v>
      </c>
      <c r="J245" s="2">
        <f>LOG(Table1[[#This Row],[revenue]]+1,10)</f>
        <v>5.9005866786638803</v>
      </c>
      <c r="K245" s="1" t="str">
        <f>IF(Table1[[#This Row],[revenue]]&lt;250000,"S",IF(Table1[[#This Row],[revenue]]&lt;1000000,"M","L"))</f>
        <v>M</v>
      </c>
      <c r="L245" s="1">
        <f>IF(Table1[[#This Row],[charity_size]]="S",1, 0)</f>
        <v>0</v>
      </c>
      <c r="M245" s="2">
        <f>IF(Table1[[#This Row],[charity_size]]="S",(Table1[[#This Row],[revenue_log]]-_xlfn.MINIFS($J$2:$J$423,$K$2:$K$423,"S"))/(_xlfn.MAXIFS($J$2:$J$423,$K$2:$K$423,"S")-_xlfn.MINIFS($J$2:$J$423,$K$2:$K$423,"S")),0)</f>
        <v>0</v>
      </c>
      <c r="N245" s="1">
        <f>IF(Table1[[#This Row],[charity_size]]="M",1,0)</f>
        <v>1</v>
      </c>
      <c r="O245" s="2">
        <f>IF(Table1[[#This Row],[charity_size]]="M",(Table1[[#This Row],[revenue_log]]-_xlfn.MINIFS($J$2:$J$423,$K$2:$K$423,"M"))/(_xlfn.MAXIFS($J$2:$J$423,$K$2:$K$423,"M")-_xlfn.MINIFS($J$2:$J$423,$K$2:$K$423,"M")),0)</f>
        <v>0.83295821575599438</v>
      </c>
      <c r="P245" s="1">
        <f>IF(Table1[[#This Row],[charity_size]]="L",1,0)</f>
        <v>0</v>
      </c>
      <c r="Q24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46" spans="1:17" x14ac:dyDescent="0.2">
      <c r="A246" t="s">
        <v>876</v>
      </c>
      <c r="B246" t="s">
        <v>875</v>
      </c>
      <c r="C246" t="s">
        <v>836</v>
      </c>
      <c r="D246" t="s">
        <v>837</v>
      </c>
      <c r="E246" t="s">
        <v>8</v>
      </c>
      <c r="F246" t="s">
        <v>18</v>
      </c>
      <c r="G246" s="1">
        <v>1019050</v>
      </c>
      <c r="H246" s="1">
        <v>1796030</v>
      </c>
      <c r="I246" s="1">
        <f>Table1[[#This Row],[receipts_total]]-Table1[[#This Row],[receipts_others_income]]</f>
        <v>776980</v>
      </c>
      <c r="J246" s="2">
        <f>LOG(Table1[[#This Row],[revenue]]+1,10)</f>
        <v>5.8904103988574823</v>
      </c>
      <c r="K246" s="1" t="str">
        <f>IF(Table1[[#This Row],[revenue]]&lt;250000,"S",IF(Table1[[#This Row],[revenue]]&lt;1000000,"M","L"))</f>
        <v>M</v>
      </c>
      <c r="L246" s="1">
        <f>IF(Table1[[#This Row],[charity_size]]="S",1, 0)</f>
        <v>0</v>
      </c>
      <c r="M246" s="2">
        <f>IF(Table1[[#This Row],[charity_size]]="S",(Table1[[#This Row],[revenue_log]]-_xlfn.MINIFS($J$2:$J$423,$K$2:$K$423,"S"))/(_xlfn.MAXIFS($J$2:$J$423,$K$2:$K$423,"S")-_xlfn.MINIFS($J$2:$J$423,$K$2:$K$423,"S")),0)</f>
        <v>0</v>
      </c>
      <c r="N246" s="1">
        <f>IF(Table1[[#This Row],[charity_size]]="M",1,0)</f>
        <v>1</v>
      </c>
      <c r="O246" s="2">
        <f>IF(Table1[[#This Row],[charity_size]]="M",(Table1[[#This Row],[revenue_log]]-_xlfn.MINIFS($J$2:$J$423,$K$2:$K$423,"M"))/(_xlfn.MAXIFS($J$2:$J$423,$K$2:$K$423,"M")-_xlfn.MINIFS($J$2:$J$423,$K$2:$K$423,"M")),0)</f>
        <v>0.81574411471453967</v>
      </c>
      <c r="P246" s="1">
        <f>IF(Table1[[#This Row],[charity_size]]="L",1,0)</f>
        <v>0</v>
      </c>
      <c r="Q24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47" spans="1:17" x14ac:dyDescent="0.2">
      <c r="A247" t="s">
        <v>916</v>
      </c>
      <c r="B247" t="s">
        <v>915</v>
      </c>
      <c r="C247" t="s">
        <v>836</v>
      </c>
      <c r="D247" t="s">
        <v>913</v>
      </c>
      <c r="E247" t="s">
        <v>8</v>
      </c>
      <c r="F247" t="s">
        <v>9</v>
      </c>
      <c r="G247" s="1">
        <v>22677</v>
      </c>
      <c r="H247" s="1">
        <v>798672</v>
      </c>
      <c r="I247" s="1">
        <f>Table1[[#This Row],[receipts_total]]-Table1[[#This Row],[receipts_others_income]]</f>
        <v>775995</v>
      </c>
      <c r="J247" s="2">
        <f>LOG(Table1[[#This Row],[revenue]]+1,10)</f>
        <v>5.889859482621068</v>
      </c>
      <c r="K247" s="1" t="str">
        <f>IF(Table1[[#This Row],[revenue]]&lt;250000,"S",IF(Table1[[#This Row],[revenue]]&lt;1000000,"M","L"))</f>
        <v>M</v>
      </c>
      <c r="L247" s="1">
        <f>IF(Table1[[#This Row],[charity_size]]="S",1, 0)</f>
        <v>0</v>
      </c>
      <c r="M247" s="2">
        <f>IF(Table1[[#This Row],[charity_size]]="S",(Table1[[#This Row],[revenue_log]]-_xlfn.MINIFS($J$2:$J$423,$K$2:$K$423,"S"))/(_xlfn.MAXIFS($J$2:$J$423,$K$2:$K$423,"S")-_xlfn.MINIFS($J$2:$J$423,$K$2:$K$423,"S")),0)</f>
        <v>0</v>
      </c>
      <c r="N247" s="1">
        <f>IF(Table1[[#This Row],[charity_size]]="M",1,0)</f>
        <v>1</v>
      </c>
      <c r="O247" s="2">
        <f>IF(Table1[[#This Row],[charity_size]]="M",(Table1[[#This Row],[revenue_log]]-_xlfn.MINIFS($J$2:$J$423,$K$2:$K$423,"M"))/(_xlfn.MAXIFS($J$2:$J$423,$K$2:$K$423,"M")-_xlfn.MINIFS($J$2:$J$423,$K$2:$K$423,"M")),0)</f>
        <v>0.8148121898913786</v>
      </c>
      <c r="P247" s="1">
        <f>IF(Table1[[#This Row],[charity_size]]="L",1,0)</f>
        <v>0</v>
      </c>
      <c r="Q24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48" spans="1:17" x14ac:dyDescent="0.2">
      <c r="A248" t="s">
        <v>225</v>
      </c>
      <c r="B248" t="s">
        <v>224</v>
      </c>
      <c r="C248" t="s">
        <v>137</v>
      </c>
      <c r="D248" t="s">
        <v>196</v>
      </c>
      <c r="E248" t="s">
        <v>8</v>
      </c>
      <c r="F248" t="s">
        <v>9</v>
      </c>
      <c r="G248">
        <v>0</v>
      </c>
      <c r="H248" s="1">
        <v>768562</v>
      </c>
      <c r="I248" s="1">
        <f>Table1[[#This Row],[receipts_total]]-Table1[[#This Row],[receipts_others_income]]</f>
        <v>768562</v>
      </c>
      <c r="J248" s="2">
        <f>LOG(Table1[[#This Row],[revenue]]+1,10)</f>
        <v>5.8856794729170137</v>
      </c>
      <c r="K248" s="1" t="str">
        <f>IF(Table1[[#This Row],[revenue]]&lt;250000,"S",IF(Table1[[#This Row],[revenue]]&lt;1000000,"M","L"))</f>
        <v>M</v>
      </c>
      <c r="L248" s="1">
        <f>IF(Table1[[#This Row],[charity_size]]="S",1, 0)</f>
        <v>0</v>
      </c>
      <c r="M248" s="2">
        <f>IF(Table1[[#This Row],[charity_size]]="S",(Table1[[#This Row],[revenue_log]]-_xlfn.MINIFS($J$2:$J$423,$K$2:$K$423,"S"))/(_xlfn.MAXIFS($J$2:$J$423,$K$2:$K$423,"S")-_xlfn.MINIFS($J$2:$J$423,$K$2:$K$423,"S")),0)</f>
        <v>0</v>
      </c>
      <c r="N248" s="1">
        <f>IF(Table1[[#This Row],[charity_size]]="M",1,0)</f>
        <v>1</v>
      </c>
      <c r="O248" s="2">
        <f>IF(Table1[[#This Row],[charity_size]]="M",(Table1[[#This Row],[revenue_log]]-_xlfn.MINIFS($J$2:$J$423,$K$2:$K$423,"M"))/(_xlfn.MAXIFS($J$2:$J$423,$K$2:$K$423,"M")-_xlfn.MINIFS($J$2:$J$423,$K$2:$K$423,"M")),0)</f>
        <v>0.80774132403776744</v>
      </c>
      <c r="P248" s="1">
        <f>IF(Table1[[#This Row],[charity_size]]="L",1,0)</f>
        <v>0</v>
      </c>
      <c r="Q24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49" spans="1:17" x14ac:dyDescent="0.2">
      <c r="A249" t="s">
        <v>600</v>
      </c>
      <c r="B249" t="s">
        <v>599</v>
      </c>
      <c r="C249" t="s">
        <v>132</v>
      </c>
      <c r="D249" t="s">
        <v>597</v>
      </c>
      <c r="E249" t="s">
        <v>21</v>
      </c>
      <c r="F249" t="s">
        <v>9</v>
      </c>
      <c r="G249">
        <v>0</v>
      </c>
      <c r="H249" s="1">
        <v>750738</v>
      </c>
      <c r="I249" s="1">
        <f>Table1[[#This Row],[receipts_total]]-Table1[[#This Row],[receipts_others_income]]</f>
        <v>750738</v>
      </c>
      <c r="J249" s="2">
        <f>LOG(Table1[[#This Row],[revenue]]+1,10)</f>
        <v>5.8754889775352881</v>
      </c>
      <c r="K249" s="1" t="str">
        <f>IF(Table1[[#This Row],[revenue]]&lt;250000,"S",IF(Table1[[#This Row],[revenue]]&lt;1000000,"M","L"))</f>
        <v>M</v>
      </c>
      <c r="L249" s="1">
        <f>IF(Table1[[#This Row],[charity_size]]="S",1, 0)</f>
        <v>0</v>
      </c>
      <c r="M249" s="2">
        <f>IF(Table1[[#This Row],[charity_size]]="S",(Table1[[#This Row],[revenue_log]]-_xlfn.MINIFS($J$2:$J$423,$K$2:$K$423,"S"))/(_xlfn.MAXIFS($J$2:$J$423,$K$2:$K$423,"S")-_xlfn.MINIFS($J$2:$J$423,$K$2:$K$423,"S")),0)</f>
        <v>0</v>
      </c>
      <c r="N249" s="1">
        <f>IF(Table1[[#This Row],[charity_size]]="M",1,0)</f>
        <v>1</v>
      </c>
      <c r="O249" s="2">
        <f>IF(Table1[[#This Row],[charity_size]]="M",(Table1[[#This Row],[revenue_log]]-_xlfn.MINIFS($J$2:$J$423,$K$2:$K$423,"M"))/(_xlfn.MAXIFS($J$2:$J$423,$K$2:$K$423,"M")-_xlfn.MINIFS($J$2:$J$423,$K$2:$K$423,"M")),0)</f>
        <v>0.79050317606023124</v>
      </c>
      <c r="P249" s="1">
        <f>IF(Table1[[#This Row],[charity_size]]="L",1,0)</f>
        <v>0</v>
      </c>
      <c r="Q24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50" spans="1:17" x14ac:dyDescent="0.2">
      <c r="A250" t="s">
        <v>658</v>
      </c>
      <c r="B250" t="s">
        <v>657</v>
      </c>
      <c r="C250" t="s">
        <v>610</v>
      </c>
      <c r="D250" t="s">
        <v>540</v>
      </c>
      <c r="E250" t="s">
        <v>8</v>
      </c>
      <c r="F250" t="s">
        <v>9</v>
      </c>
      <c r="G250">
        <v>663</v>
      </c>
      <c r="H250" s="1">
        <v>749897</v>
      </c>
      <c r="I250" s="1">
        <f>Table1[[#This Row],[receipts_total]]-Table1[[#This Row],[receipts_others_income]]</f>
        <v>749234</v>
      </c>
      <c r="J250" s="2">
        <f>LOG(Table1[[#This Row],[revenue]]+1,10)</f>
        <v>5.8746180569464252</v>
      </c>
      <c r="K250" s="1" t="str">
        <f>IF(Table1[[#This Row],[revenue]]&lt;250000,"S",IF(Table1[[#This Row],[revenue]]&lt;1000000,"M","L"))</f>
        <v>M</v>
      </c>
      <c r="L250" s="1">
        <f>IF(Table1[[#This Row],[charity_size]]="S",1, 0)</f>
        <v>0</v>
      </c>
      <c r="M250" s="2">
        <f>IF(Table1[[#This Row],[charity_size]]="S",(Table1[[#This Row],[revenue_log]]-_xlfn.MINIFS($J$2:$J$423,$K$2:$K$423,"S"))/(_xlfn.MAXIFS($J$2:$J$423,$K$2:$K$423,"S")-_xlfn.MINIFS($J$2:$J$423,$K$2:$K$423,"S")),0)</f>
        <v>0</v>
      </c>
      <c r="N250" s="1">
        <f>IF(Table1[[#This Row],[charity_size]]="M",1,0)</f>
        <v>1</v>
      </c>
      <c r="O250" s="2">
        <f>IF(Table1[[#This Row],[charity_size]]="M",(Table1[[#This Row],[revenue_log]]-_xlfn.MINIFS($J$2:$J$423,$K$2:$K$423,"M"))/(_xlfn.MAXIFS($J$2:$J$423,$K$2:$K$423,"M")-_xlfn.MINIFS($J$2:$J$423,$K$2:$K$423,"M")),0)</f>
        <v>0.78902993482659867</v>
      </c>
      <c r="P250" s="1">
        <f>IF(Table1[[#This Row],[charity_size]]="L",1,0)</f>
        <v>0</v>
      </c>
      <c r="Q25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51" spans="1:17" x14ac:dyDescent="0.2">
      <c r="A251" t="s">
        <v>821</v>
      </c>
      <c r="B251" t="s">
        <v>820</v>
      </c>
      <c r="C251" t="s">
        <v>610</v>
      </c>
      <c r="D251" t="s">
        <v>137</v>
      </c>
      <c r="E251" t="s">
        <v>21</v>
      </c>
      <c r="F251" t="s">
        <v>9</v>
      </c>
      <c r="G251" s="1">
        <v>29038</v>
      </c>
      <c r="H251" s="1">
        <v>772711</v>
      </c>
      <c r="I251" s="1">
        <f>Table1[[#This Row],[receipts_total]]-Table1[[#This Row],[receipts_others_income]]</f>
        <v>743673</v>
      </c>
      <c r="J251" s="2">
        <f>LOG(Table1[[#This Row],[revenue]]+1,10)</f>
        <v>5.8713825981421639</v>
      </c>
      <c r="K251" s="1" t="str">
        <f>IF(Table1[[#This Row],[revenue]]&lt;250000,"S",IF(Table1[[#This Row],[revenue]]&lt;1000000,"M","L"))</f>
        <v>M</v>
      </c>
      <c r="L251" s="1">
        <f>IF(Table1[[#This Row],[charity_size]]="S",1, 0)</f>
        <v>0</v>
      </c>
      <c r="M251" s="2">
        <f>IF(Table1[[#This Row],[charity_size]]="S",(Table1[[#This Row],[revenue_log]]-_xlfn.MINIFS($J$2:$J$423,$K$2:$K$423,"S"))/(_xlfn.MAXIFS($J$2:$J$423,$K$2:$K$423,"S")-_xlfn.MINIFS($J$2:$J$423,$K$2:$K$423,"S")),0)</f>
        <v>0</v>
      </c>
      <c r="N251" s="1">
        <f>IF(Table1[[#This Row],[charity_size]]="M",1,0)</f>
        <v>1</v>
      </c>
      <c r="O251" s="2">
        <f>IF(Table1[[#This Row],[charity_size]]="M",(Table1[[#This Row],[revenue_log]]-_xlfn.MINIFS($J$2:$J$423,$K$2:$K$423,"M"))/(_xlfn.MAXIFS($J$2:$J$423,$K$2:$K$423,"M")-_xlfn.MINIFS($J$2:$J$423,$K$2:$K$423,"M")),0)</f>
        <v>0.78355686256132917</v>
      </c>
      <c r="P251" s="1">
        <f>IF(Table1[[#This Row],[charity_size]]="L",1,0)</f>
        <v>0</v>
      </c>
      <c r="Q25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52" spans="1:17" x14ac:dyDescent="0.2">
      <c r="A252" t="s">
        <v>43</v>
      </c>
      <c r="B252" t="s">
        <v>41</v>
      </c>
      <c r="C252" t="s">
        <v>11</v>
      </c>
      <c r="D252" t="s">
        <v>42</v>
      </c>
      <c r="E252" t="s">
        <v>8</v>
      </c>
      <c r="F252" t="s">
        <v>9</v>
      </c>
      <c r="G252" s="1">
        <v>20392</v>
      </c>
      <c r="H252" s="1">
        <v>752220</v>
      </c>
      <c r="I252" s="1">
        <f>Table1[[#This Row],[receipts_total]]-Table1[[#This Row],[receipts_others_income]]</f>
        <v>731828</v>
      </c>
      <c r="J252" s="2">
        <f>LOG(Table1[[#This Row],[revenue]]+1,10)</f>
        <v>5.8644096151675758</v>
      </c>
      <c r="K252" s="1" t="str">
        <f>IF(Table1[[#This Row],[revenue]]&lt;250000,"S",IF(Table1[[#This Row],[revenue]]&lt;1000000,"M","L"))</f>
        <v>M</v>
      </c>
      <c r="L252" s="1">
        <f>IF(Table1[[#This Row],[charity_size]]="S",1, 0)</f>
        <v>0</v>
      </c>
      <c r="M252" s="2">
        <f>IF(Table1[[#This Row],[charity_size]]="S",(Table1[[#This Row],[revenue_log]]-_xlfn.MINIFS($J$2:$J$423,$K$2:$K$423,"S"))/(_xlfn.MAXIFS($J$2:$J$423,$K$2:$K$423,"S")-_xlfn.MINIFS($J$2:$J$423,$K$2:$K$423,"S")),0)</f>
        <v>0</v>
      </c>
      <c r="N252" s="1">
        <f>IF(Table1[[#This Row],[charity_size]]="M",1,0)</f>
        <v>1</v>
      </c>
      <c r="O252" s="2">
        <f>IF(Table1[[#This Row],[charity_size]]="M",(Table1[[#This Row],[revenue_log]]-_xlfn.MINIFS($J$2:$J$423,$K$2:$K$423,"M"))/(_xlfn.MAXIFS($J$2:$J$423,$K$2:$K$423,"M")-_xlfn.MINIFS($J$2:$J$423,$K$2:$K$423,"M")),0)</f>
        <v>0.77176142888924826</v>
      </c>
      <c r="P252" s="1">
        <f>IF(Table1[[#This Row],[charity_size]]="L",1,0)</f>
        <v>0</v>
      </c>
      <c r="Q25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53" spans="1:17" x14ac:dyDescent="0.2">
      <c r="A253" t="s">
        <v>791</v>
      </c>
      <c r="B253" t="s">
        <v>790</v>
      </c>
      <c r="C253" t="s">
        <v>610</v>
      </c>
      <c r="D253" t="s">
        <v>782</v>
      </c>
      <c r="E253" t="s">
        <v>8</v>
      </c>
      <c r="F253" t="s">
        <v>9</v>
      </c>
      <c r="G253" s="1">
        <v>30804</v>
      </c>
      <c r="H253" s="1">
        <v>762390</v>
      </c>
      <c r="I253" s="1">
        <f>Table1[[#This Row],[receipts_total]]-Table1[[#This Row],[receipts_others_income]]</f>
        <v>731586</v>
      </c>
      <c r="J253" s="2">
        <f>LOG(Table1[[#This Row],[revenue]]+1,10)</f>
        <v>5.8642659796386782</v>
      </c>
      <c r="K253" s="1" t="str">
        <f>IF(Table1[[#This Row],[revenue]]&lt;250000,"S",IF(Table1[[#This Row],[revenue]]&lt;1000000,"M","L"))</f>
        <v>M</v>
      </c>
      <c r="L253" s="1">
        <f>IF(Table1[[#This Row],[charity_size]]="S",1, 0)</f>
        <v>0</v>
      </c>
      <c r="M253" s="2">
        <f>IF(Table1[[#This Row],[charity_size]]="S",(Table1[[#This Row],[revenue_log]]-_xlfn.MINIFS($J$2:$J$423,$K$2:$K$423,"S"))/(_xlfn.MAXIFS($J$2:$J$423,$K$2:$K$423,"S")-_xlfn.MINIFS($J$2:$J$423,$K$2:$K$423,"S")),0)</f>
        <v>0</v>
      </c>
      <c r="N253" s="1">
        <f>IF(Table1[[#This Row],[charity_size]]="M",1,0)</f>
        <v>1</v>
      </c>
      <c r="O253" s="2">
        <f>IF(Table1[[#This Row],[charity_size]]="M",(Table1[[#This Row],[revenue_log]]-_xlfn.MINIFS($J$2:$J$423,$K$2:$K$423,"M"))/(_xlfn.MAXIFS($J$2:$J$423,$K$2:$K$423,"M")-_xlfn.MINIFS($J$2:$J$423,$K$2:$K$423,"M")),0)</f>
        <v>0.77151845635364336</v>
      </c>
      <c r="P253" s="1">
        <f>IF(Table1[[#This Row],[charity_size]]="L",1,0)</f>
        <v>0</v>
      </c>
      <c r="Q25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54" spans="1:17" x14ac:dyDescent="0.2">
      <c r="A254" t="s">
        <v>87</v>
      </c>
      <c r="B254" t="s">
        <v>86</v>
      </c>
      <c r="C254" t="s">
        <v>11</v>
      </c>
      <c r="D254" t="s">
        <v>56</v>
      </c>
      <c r="E254" t="s">
        <v>8</v>
      </c>
      <c r="F254" t="s">
        <v>9</v>
      </c>
      <c r="G254" s="1">
        <v>327676</v>
      </c>
      <c r="H254" s="1">
        <v>1040095</v>
      </c>
      <c r="I254" s="1">
        <f>Table1[[#This Row],[receipts_total]]-Table1[[#This Row],[receipts_others_income]]</f>
        <v>712419</v>
      </c>
      <c r="J254" s="2">
        <f>LOG(Table1[[#This Row],[revenue]]+1,10)</f>
        <v>5.8527361030535801</v>
      </c>
      <c r="K254" s="1" t="str">
        <f>IF(Table1[[#This Row],[revenue]]&lt;250000,"S",IF(Table1[[#This Row],[revenue]]&lt;1000000,"M","L"))</f>
        <v>M</v>
      </c>
      <c r="L254" s="1">
        <f>IF(Table1[[#This Row],[charity_size]]="S",1, 0)</f>
        <v>0</v>
      </c>
      <c r="M254" s="2">
        <f>IF(Table1[[#This Row],[charity_size]]="S",(Table1[[#This Row],[revenue_log]]-_xlfn.MINIFS($J$2:$J$423,$K$2:$K$423,"S"))/(_xlfn.MAXIFS($J$2:$J$423,$K$2:$K$423,"S")-_xlfn.MINIFS($J$2:$J$423,$K$2:$K$423,"S")),0)</f>
        <v>0</v>
      </c>
      <c r="N254" s="1">
        <f>IF(Table1[[#This Row],[charity_size]]="M",1,0)</f>
        <v>1</v>
      </c>
      <c r="O254" s="2">
        <f>IF(Table1[[#This Row],[charity_size]]="M",(Table1[[#This Row],[revenue_log]]-_xlfn.MINIFS($J$2:$J$423,$K$2:$K$423,"M"))/(_xlfn.MAXIFS($J$2:$J$423,$K$2:$K$423,"M")-_xlfn.MINIFS($J$2:$J$423,$K$2:$K$423,"M")),0)</f>
        <v>0.752014623488651</v>
      </c>
      <c r="P254" s="1">
        <f>IF(Table1[[#This Row],[charity_size]]="L",1,0)</f>
        <v>0</v>
      </c>
      <c r="Q25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55" spans="1:17" x14ac:dyDescent="0.2">
      <c r="A255" t="s">
        <v>719</v>
      </c>
      <c r="B255" t="s">
        <v>718</v>
      </c>
      <c r="C255" t="s">
        <v>610</v>
      </c>
      <c r="D255" t="s">
        <v>706</v>
      </c>
      <c r="E255" t="s">
        <v>21</v>
      </c>
      <c r="F255" t="s">
        <v>9</v>
      </c>
      <c r="G255" s="1">
        <v>339024</v>
      </c>
      <c r="H255" s="1">
        <v>1049140</v>
      </c>
      <c r="I255" s="1">
        <f>Table1[[#This Row],[receipts_total]]-Table1[[#This Row],[receipts_others_income]]</f>
        <v>710116</v>
      </c>
      <c r="J255" s="2">
        <f>LOG(Table1[[#This Row],[revenue]]+1,10)</f>
        <v>5.8513299096601772</v>
      </c>
      <c r="K255" s="1" t="str">
        <f>IF(Table1[[#This Row],[revenue]]&lt;250000,"S",IF(Table1[[#This Row],[revenue]]&lt;1000000,"M","L"))</f>
        <v>M</v>
      </c>
      <c r="L255" s="1">
        <f>IF(Table1[[#This Row],[charity_size]]="S",1, 0)</f>
        <v>0</v>
      </c>
      <c r="M255" s="2">
        <f>IF(Table1[[#This Row],[charity_size]]="S",(Table1[[#This Row],[revenue_log]]-_xlfn.MINIFS($J$2:$J$423,$K$2:$K$423,"S"))/(_xlfn.MAXIFS($J$2:$J$423,$K$2:$K$423,"S")-_xlfn.MINIFS($J$2:$J$423,$K$2:$K$423,"S")),0)</f>
        <v>0</v>
      </c>
      <c r="N255" s="1">
        <f>IF(Table1[[#This Row],[charity_size]]="M",1,0)</f>
        <v>1</v>
      </c>
      <c r="O255" s="2">
        <f>IF(Table1[[#This Row],[charity_size]]="M",(Table1[[#This Row],[revenue_log]]-_xlfn.MINIFS($J$2:$J$423,$K$2:$K$423,"M"))/(_xlfn.MAXIFS($J$2:$J$423,$K$2:$K$423,"M")-_xlfn.MINIFS($J$2:$J$423,$K$2:$K$423,"M")),0)</f>
        <v>0.74963591971690091</v>
      </c>
      <c r="P255" s="1">
        <f>IF(Table1[[#This Row],[charity_size]]="L",1,0)</f>
        <v>0</v>
      </c>
      <c r="Q25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56" spans="1:17" x14ac:dyDescent="0.2">
      <c r="A256" t="s">
        <v>91</v>
      </c>
      <c r="B256" t="s">
        <v>90</v>
      </c>
      <c r="C256" t="s">
        <v>11</v>
      </c>
      <c r="D256" t="s">
        <v>56</v>
      </c>
      <c r="E256" t="s">
        <v>8</v>
      </c>
      <c r="F256" t="s">
        <v>9</v>
      </c>
      <c r="G256" s="1">
        <v>296331</v>
      </c>
      <c r="H256" s="1">
        <v>1004174</v>
      </c>
      <c r="I256" s="1">
        <f>Table1[[#This Row],[receipts_total]]-Table1[[#This Row],[receipts_others_income]]</f>
        <v>707843</v>
      </c>
      <c r="J256" s="2">
        <f>LOG(Table1[[#This Row],[revenue]]+1,10)</f>
        <v>5.849937555141393</v>
      </c>
      <c r="K256" s="1" t="str">
        <f>IF(Table1[[#This Row],[revenue]]&lt;250000,"S",IF(Table1[[#This Row],[revenue]]&lt;1000000,"M","L"))</f>
        <v>M</v>
      </c>
      <c r="L256" s="1">
        <f>IF(Table1[[#This Row],[charity_size]]="S",1, 0)</f>
        <v>0</v>
      </c>
      <c r="M256" s="2">
        <f>IF(Table1[[#This Row],[charity_size]]="S",(Table1[[#This Row],[revenue_log]]-_xlfn.MINIFS($J$2:$J$423,$K$2:$K$423,"S"))/(_xlfn.MAXIFS($J$2:$J$423,$K$2:$K$423,"S")-_xlfn.MINIFS($J$2:$J$423,$K$2:$K$423,"S")),0)</f>
        <v>0</v>
      </c>
      <c r="N256" s="1">
        <f>IF(Table1[[#This Row],[charity_size]]="M",1,0)</f>
        <v>1</v>
      </c>
      <c r="O256" s="2">
        <f>IF(Table1[[#This Row],[charity_size]]="M",(Table1[[#This Row],[revenue_log]]-_xlfn.MINIFS($J$2:$J$423,$K$2:$K$423,"M"))/(_xlfn.MAXIFS($J$2:$J$423,$K$2:$K$423,"M")-_xlfn.MINIFS($J$2:$J$423,$K$2:$K$423,"M")),0)</f>
        <v>0.7472806256577883</v>
      </c>
      <c r="P256" s="1">
        <f>IF(Table1[[#This Row],[charity_size]]="L",1,0)</f>
        <v>0</v>
      </c>
      <c r="Q25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57" spans="1:17" x14ac:dyDescent="0.2">
      <c r="A257" t="s">
        <v>79</v>
      </c>
      <c r="B257" t="s">
        <v>78</v>
      </c>
      <c r="C257" t="s">
        <v>11</v>
      </c>
      <c r="D257" t="s">
        <v>56</v>
      </c>
      <c r="E257" t="s">
        <v>21</v>
      </c>
      <c r="F257" t="s">
        <v>18</v>
      </c>
      <c r="G257" s="1">
        <v>1036</v>
      </c>
      <c r="H257" s="1">
        <v>702485</v>
      </c>
      <c r="I257" s="1">
        <f>Table1[[#This Row],[receipts_total]]-Table1[[#This Row],[receipts_others_income]]</f>
        <v>701449</v>
      </c>
      <c r="J257" s="2">
        <f>LOG(Table1[[#This Row],[revenue]]+1,10)</f>
        <v>5.845996719558249</v>
      </c>
      <c r="K257" s="1" t="str">
        <f>IF(Table1[[#This Row],[revenue]]&lt;250000,"S",IF(Table1[[#This Row],[revenue]]&lt;1000000,"M","L"))</f>
        <v>M</v>
      </c>
      <c r="L257" s="1">
        <f>IF(Table1[[#This Row],[charity_size]]="S",1, 0)</f>
        <v>0</v>
      </c>
      <c r="M257" s="2">
        <f>IF(Table1[[#This Row],[charity_size]]="S",(Table1[[#This Row],[revenue_log]]-_xlfn.MINIFS($J$2:$J$423,$K$2:$K$423,"S"))/(_xlfn.MAXIFS($J$2:$J$423,$K$2:$K$423,"S")-_xlfn.MINIFS($J$2:$J$423,$K$2:$K$423,"S")),0)</f>
        <v>0</v>
      </c>
      <c r="N257" s="1">
        <f>IF(Table1[[#This Row],[charity_size]]="M",1,0)</f>
        <v>1</v>
      </c>
      <c r="O257" s="2">
        <f>IF(Table1[[#This Row],[charity_size]]="M",(Table1[[#This Row],[revenue_log]]-_xlfn.MINIFS($J$2:$J$423,$K$2:$K$423,"M"))/(_xlfn.MAXIFS($J$2:$J$423,$K$2:$K$423,"M")-_xlfn.MINIFS($J$2:$J$423,$K$2:$K$423,"M")),0)</f>
        <v>0.74061434454066033</v>
      </c>
      <c r="P257" s="1">
        <f>IF(Table1[[#This Row],[charity_size]]="L",1,0)</f>
        <v>0</v>
      </c>
      <c r="Q25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58" spans="1:17" x14ac:dyDescent="0.2">
      <c r="A258" t="s">
        <v>490</v>
      </c>
      <c r="B258" t="s">
        <v>489</v>
      </c>
      <c r="C258" t="s">
        <v>356</v>
      </c>
      <c r="D258" t="s">
        <v>467</v>
      </c>
      <c r="E258" t="s">
        <v>21</v>
      </c>
      <c r="F258" t="s">
        <v>9</v>
      </c>
      <c r="G258" s="1">
        <v>89323</v>
      </c>
      <c r="H258" s="1">
        <v>789850</v>
      </c>
      <c r="I258" s="1">
        <f>Table1[[#This Row],[receipts_total]]-Table1[[#This Row],[receipts_others_income]]</f>
        <v>700527</v>
      </c>
      <c r="J258" s="2">
        <f>LOG(Table1[[#This Row],[revenue]]+1,10)</f>
        <v>5.8454254986545813</v>
      </c>
      <c r="K258" s="1" t="str">
        <f>IF(Table1[[#This Row],[revenue]]&lt;250000,"S",IF(Table1[[#This Row],[revenue]]&lt;1000000,"M","L"))</f>
        <v>M</v>
      </c>
      <c r="L258" s="1">
        <f>IF(Table1[[#This Row],[charity_size]]="S",1, 0)</f>
        <v>0</v>
      </c>
      <c r="M258" s="2">
        <f>IF(Table1[[#This Row],[charity_size]]="S",(Table1[[#This Row],[revenue_log]]-_xlfn.MINIFS($J$2:$J$423,$K$2:$K$423,"S"))/(_xlfn.MAXIFS($J$2:$J$423,$K$2:$K$423,"S")-_xlfn.MINIFS($J$2:$J$423,$K$2:$K$423,"S")),0)</f>
        <v>0</v>
      </c>
      <c r="N258" s="1">
        <f>IF(Table1[[#This Row],[charity_size]]="M",1,0)</f>
        <v>1</v>
      </c>
      <c r="O258" s="2">
        <f>IF(Table1[[#This Row],[charity_size]]="M",(Table1[[#This Row],[revenue_log]]-_xlfn.MINIFS($J$2:$J$423,$K$2:$K$423,"M"))/(_xlfn.MAXIFS($J$2:$J$423,$K$2:$K$423,"M")-_xlfn.MINIFS($J$2:$J$423,$K$2:$K$423,"M")),0)</f>
        <v>0.73964807252968978</v>
      </c>
      <c r="P258" s="1">
        <f>IF(Table1[[#This Row],[charity_size]]="L",1,0)</f>
        <v>0</v>
      </c>
      <c r="Q25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59" spans="1:17" x14ac:dyDescent="0.2">
      <c r="A259" t="s">
        <v>736</v>
      </c>
      <c r="B259" t="s">
        <v>734</v>
      </c>
      <c r="C259" t="s">
        <v>610</v>
      </c>
      <c r="D259" t="s">
        <v>735</v>
      </c>
      <c r="E259" t="s">
        <v>21</v>
      </c>
      <c r="F259" t="s">
        <v>9</v>
      </c>
      <c r="G259" s="1">
        <v>95737</v>
      </c>
      <c r="H259" s="1">
        <v>780217</v>
      </c>
      <c r="I259" s="1">
        <f>Table1[[#This Row],[receipts_total]]-Table1[[#This Row],[receipts_others_income]]</f>
        <v>684480</v>
      </c>
      <c r="J259" s="2">
        <f>LOG(Table1[[#This Row],[revenue]]+1,10)</f>
        <v>5.8353613973791685</v>
      </c>
      <c r="K259" s="1" t="str">
        <f>IF(Table1[[#This Row],[revenue]]&lt;250000,"S",IF(Table1[[#This Row],[revenue]]&lt;1000000,"M","L"))</f>
        <v>M</v>
      </c>
      <c r="L259" s="1">
        <f>IF(Table1[[#This Row],[charity_size]]="S",1, 0)</f>
        <v>0</v>
      </c>
      <c r="M259" s="2">
        <f>IF(Table1[[#This Row],[charity_size]]="S",(Table1[[#This Row],[revenue_log]]-_xlfn.MINIFS($J$2:$J$423,$K$2:$K$423,"S"))/(_xlfn.MAXIFS($J$2:$J$423,$K$2:$K$423,"S")-_xlfn.MINIFS($J$2:$J$423,$K$2:$K$423,"S")),0)</f>
        <v>0</v>
      </c>
      <c r="N259" s="1">
        <f>IF(Table1[[#This Row],[charity_size]]="M",1,0)</f>
        <v>1</v>
      </c>
      <c r="O259" s="2">
        <f>IF(Table1[[#This Row],[charity_size]]="M",(Table1[[#This Row],[revenue_log]]-_xlfn.MINIFS($J$2:$J$423,$K$2:$K$423,"M"))/(_xlfn.MAXIFS($J$2:$J$423,$K$2:$K$423,"M")-_xlfn.MINIFS($J$2:$J$423,$K$2:$K$423,"M")),0)</f>
        <v>0.72262373165637106</v>
      </c>
      <c r="P259" s="1">
        <f>IF(Table1[[#This Row],[charity_size]]="L",1,0)</f>
        <v>0</v>
      </c>
      <c r="Q25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60" spans="1:17" x14ac:dyDescent="0.2">
      <c r="A260" t="s">
        <v>619</v>
      </c>
      <c r="B260" t="s">
        <v>618</v>
      </c>
      <c r="C260" t="s">
        <v>610</v>
      </c>
      <c r="D260" t="s">
        <v>540</v>
      </c>
      <c r="E260" t="s">
        <v>335</v>
      </c>
      <c r="F260" t="s">
        <v>9</v>
      </c>
      <c r="G260" s="1">
        <v>99849</v>
      </c>
      <c r="H260" s="1">
        <v>775876</v>
      </c>
      <c r="I260" s="1">
        <f>Table1[[#This Row],[receipts_total]]-Table1[[#This Row],[receipts_others_income]]</f>
        <v>676027</v>
      </c>
      <c r="J260" s="2">
        <f>LOG(Table1[[#This Row],[revenue]]+1,10)</f>
        <v>5.8299646840979387</v>
      </c>
      <c r="K260" s="1" t="str">
        <f>IF(Table1[[#This Row],[revenue]]&lt;250000,"S",IF(Table1[[#This Row],[revenue]]&lt;1000000,"M","L"))</f>
        <v>M</v>
      </c>
      <c r="L260" s="1">
        <f>IF(Table1[[#This Row],[charity_size]]="S",1, 0)</f>
        <v>0</v>
      </c>
      <c r="M260" s="2">
        <f>IF(Table1[[#This Row],[charity_size]]="S",(Table1[[#This Row],[revenue_log]]-_xlfn.MINIFS($J$2:$J$423,$K$2:$K$423,"S"))/(_xlfn.MAXIFS($J$2:$J$423,$K$2:$K$423,"S")-_xlfn.MINIFS($J$2:$J$423,$K$2:$K$423,"S")),0)</f>
        <v>0</v>
      </c>
      <c r="N260" s="1">
        <f>IF(Table1[[#This Row],[charity_size]]="M",1,0)</f>
        <v>1</v>
      </c>
      <c r="O260" s="2">
        <f>IF(Table1[[#This Row],[charity_size]]="M",(Table1[[#This Row],[revenue_log]]-_xlfn.MINIFS($J$2:$J$423,$K$2:$K$423,"M"))/(_xlfn.MAXIFS($J$2:$J$423,$K$2:$K$423,"M")-_xlfn.MINIFS($J$2:$J$423,$K$2:$K$423,"M")),0)</f>
        <v>0.71349470125604308</v>
      </c>
      <c r="P260" s="1">
        <f>IF(Table1[[#This Row],[charity_size]]="L",1,0)</f>
        <v>0</v>
      </c>
      <c r="Q26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61" spans="1:17" x14ac:dyDescent="0.2">
      <c r="A261" t="s">
        <v>488</v>
      </c>
      <c r="B261" t="s">
        <v>487</v>
      </c>
      <c r="C261" t="s">
        <v>356</v>
      </c>
      <c r="D261" t="s">
        <v>467</v>
      </c>
      <c r="E261" t="s">
        <v>21</v>
      </c>
      <c r="F261" t="s">
        <v>9</v>
      </c>
      <c r="G261" s="1">
        <v>8703</v>
      </c>
      <c r="H261" s="1">
        <v>684529</v>
      </c>
      <c r="I261" s="1">
        <f>Table1[[#This Row],[receipts_total]]-Table1[[#This Row],[receipts_others_income]]</f>
        <v>675826</v>
      </c>
      <c r="J261" s="2">
        <f>LOG(Table1[[#This Row],[revenue]]+1,10)</f>
        <v>5.8298355383071465</v>
      </c>
      <c r="K261" s="1" t="str">
        <f>IF(Table1[[#This Row],[revenue]]&lt;250000,"S",IF(Table1[[#This Row],[revenue]]&lt;1000000,"M","L"))</f>
        <v>M</v>
      </c>
      <c r="L261" s="1">
        <f>IF(Table1[[#This Row],[charity_size]]="S",1, 0)</f>
        <v>0</v>
      </c>
      <c r="M261" s="2">
        <f>IF(Table1[[#This Row],[charity_size]]="S",(Table1[[#This Row],[revenue_log]]-_xlfn.MINIFS($J$2:$J$423,$K$2:$K$423,"S"))/(_xlfn.MAXIFS($J$2:$J$423,$K$2:$K$423,"S")-_xlfn.MINIFS($J$2:$J$423,$K$2:$K$423,"S")),0)</f>
        <v>0</v>
      </c>
      <c r="N261" s="1">
        <f>IF(Table1[[#This Row],[charity_size]]="M",1,0)</f>
        <v>1</v>
      </c>
      <c r="O261" s="2">
        <f>IF(Table1[[#This Row],[charity_size]]="M",(Table1[[#This Row],[revenue_log]]-_xlfn.MINIFS($J$2:$J$423,$K$2:$K$423,"M"))/(_xlfn.MAXIFS($J$2:$J$423,$K$2:$K$423,"M")-_xlfn.MINIFS($J$2:$J$423,$K$2:$K$423,"M")),0)</f>
        <v>0.71327623942774543</v>
      </c>
      <c r="P261" s="1">
        <f>IF(Table1[[#This Row],[charity_size]]="L",1,0)</f>
        <v>0</v>
      </c>
      <c r="Q26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62" spans="1:17" x14ac:dyDescent="0.2">
      <c r="A262" t="s">
        <v>171</v>
      </c>
      <c r="B262" t="s">
        <v>170</v>
      </c>
      <c r="C262" t="s">
        <v>137</v>
      </c>
      <c r="D262" t="s">
        <v>138</v>
      </c>
      <c r="E262" t="s">
        <v>8</v>
      </c>
      <c r="F262" t="s">
        <v>9</v>
      </c>
      <c r="G262">
        <v>839</v>
      </c>
      <c r="H262" s="1">
        <v>670011</v>
      </c>
      <c r="I262" s="1">
        <f>Table1[[#This Row],[receipts_total]]-Table1[[#This Row],[receipts_others_income]]</f>
        <v>669172</v>
      </c>
      <c r="J262" s="2">
        <f>LOG(Table1[[#This Row],[revenue]]+1,10)</f>
        <v>5.8255384095952438</v>
      </c>
      <c r="K262" s="1" t="str">
        <f>IF(Table1[[#This Row],[revenue]]&lt;250000,"S",IF(Table1[[#This Row],[revenue]]&lt;1000000,"M","L"))</f>
        <v>M</v>
      </c>
      <c r="L262" s="1">
        <f>IF(Table1[[#This Row],[charity_size]]="S",1, 0)</f>
        <v>0</v>
      </c>
      <c r="M262" s="2">
        <f>IF(Table1[[#This Row],[charity_size]]="S",(Table1[[#This Row],[revenue_log]]-_xlfn.MINIFS($J$2:$J$423,$K$2:$K$423,"S"))/(_xlfn.MAXIFS($J$2:$J$423,$K$2:$K$423,"S")-_xlfn.MINIFS($J$2:$J$423,$K$2:$K$423,"S")),0)</f>
        <v>0</v>
      </c>
      <c r="N262" s="1">
        <f>IF(Table1[[#This Row],[charity_size]]="M",1,0)</f>
        <v>1</v>
      </c>
      <c r="O262" s="2">
        <f>IF(Table1[[#This Row],[charity_size]]="M",(Table1[[#This Row],[revenue_log]]-_xlfn.MINIFS($J$2:$J$423,$K$2:$K$423,"M"))/(_xlfn.MAXIFS($J$2:$J$423,$K$2:$K$423,"M")-_xlfn.MINIFS($J$2:$J$423,$K$2:$K$423,"M")),0)</f>
        <v>0.70600725614091375</v>
      </c>
      <c r="P262" s="1">
        <f>IF(Table1[[#This Row],[charity_size]]="L",1,0)</f>
        <v>0</v>
      </c>
      <c r="Q26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63" spans="1:17" x14ac:dyDescent="0.2">
      <c r="A263" t="s">
        <v>870</v>
      </c>
      <c r="B263" t="s">
        <v>869</v>
      </c>
      <c r="C263" t="s">
        <v>836</v>
      </c>
      <c r="D263" t="s">
        <v>837</v>
      </c>
      <c r="E263" t="s">
        <v>8</v>
      </c>
      <c r="F263" t="s">
        <v>18</v>
      </c>
      <c r="G263" s="1">
        <v>170464</v>
      </c>
      <c r="H263" s="1">
        <v>834814</v>
      </c>
      <c r="I263" s="1">
        <f>Table1[[#This Row],[receipts_total]]-Table1[[#This Row],[receipts_others_income]]</f>
        <v>664350</v>
      </c>
      <c r="J263" s="2">
        <f>LOG(Table1[[#This Row],[revenue]]+1,10)</f>
        <v>5.8223975930533243</v>
      </c>
      <c r="K263" s="1" t="str">
        <f>IF(Table1[[#This Row],[revenue]]&lt;250000,"S",IF(Table1[[#This Row],[revenue]]&lt;1000000,"M","L"))</f>
        <v>M</v>
      </c>
      <c r="L263" s="1">
        <f>IF(Table1[[#This Row],[charity_size]]="S",1, 0)</f>
        <v>0</v>
      </c>
      <c r="M263" s="2">
        <f>IF(Table1[[#This Row],[charity_size]]="S",(Table1[[#This Row],[revenue_log]]-_xlfn.MINIFS($J$2:$J$423,$K$2:$K$423,"S"))/(_xlfn.MAXIFS($J$2:$J$423,$K$2:$K$423,"S")-_xlfn.MINIFS($J$2:$J$423,$K$2:$K$423,"S")),0)</f>
        <v>0</v>
      </c>
      <c r="N263" s="1">
        <f>IF(Table1[[#This Row],[charity_size]]="M",1,0)</f>
        <v>1</v>
      </c>
      <c r="O263" s="2">
        <f>IF(Table1[[#This Row],[charity_size]]="M",(Table1[[#This Row],[revenue_log]]-_xlfn.MINIFS($J$2:$J$423,$K$2:$K$423,"M"))/(_xlfn.MAXIFS($J$2:$J$423,$K$2:$K$423,"M")-_xlfn.MINIFS($J$2:$J$423,$K$2:$K$423,"M")),0)</f>
        <v>0.70069427985352006</v>
      </c>
      <c r="P263" s="1">
        <f>IF(Table1[[#This Row],[charity_size]]="L",1,0)</f>
        <v>0</v>
      </c>
      <c r="Q26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64" spans="1:17" x14ac:dyDescent="0.2">
      <c r="A264" t="s">
        <v>529</v>
      </c>
      <c r="B264" t="s">
        <v>527</v>
      </c>
      <c r="C264" t="s">
        <v>132</v>
      </c>
      <c r="D264" t="s">
        <v>528</v>
      </c>
      <c r="E264" t="s">
        <v>8</v>
      </c>
      <c r="F264" t="s">
        <v>18</v>
      </c>
      <c r="G264" s="1">
        <v>71042</v>
      </c>
      <c r="H264" s="1">
        <v>734499</v>
      </c>
      <c r="I264" s="1">
        <f>Table1[[#This Row],[receipts_total]]-Table1[[#This Row],[receipts_others_income]]</f>
        <v>663457</v>
      </c>
      <c r="J264" s="2">
        <f>LOG(Table1[[#This Row],[revenue]]+1,10)</f>
        <v>5.821813435195061</v>
      </c>
      <c r="K264" s="1" t="str">
        <f>IF(Table1[[#This Row],[revenue]]&lt;250000,"S",IF(Table1[[#This Row],[revenue]]&lt;1000000,"M","L"))</f>
        <v>M</v>
      </c>
      <c r="L264" s="1">
        <f>IF(Table1[[#This Row],[charity_size]]="S",1, 0)</f>
        <v>0</v>
      </c>
      <c r="M264" s="2">
        <f>IF(Table1[[#This Row],[charity_size]]="S",(Table1[[#This Row],[revenue_log]]-_xlfn.MINIFS($J$2:$J$423,$K$2:$K$423,"S"))/(_xlfn.MAXIFS($J$2:$J$423,$K$2:$K$423,"S")-_xlfn.MINIFS($J$2:$J$423,$K$2:$K$423,"S")),0)</f>
        <v>0</v>
      </c>
      <c r="N264" s="1">
        <f>IF(Table1[[#This Row],[charity_size]]="M",1,0)</f>
        <v>1</v>
      </c>
      <c r="O264" s="2">
        <f>IF(Table1[[#This Row],[charity_size]]="M",(Table1[[#This Row],[revenue_log]]-_xlfn.MINIFS($J$2:$J$423,$K$2:$K$423,"M"))/(_xlfn.MAXIFS($J$2:$J$423,$K$2:$K$423,"M")-_xlfn.MINIFS($J$2:$J$423,$K$2:$K$423,"M")),0)</f>
        <v>0.6997061238095027</v>
      </c>
      <c r="P264" s="1">
        <f>IF(Table1[[#This Row],[charity_size]]="L",1,0)</f>
        <v>0</v>
      </c>
      <c r="Q26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65" spans="1:17" x14ac:dyDescent="0.2">
      <c r="A265" t="s">
        <v>914</v>
      </c>
      <c r="B265" t="s">
        <v>912</v>
      </c>
      <c r="C265" t="s">
        <v>836</v>
      </c>
      <c r="D265" t="s">
        <v>913</v>
      </c>
      <c r="E265" t="s">
        <v>8</v>
      </c>
      <c r="F265" t="s">
        <v>9</v>
      </c>
      <c r="G265" s="1">
        <v>85518</v>
      </c>
      <c r="H265" s="1">
        <v>721054</v>
      </c>
      <c r="I265" s="1">
        <f>Table1[[#This Row],[receipts_total]]-Table1[[#This Row],[receipts_others_income]]</f>
        <v>635536</v>
      </c>
      <c r="J265" s="2">
        <f>LOG(Table1[[#This Row],[revenue]]+1,10)</f>
        <v>5.8031408395919426</v>
      </c>
      <c r="K265" s="1" t="str">
        <f>IF(Table1[[#This Row],[revenue]]&lt;250000,"S",IF(Table1[[#This Row],[revenue]]&lt;1000000,"M","L"))</f>
        <v>M</v>
      </c>
      <c r="L265" s="1">
        <f>IF(Table1[[#This Row],[charity_size]]="S",1, 0)</f>
        <v>0</v>
      </c>
      <c r="M265" s="2">
        <f>IF(Table1[[#This Row],[charity_size]]="S",(Table1[[#This Row],[revenue_log]]-_xlfn.MINIFS($J$2:$J$423,$K$2:$K$423,"S"))/(_xlfn.MAXIFS($J$2:$J$423,$K$2:$K$423,"S")-_xlfn.MINIFS($J$2:$J$423,$K$2:$K$423,"S")),0)</f>
        <v>0</v>
      </c>
      <c r="N265" s="1">
        <f>IF(Table1[[#This Row],[charity_size]]="M",1,0)</f>
        <v>1</v>
      </c>
      <c r="O265" s="2">
        <f>IF(Table1[[#This Row],[charity_size]]="M",(Table1[[#This Row],[revenue_log]]-_xlfn.MINIFS($J$2:$J$423,$K$2:$K$423,"M"))/(_xlfn.MAXIFS($J$2:$J$423,$K$2:$K$423,"M")-_xlfn.MINIFS($J$2:$J$423,$K$2:$K$423,"M")),0)</f>
        <v>0.66811973334722252</v>
      </c>
      <c r="P265" s="1">
        <f>IF(Table1[[#This Row],[charity_size]]="L",1,0)</f>
        <v>0</v>
      </c>
      <c r="Q26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66" spans="1:17" x14ac:dyDescent="0.2">
      <c r="A266" t="s">
        <v>73</v>
      </c>
      <c r="B266" t="s">
        <v>72</v>
      </c>
      <c r="C266" t="s">
        <v>11</v>
      </c>
      <c r="D266" t="s">
        <v>56</v>
      </c>
      <c r="E266" t="s">
        <v>8</v>
      </c>
      <c r="F266" t="s">
        <v>9</v>
      </c>
      <c r="G266" s="1">
        <v>8547</v>
      </c>
      <c r="H266" s="1">
        <v>635127</v>
      </c>
      <c r="I266" s="1">
        <f>Table1[[#This Row],[receipts_total]]-Table1[[#This Row],[receipts_others_income]]</f>
        <v>626580</v>
      </c>
      <c r="J266" s="2">
        <f>LOG(Table1[[#This Row],[revenue]]+1,10)</f>
        <v>5.7969772215060074</v>
      </c>
      <c r="K266" s="1" t="str">
        <f>IF(Table1[[#This Row],[revenue]]&lt;250000,"S",IF(Table1[[#This Row],[revenue]]&lt;1000000,"M","L"))</f>
        <v>M</v>
      </c>
      <c r="L266" s="1">
        <f>IF(Table1[[#This Row],[charity_size]]="S",1, 0)</f>
        <v>0</v>
      </c>
      <c r="M266" s="2">
        <f>IF(Table1[[#This Row],[charity_size]]="S",(Table1[[#This Row],[revenue_log]]-_xlfn.MINIFS($J$2:$J$423,$K$2:$K$423,"S"))/(_xlfn.MAXIFS($J$2:$J$423,$K$2:$K$423,"S")-_xlfn.MINIFS($J$2:$J$423,$K$2:$K$423,"S")),0)</f>
        <v>0</v>
      </c>
      <c r="N266" s="1">
        <f>IF(Table1[[#This Row],[charity_size]]="M",1,0)</f>
        <v>1</v>
      </c>
      <c r="O266" s="2">
        <f>IF(Table1[[#This Row],[charity_size]]="M",(Table1[[#This Row],[revenue_log]]-_xlfn.MINIFS($J$2:$J$423,$K$2:$K$423,"M"))/(_xlfn.MAXIFS($J$2:$J$423,$K$2:$K$423,"M")-_xlfn.MINIFS($J$2:$J$423,$K$2:$K$423,"M")),0)</f>
        <v>0.6576934138541678</v>
      </c>
      <c r="P266" s="1">
        <f>IF(Table1[[#This Row],[charity_size]]="L",1,0)</f>
        <v>0</v>
      </c>
      <c r="Q26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67" spans="1:17" x14ac:dyDescent="0.2">
      <c r="A267" t="s">
        <v>340</v>
      </c>
      <c r="B267" t="s">
        <v>339</v>
      </c>
      <c r="C267" t="s">
        <v>291</v>
      </c>
      <c r="D267" t="s">
        <v>337</v>
      </c>
      <c r="E267" t="s">
        <v>21</v>
      </c>
      <c r="F267" t="s">
        <v>18</v>
      </c>
      <c r="G267" s="1">
        <v>70918</v>
      </c>
      <c r="H267" s="1">
        <v>694267</v>
      </c>
      <c r="I267" s="1">
        <f>Table1[[#This Row],[receipts_total]]-Table1[[#This Row],[receipts_others_income]]</f>
        <v>623349</v>
      </c>
      <c r="J267" s="2">
        <f>LOG(Table1[[#This Row],[revenue]]+1,10)</f>
        <v>5.7947319638135184</v>
      </c>
      <c r="K267" s="1" t="str">
        <f>IF(Table1[[#This Row],[revenue]]&lt;250000,"S",IF(Table1[[#This Row],[revenue]]&lt;1000000,"M","L"))</f>
        <v>M</v>
      </c>
      <c r="L267" s="1">
        <f>IF(Table1[[#This Row],[charity_size]]="S",1, 0)</f>
        <v>0</v>
      </c>
      <c r="M267" s="2">
        <f>IF(Table1[[#This Row],[charity_size]]="S",(Table1[[#This Row],[revenue_log]]-_xlfn.MINIFS($J$2:$J$423,$K$2:$K$423,"S"))/(_xlfn.MAXIFS($J$2:$J$423,$K$2:$K$423,"S")-_xlfn.MINIFS($J$2:$J$423,$K$2:$K$423,"S")),0)</f>
        <v>0</v>
      </c>
      <c r="N267" s="1">
        <f>IF(Table1[[#This Row],[charity_size]]="M",1,0)</f>
        <v>1</v>
      </c>
      <c r="O267" s="2">
        <f>IF(Table1[[#This Row],[charity_size]]="M",(Table1[[#This Row],[revenue_log]]-_xlfn.MINIFS($J$2:$J$423,$K$2:$K$423,"M"))/(_xlfn.MAXIFS($J$2:$J$423,$K$2:$K$423,"M")-_xlfn.MINIFS($J$2:$J$423,$K$2:$K$423,"M")),0)</f>
        <v>0.65389535665468823</v>
      </c>
      <c r="P267" s="1">
        <f>IF(Table1[[#This Row],[charity_size]]="L",1,0)</f>
        <v>0</v>
      </c>
      <c r="Q26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68" spans="1:17" x14ac:dyDescent="0.2">
      <c r="A268" t="s">
        <v>416</v>
      </c>
      <c r="B268" t="s">
        <v>415</v>
      </c>
      <c r="C268" t="s">
        <v>356</v>
      </c>
      <c r="D268" t="s">
        <v>403</v>
      </c>
      <c r="E268" t="s">
        <v>21</v>
      </c>
      <c r="F268" t="s">
        <v>9</v>
      </c>
      <c r="G268" s="1">
        <v>39192</v>
      </c>
      <c r="H268" s="1">
        <v>659101</v>
      </c>
      <c r="I268" s="1">
        <f>Table1[[#This Row],[receipts_total]]-Table1[[#This Row],[receipts_others_income]]</f>
        <v>619909</v>
      </c>
      <c r="J268" s="2">
        <f>LOG(Table1[[#This Row],[revenue]]+1,10)</f>
        <v>5.7923286421747546</v>
      </c>
      <c r="K268" s="1" t="str">
        <f>IF(Table1[[#This Row],[revenue]]&lt;250000,"S",IF(Table1[[#This Row],[revenue]]&lt;1000000,"M","L"))</f>
        <v>M</v>
      </c>
      <c r="L268" s="1">
        <f>IF(Table1[[#This Row],[charity_size]]="S",1, 0)</f>
        <v>0</v>
      </c>
      <c r="M268" s="2">
        <f>IF(Table1[[#This Row],[charity_size]]="S",(Table1[[#This Row],[revenue_log]]-_xlfn.MINIFS($J$2:$J$423,$K$2:$K$423,"S"))/(_xlfn.MAXIFS($J$2:$J$423,$K$2:$K$423,"S")-_xlfn.MINIFS($J$2:$J$423,$K$2:$K$423,"S")),0)</f>
        <v>0</v>
      </c>
      <c r="N268" s="1">
        <f>IF(Table1[[#This Row],[charity_size]]="M",1,0)</f>
        <v>1</v>
      </c>
      <c r="O268" s="2">
        <f>IF(Table1[[#This Row],[charity_size]]="M",(Table1[[#This Row],[revenue_log]]-_xlfn.MINIFS($J$2:$J$423,$K$2:$K$423,"M"))/(_xlfn.MAXIFS($J$2:$J$423,$K$2:$K$423,"M")-_xlfn.MINIFS($J$2:$J$423,$K$2:$K$423,"M")),0)</f>
        <v>0.64982991994187456</v>
      </c>
      <c r="P268" s="1">
        <f>IF(Table1[[#This Row],[charity_size]]="L",1,0)</f>
        <v>0</v>
      </c>
      <c r="Q26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69" spans="1:17" x14ac:dyDescent="0.2">
      <c r="A269" t="s">
        <v>860</v>
      </c>
      <c r="B269" t="s">
        <v>859</v>
      </c>
      <c r="C269" t="s">
        <v>836</v>
      </c>
      <c r="D269" t="s">
        <v>837</v>
      </c>
      <c r="E269" t="s">
        <v>8</v>
      </c>
      <c r="F269" t="s">
        <v>9</v>
      </c>
      <c r="G269" s="1">
        <v>188614</v>
      </c>
      <c r="H269" s="1">
        <v>799938</v>
      </c>
      <c r="I269" s="1">
        <f>Table1[[#This Row],[receipts_total]]-Table1[[#This Row],[receipts_others_income]]</f>
        <v>611324</v>
      </c>
      <c r="J269" s="2">
        <f>LOG(Table1[[#This Row],[revenue]]+1,10)</f>
        <v>5.786272156529253</v>
      </c>
      <c r="K269" s="1" t="str">
        <f>IF(Table1[[#This Row],[revenue]]&lt;250000,"S",IF(Table1[[#This Row],[revenue]]&lt;1000000,"M","L"))</f>
        <v>M</v>
      </c>
      <c r="L269" s="1">
        <f>IF(Table1[[#This Row],[charity_size]]="S",1, 0)</f>
        <v>0</v>
      </c>
      <c r="M269" s="2">
        <f>IF(Table1[[#This Row],[charity_size]]="S",(Table1[[#This Row],[revenue_log]]-_xlfn.MINIFS($J$2:$J$423,$K$2:$K$423,"S"))/(_xlfn.MAXIFS($J$2:$J$423,$K$2:$K$423,"S")-_xlfn.MINIFS($J$2:$J$423,$K$2:$K$423,"S")),0)</f>
        <v>0</v>
      </c>
      <c r="N269" s="1">
        <f>IF(Table1[[#This Row],[charity_size]]="M",1,0)</f>
        <v>1</v>
      </c>
      <c r="O269" s="2">
        <f>IF(Table1[[#This Row],[charity_size]]="M",(Table1[[#This Row],[revenue_log]]-_xlfn.MINIFS($J$2:$J$423,$K$2:$K$423,"M"))/(_xlfn.MAXIFS($J$2:$J$423,$K$2:$K$423,"M")-_xlfn.MINIFS($J$2:$J$423,$K$2:$K$423,"M")),0)</f>
        <v>0.63958482469673028</v>
      </c>
      <c r="P269" s="1">
        <f>IF(Table1[[#This Row],[charity_size]]="L",1,0)</f>
        <v>0</v>
      </c>
      <c r="Q26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70" spans="1:17" x14ac:dyDescent="0.2">
      <c r="A270" t="s">
        <v>50</v>
      </c>
      <c r="B270" t="s">
        <v>49</v>
      </c>
      <c r="C270" t="s">
        <v>11</v>
      </c>
      <c r="D270" t="s">
        <v>42</v>
      </c>
      <c r="E270" t="s">
        <v>8</v>
      </c>
      <c r="F270" t="s">
        <v>9</v>
      </c>
      <c r="G270" s="1">
        <v>8648</v>
      </c>
      <c r="H270" s="1">
        <v>616631</v>
      </c>
      <c r="I270" s="1">
        <f>Table1[[#This Row],[receipts_total]]-Table1[[#This Row],[receipts_others_income]]</f>
        <v>607983</v>
      </c>
      <c r="J270" s="2">
        <f>LOG(Table1[[#This Row],[revenue]]+1,10)</f>
        <v>5.7838921503201979</v>
      </c>
      <c r="K270" s="1" t="str">
        <f>IF(Table1[[#This Row],[revenue]]&lt;250000,"S",IF(Table1[[#This Row],[revenue]]&lt;1000000,"M","L"))</f>
        <v>M</v>
      </c>
      <c r="L270" s="1">
        <f>IF(Table1[[#This Row],[charity_size]]="S",1, 0)</f>
        <v>0</v>
      </c>
      <c r="M270" s="2">
        <f>IF(Table1[[#This Row],[charity_size]]="S",(Table1[[#This Row],[revenue_log]]-_xlfn.MINIFS($J$2:$J$423,$K$2:$K$423,"S"))/(_xlfn.MAXIFS($J$2:$J$423,$K$2:$K$423,"S")-_xlfn.MINIFS($J$2:$J$423,$K$2:$K$423,"S")),0)</f>
        <v>0</v>
      </c>
      <c r="N270" s="1">
        <f>IF(Table1[[#This Row],[charity_size]]="M",1,0)</f>
        <v>1</v>
      </c>
      <c r="O270" s="2">
        <f>IF(Table1[[#This Row],[charity_size]]="M",(Table1[[#This Row],[revenue_log]]-_xlfn.MINIFS($J$2:$J$423,$K$2:$K$423,"M"))/(_xlfn.MAXIFS($J$2:$J$423,$K$2:$K$423,"M")-_xlfn.MINIFS($J$2:$J$423,$K$2:$K$423,"M")),0)</f>
        <v>0.63555882814972042</v>
      </c>
      <c r="P270" s="1">
        <f>IF(Table1[[#This Row],[charity_size]]="L",1,0)</f>
        <v>0</v>
      </c>
      <c r="Q27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71" spans="1:17" x14ac:dyDescent="0.2">
      <c r="A271" t="s">
        <v>94</v>
      </c>
      <c r="B271" t="s">
        <v>92</v>
      </c>
      <c r="C271" t="s">
        <v>11</v>
      </c>
      <c r="D271" t="s">
        <v>93</v>
      </c>
      <c r="E271" t="s">
        <v>8</v>
      </c>
      <c r="F271" t="s">
        <v>9</v>
      </c>
      <c r="G271" s="1">
        <v>173000</v>
      </c>
      <c r="H271" s="1">
        <v>780540</v>
      </c>
      <c r="I271" s="1">
        <f>Table1[[#This Row],[receipts_total]]-Table1[[#This Row],[receipts_others_income]]</f>
        <v>607540</v>
      </c>
      <c r="J271" s="2">
        <f>LOG(Table1[[#This Row],[revenue]]+1,10)</f>
        <v>5.7835755916907967</v>
      </c>
      <c r="K271" s="1" t="str">
        <f>IF(Table1[[#This Row],[revenue]]&lt;250000,"S",IF(Table1[[#This Row],[revenue]]&lt;1000000,"M","L"))</f>
        <v>M</v>
      </c>
      <c r="L271" s="1">
        <f>IF(Table1[[#This Row],[charity_size]]="S",1, 0)</f>
        <v>0</v>
      </c>
      <c r="M271" s="2">
        <f>IF(Table1[[#This Row],[charity_size]]="S",(Table1[[#This Row],[revenue_log]]-_xlfn.MINIFS($J$2:$J$423,$K$2:$K$423,"S"))/(_xlfn.MAXIFS($J$2:$J$423,$K$2:$K$423,"S")-_xlfn.MINIFS($J$2:$J$423,$K$2:$K$423,"S")),0)</f>
        <v>0</v>
      </c>
      <c r="N271" s="1">
        <f>IF(Table1[[#This Row],[charity_size]]="M",1,0)</f>
        <v>1</v>
      </c>
      <c r="O271" s="2">
        <f>IF(Table1[[#This Row],[charity_size]]="M",(Table1[[#This Row],[revenue_log]]-_xlfn.MINIFS($J$2:$J$423,$K$2:$K$423,"M"))/(_xlfn.MAXIFS($J$2:$J$423,$K$2:$K$423,"M")-_xlfn.MINIFS($J$2:$J$423,$K$2:$K$423,"M")),0)</f>
        <v>0.63502334049256803</v>
      </c>
      <c r="P271" s="1">
        <f>IF(Table1[[#This Row],[charity_size]]="L",1,0)</f>
        <v>0</v>
      </c>
      <c r="Q27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72" spans="1:17" x14ac:dyDescent="0.2">
      <c r="A272" t="s">
        <v>393</v>
      </c>
      <c r="B272" t="s">
        <v>392</v>
      </c>
      <c r="C272" t="s">
        <v>356</v>
      </c>
      <c r="D272" t="s">
        <v>384</v>
      </c>
      <c r="E272" t="s">
        <v>8</v>
      </c>
      <c r="F272" t="s">
        <v>9</v>
      </c>
      <c r="G272" s="1">
        <v>14289</v>
      </c>
      <c r="H272" s="1">
        <v>610468</v>
      </c>
      <c r="I272" s="1">
        <f>Table1[[#This Row],[receipts_total]]-Table1[[#This Row],[receipts_others_income]]</f>
        <v>596179</v>
      </c>
      <c r="J272" s="2">
        <f>LOG(Table1[[#This Row],[revenue]]+1,10)</f>
        <v>5.7753774027007561</v>
      </c>
      <c r="K272" s="1" t="str">
        <f>IF(Table1[[#This Row],[revenue]]&lt;250000,"S",IF(Table1[[#This Row],[revenue]]&lt;1000000,"M","L"))</f>
        <v>M</v>
      </c>
      <c r="L272" s="1">
        <f>IF(Table1[[#This Row],[charity_size]]="S",1, 0)</f>
        <v>0</v>
      </c>
      <c r="M272" s="2">
        <f>IF(Table1[[#This Row],[charity_size]]="S",(Table1[[#This Row],[revenue_log]]-_xlfn.MINIFS($J$2:$J$423,$K$2:$K$423,"S"))/(_xlfn.MAXIFS($J$2:$J$423,$K$2:$K$423,"S")-_xlfn.MINIFS($J$2:$J$423,$K$2:$K$423,"S")),0)</f>
        <v>0</v>
      </c>
      <c r="N272" s="1">
        <f>IF(Table1[[#This Row],[charity_size]]="M",1,0)</f>
        <v>1</v>
      </c>
      <c r="O272" s="2">
        <f>IF(Table1[[#This Row],[charity_size]]="M",(Table1[[#This Row],[revenue_log]]-_xlfn.MINIFS($J$2:$J$423,$K$2:$K$423,"M"))/(_xlfn.MAXIFS($J$2:$J$423,$K$2:$K$423,"M")-_xlfn.MINIFS($J$2:$J$423,$K$2:$K$423,"M")),0)</f>
        <v>0.62115535962761825</v>
      </c>
      <c r="P272" s="1">
        <f>IF(Table1[[#This Row],[charity_size]]="L",1,0)</f>
        <v>0</v>
      </c>
      <c r="Q27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73" spans="1:17" x14ac:dyDescent="0.2">
      <c r="A273" t="s">
        <v>182</v>
      </c>
      <c r="B273" t="s">
        <v>181</v>
      </c>
      <c r="C273" t="s">
        <v>137</v>
      </c>
      <c r="D273" t="s">
        <v>173</v>
      </c>
      <c r="E273" t="s">
        <v>8</v>
      </c>
      <c r="F273" t="s">
        <v>9</v>
      </c>
      <c r="G273">
        <v>17</v>
      </c>
      <c r="H273" s="1">
        <v>554671</v>
      </c>
      <c r="I273" s="1">
        <f>Table1[[#This Row],[receipts_total]]-Table1[[#This Row],[receipts_others_income]]</f>
        <v>554654</v>
      </c>
      <c r="J273" s="2">
        <f>LOG(Table1[[#This Row],[revenue]]+1,10)</f>
        <v>5.7440229323391714</v>
      </c>
      <c r="K273" s="1" t="str">
        <f>IF(Table1[[#This Row],[revenue]]&lt;250000,"S",IF(Table1[[#This Row],[revenue]]&lt;1000000,"M","L"))</f>
        <v>M</v>
      </c>
      <c r="L273" s="1">
        <f>IF(Table1[[#This Row],[charity_size]]="S",1, 0)</f>
        <v>0</v>
      </c>
      <c r="M273" s="2">
        <f>IF(Table1[[#This Row],[charity_size]]="S",(Table1[[#This Row],[revenue_log]]-_xlfn.MINIFS($J$2:$J$423,$K$2:$K$423,"S"))/(_xlfn.MAXIFS($J$2:$J$423,$K$2:$K$423,"S")-_xlfn.MINIFS($J$2:$J$423,$K$2:$K$423,"S")),0)</f>
        <v>0</v>
      </c>
      <c r="N273" s="1">
        <f>IF(Table1[[#This Row],[charity_size]]="M",1,0)</f>
        <v>1</v>
      </c>
      <c r="O273" s="2">
        <f>IF(Table1[[#This Row],[charity_size]]="M",(Table1[[#This Row],[revenue_log]]-_xlfn.MINIFS($J$2:$J$423,$K$2:$K$423,"M"))/(_xlfn.MAXIFS($J$2:$J$423,$K$2:$K$423,"M")-_xlfn.MINIFS($J$2:$J$423,$K$2:$K$423,"M")),0)</f>
        <v>0.56811642681778396</v>
      </c>
      <c r="P273" s="1">
        <f>IF(Table1[[#This Row],[charity_size]]="L",1,0)</f>
        <v>0</v>
      </c>
      <c r="Q27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74" spans="1:17" x14ac:dyDescent="0.2">
      <c r="A274" t="s">
        <v>715</v>
      </c>
      <c r="B274" t="s">
        <v>714</v>
      </c>
      <c r="C274" t="s">
        <v>610</v>
      </c>
      <c r="D274" t="s">
        <v>706</v>
      </c>
      <c r="E274" t="s">
        <v>8</v>
      </c>
      <c r="F274" t="s">
        <v>9</v>
      </c>
      <c r="G274">
        <v>0</v>
      </c>
      <c r="H274" s="1">
        <v>553267</v>
      </c>
      <c r="I274" s="1">
        <f>Table1[[#This Row],[receipts_total]]-Table1[[#This Row],[receipts_others_income]]</f>
        <v>553267</v>
      </c>
      <c r="J274" s="2">
        <f>LOG(Table1[[#This Row],[revenue]]+1,10)</f>
        <v>5.7429355521492438</v>
      </c>
      <c r="K274" s="1" t="str">
        <f>IF(Table1[[#This Row],[revenue]]&lt;250000,"S",IF(Table1[[#This Row],[revenue]]&lt;1000000,"M","L"))</f>
        <v>M</v>
      </c>
      <c r="L274" s="1">
        <f>IF(Table1[[#This Row],[charity_size]]="S",1, 0)</f>
        <v>0</v>
      </c>
      <c r="M274" s="2">
        <f>IF(Table1[[#This Row],[charity_size]]="S",(Table1[[#This Row],[revenue_log]]-_xlfn.MINIFS($J$2:$J$423,$K$2:$K$423,"S"))/(_xlfn.MAXIFS($J$2:$J$423,$K$2:$K$423,"S")-_xlfn.MINIFS($J$2:$J$423,$K$2:$K$423,"S")),0)</f>
        <v>0</v>
      </c>
      <c r="N274" s="1">
        <f>IF(Table1[[#This Row],[charity_size]]="M",1,0)</f>
        <v>1</v>
      </c>
      <c r="O274" s="2">
        <f>IF(Table1[[#This Row],[charity_size]]="M",(Table1[[#This Row],[revenue_log]]-_xlfn.MINIFS($J$2:$J$423,$K$2:$K$423,"M"))/(_xlfn.MAXIFS($J$2:$J$423,$K$2:$K$423,"M")-_xlfn.MINIFS($J$2:$J$423,$K$2:$K$423,"M")),0)</f>
        <v>0.56627702451989093</v>
      </c>
      <c r="P274" s="1">
        <f>IF(Table1[[#This Row],[charity_size]]="L",1,0)</f>
        <v>0</v>
      </c>
      <c r="Q27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75" spans="1:17" x14ac:dyDescent="0.2">
      <c r="A275" t="s">
        <v>71</v>
      </c>
      <c r="B275" t="s">
        <v>70</v>
      </c>
      <c r="C275" t="s">
        <v>11</v>
      </c>
      <c r="D275" t="s">
        <v>56</v>
      </c>
      <c r="E275" t="s">
        <v>24</v>
      </c>
      <c r="F275" t="s">
        <v>9</v>
      </c>
      <c r="G275" s="1">
        <v>5732</v>
      </c>
      <c r="H275" s="1">
        <v>558482</v>
      </c>
      <c r="I275" s="1">
        <f>Table1[[#This Row],[receipts_total]]-Table1[[#This Row],[receipts_others_income]]</f>
        <v>552750</v>
      </c>
      <c r="J275" s="2">
        <f>LOG(Table1[[#This Row],[revenue]]+1,10)</f>
        <v>5.7425295369478819</v>
      </c>
      <c r="K275" s="1" t="str">
        <f>IF(Table1[[#This Row],[revenue]]&lt;250000,"S",IF(Table1[[#This Row],[revenue]]&lt;1000000,"M","L"))</f>
        <v>M</v>
      </c>
      <c r="L275" s="1">
        <f>IF(Table1[[#This Row],[charity_size]]="S",1, 0)</f>
        <v>0</v>
      </c>
      <c r="M275" s="2">
        <f>IF(Table1[[#This Row],[charity_size]]="S",(Table1[[#This Row],[revenue_log]]-_xlfn.MINIFS($J$2:$J$423,$K$2:$K$423,"S"))/(_xlfn.MAXIFS($J$2:$J$423,$K$2:$K$423,"S")-_xlfn.MINIFS($J$2:$J$423,$K$2:$K$423,"S")),0)</f>
        <v>0</v>
      </c>
      <c r="N275" s="1">
        <f>IF(Table1[[#This Row],[charity_size]]="M",1,0)</f>
        <v>1</v>
      </c>
      <c r="O275" s="2">
        <f>IF(Table1[[#This Row],[charity_size]]="M",(Table1[[#This Row],[revenue_log]]-_xlfn.MINIFS($J$2:$J$423,$K$2:$K$423,"M"))/(_xlfn.MAXIFS($J$2:$J$423,$K$2:$K$423,"M")-_xlfn.MINIFS($J$2:$J$423,$K$2:$K$423,"M")),0)</f>
        <v>0.56559021295087186</v>
      </c>
      <c r="P275" s="1">
        <f>IF(Table1[[#This Row],[charity_size]]="L",1,0)</f>
        <v>0</v>
      </c>
      <c r="Q27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76" spans="1:17" x14ac:dyDescent="0.2">
      <c r="A276" t="s">
        <v>69</v>
      </c>
      <c r="B276" t="s">
        <v>68</v>
      </c>
      <c r="C276" t="s">
        <v>11</v>
      </c>
      <c r="D276" t="s">
        <v>56</v>
      </c>
      <c r="E276" t="s">
        <v>8</v>
      </c>
      <c r="F276" t="s">
        <v>9</v>
      </c>
      <c r="G276" s="1">
        <v>5059</v>
      </c>
      <c r="H276" s="1">
        <v>552420</v>
      </c>
      <c r="I276" s="1">
        <f>Table1[[#This Row],[receipts_total]]-Table1[[#This Row],[receipts_others_income]]</f>
        <v>547361</v>
      </c>
      <c r="J276" s="2">
        <f>LOG(Table1[[#This Row],[revenue]]+1,10)</f>
        <v>5.7382746437077232</v>
      </c>
      <c r="K276" s="1" t="str">
        <f>IF(Table1[[#This Row],[revenue]]&lt;250000,"S",IF(Table1[[#This Row],[revenue]]&lt;1000000,"M","L"))</f>
        <v>M</v>
      </c>
      <c r="L276" s="1">
        <f>IF(Table1[[#This Row],[charity_size]]="S",1, 0)</f>
        <v>0</v>
      </c>
      <c r="M276" s="2">
        <f>IF(Table1[[#This Row],[charity_size]]="S",(Table1[[#This Row],[revenue_log]]-_xlfn.MINIFS($J$2:$J$423,$K$2:$K$423,"S"))/(_xlfn.MAXIFS($J$2:$J$423,$K$2:$K$423,"S")-_xlfn.MINIFS($J$2:$J$423,$K$2:$K$423,"S")),0)</f>
        <v>0</v>
      </c>
      <c r="N276" s="1">
        <f>IF(Table1[[#This Row],[charity_size]]="M",1,0)</f>
        <v>1</v>
      </c>
      <c r="O276" s="2">
        <f>IF(Table1[[#This Row],[charity_size]]="M",(Table1[[#This Row],[revenue_log]]-_xlfn.MINIFS($J$2:$J$423,$K$2:$K$423,"M"))/(_xlfn.MAXIFS($J$2:$J$423,$K$2:$K$423,"M")-_xlfn.MINIFS($J$2:$J$423,$K$2:$K$423,"M")),0)</f>
        <v>0.55839267479840826</v>
      </c>
      <c r="P276" s="1">
        <f>IF(Table1[[#This Row],[charity_size]]="L",1,0)</f>
        <v>0</v>
      </c>
      <c r="Q27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77" spans="1:17" x14ac:dyDescent="0.2">
      <c r="A277" t="s">
        <v>382</v>
      </c>
      <c r="B277" t="s">
        <v>381</v>
      </c>
      <c r="C277" t="s">
        <v>356</v>
      </c>
      <c r="D277" t="s">
        <v>357</v>
      </c>
      <c r="E277" t="s">
        <v>8</v>
      </c>
      <c r="F277" t="s">
        <v>9</v>
      </c>
      <c r="G277" s="1">
        <v>5205</v>
      </c>
      <c r="H277" s="1">
        <v>551847</v>
      </c>
      <c r="I277" s="1">
        <f>Table1[[#This Row],[receipts_total]]-Table1[[#This Row],[receipts_others_income]]</f>
        <v>546642</v>
      </c>
      <c r="J277" s="2">
        <f>LOG(Table1[[#This Row],[revenue]]+1,10)</f>
        <v>5.737703791147732</v>
      </c>
      <c r="K277" s="1" t="str">
        <f>IF(Table1[[#This Row],[revenue]]&lt;250000,"S",IF(Table1[[#This Row],[revenue]]&lt;1000000,"M","L"))</f>
        <v>M</v>
      </c>
      <c r="L277" s="1">
        <f>IF(Table1[[#This Row],[charity_size]]="S",1, 0)</f>
        <v>0</v>
      </c>
      <c r="M277" s="2">
        <f>IF(Table1[[#This Row],[charity_size]]="S",(Table1[[#This Row],[revenue_log]]-_xlfn.MINIFS($J$2:$J$423,$K$2:$K$423,"S"))/(_xlfn.MAXIFS($J$2:$J$423,$K$2:$K$423,"S")-_xlfn.MINIFS($J$2:$J$423,$K$2:$K$423,"S")),0)</f>
        <v>0</v>
      </c>
      <c r="N277" s="1">
        <f>IF(Table1[[#This Row],[charity_size]]="M",1,0)</f>
        <v>1</v>
      </c>
      <c r="O277" s="2">
        <f>IF(Table1[[#This Row],[charity_size]]="M",(Table1[[#This Row],[revenue_log]]-_xlfn.MINIFS($J$2:$J$423,$K$2:$K$423,"M"))/(_xlfn.MAXIFS($J$2:$J$423,$K$2:$K$423,"M")-_xlfn.MINIFS($J$2:$J$423,$K$2:$K$423,"M")),0)</f>
        <v>0.55742702587420279</v>
      </c>
      <c r="P277" s="1">
        <f>IF(Table1[[#This Row],[charity_size]]="L",1,0)</f>
        <v>0</v>
      </c>
      <c r="Q27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78" spans="1:17" x14ac:dyDescent="0.2">
      <c r="A278" t="s">
        <v>543</v>
      </c>
      <c r="B278" t="s">
        <v>542</v>
      </c>
      <c r="C278" t="s">
        <v>132</v>
      </c>
      <c r="D278" t="s">
        <v>540</v>
      </c>
      <c r="E278" t="s">
        <v>21</v>
      </c>
      <c r="F278" t="s">
        <v>9</v>
      </c>
      <c r="G278" s="1">
        <v>48742</v>
      </c>
      <c r="H278" s="1">
        <v>585565</v>
      </c>
      <c r="I278" s="1">
        <f>Table1[[#This Row],[receipts_total]]-Table1[[#This Row],[receipts_others_income]]</f>
        <v>536823</v>
      </c>
      <c r="J278" s="2">
        <f>LOG(Table1[[#This Row],[revenue]]+1,10)</f>
        <v>5.7298319237678053</v>
      </c>
      <c r="K278" s="1" t="str">
        <f>IF(Table1[[#This Row],[revenue]]&lt;250000,"S",IF(Table1[[#This Row],[revenue]]&lt;1000000,"M","L"))</f>
        <v>M</v>
      </c>
      <c r="L278" s="1">
        <f>IF(Table1[[#This Row],[charity_size]]="S",1, 0)</f>
        <v>0</v>
      </c>
      <c r="M278" s="2">
        <f>IF(Table1[[#This Row],[charity_size]]="S",(Table1[[#This Row],[revenue_log]]-_xlfn.MINIFS($J$2:$J$423,$K$2:$K$423,"S"))/(_xlfn.MAXIFS($J$2:$J$423,$K$2:$K$423,"S")-_xlfn.MINIFS($J$2:$J$423,$K$2:$K$423,"S")),0)</f>
        <v>0</v>
      </c>
      <c r="N278" s="1">
        <f>IF(Table1[[#This Row],[charity_size]]="M",1,0)</f>
        <v>1</v>
      </c>
      <c r="O278" s="2">
        <f>IF(Table1[[#This Row],[charity_size]]="M",(Table1[[#This Row],[revenue_log]]-_xlfn.MINIFS($J$2:$J$423,$K$2:$K$423,"M"))/(_xlfn.MAXIFS($J$2:$J$423,$K$2:$K$423,"M")-_xlfn.MINIFS($J$2:$J$423,$K$2:$K$423,"M")),0)</f>
        <v>0.5441110476345129</v>
      </c>
      <c r="P278" s="1">
        <f>IF(Table1[[#This Row],[charity_size]]="L",1,0)</f>
        <v>0</v>
      </c>
      <c r="Q27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79" spans="1:17" x14ac:dyDescent="0.2">
      <c r="A279" t="s">
        <v>844</v>
      </c>
      <c r="B279" t="s">
        <v>843</v>
      </c>
      <c r="C279" t="s">
        <v>836</v>
      </c>
      <c r="D279" t="s">
        <v>837</v>
      </c>
      <c r="E279" t="s">
        <v>8</v>
      </c>
      <c r="F279" t="s">
        <v>18</v>
      </c>
      <c r="G279" s="1">
        <v>1222965</v>
      </c>
      <c r="H279" s="1">
        <v>1743699</v>
      </c>
      <c r="I279" s="1">
        <f>Table1[[#This Row],[receipts_total]]-Table1[[#This Row],[receipts_others_income]]</f>
        <v>520734</v>
      </c>
      <c r="J279" s="2">
        <f>LOG(Table1[[#This Row],[revenue]]+1,10)</f>
        <v>5.7166167687569835</v>
      </c>
      <c r="K279" s="1" t="str">
        <f>IF(Table1[[#This Row],[revenue]]&lt;250000,"S",IF(Table1[[#This Row],[revenue]]&lt;1000000,"M","L"))</f>
        <v>M</v>
      </c>
      <c r="L279" s="1">
        <f>IF(Table1[[#This Row],[charity_size]]="S",1, 0)</f>
        <v>0</v>
      </c>
      <c r="M279" s="2">
        <f>IF(Table1[[#This Row],[charity_size]]="S",(Table1[[#This Row],[revenue_log]]-_xlfn.MINIFS($J$2:$J$423,$K$2:$K$423,"S"))/(_xlfn.MAXIFS($J$2:$J$423,$K$2:$K$423,"S")-_xlfn.MINIFS($J$2:$J$423,$K$2:$K$423,"S")),0)</f>
        <v>0</v>
      </c>
      <c r="N279" s="1">
        <f>IF(Table1[[#This Row],[charity_size]]="M",1,0)</f>
        <v>1</v>
      </c>
      <c r="O279" s="2">
        <f>IF(Table1[[#This Row],[charity_size]]="M",(Table1[[#This Row],[revenue_log]]-_xlfn.MINIFS($J$2:$J$423,$K$2:$K$423,"M"))/(_xlfn.MAXIFS($J$2:$J$423,$K$2:$K$423,"M")-_xlfn.MINIFS($J$2:$J$423,$K$2:$K$423,"M")),0)</f>
        <v>0.52175641333173495</v>
      </c>
      <c r="P279" s="1">
        <f>IF(Table1[[#This Row],[charity_size]]="L",1,0)</f>
        <v>0</v>
      </c>
      <c r="Q27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80" spans="1:17" x14ac:dyDescent="0.2">
      <c r="A280" t="s">
        <v>188</v>
      </c>
      <c r="B280" t="s">
        <v>187</v>
      </c>
      <c r="C280" t="s">
        <v>137</v>
      </c>
      <c r="D280" t="s">
        <v>173</v>
      </c>
      <c r="E280" t="s">
        <v>8</v>
      </c>
      <c r="F280" t="s">
        <v>9</v>
      </c>
      <c r="G280">
        <v>0</v>
      </c>
      <c r="H280" s="1">
        <v>519040</v>
      </c>
      <c r="I280" s="1">
        <f>Table1[[#This Row],[receipts_total]]-Table1[[#This Row],[receipts_others_income]]</f>
        <v>519040</v>
      </c>
      <c r="J280" s="2">
        <f>LOG(Table1[[#This Row],[revenue]]+1,10)</f>
        <v>5.7152016649206585</v>
      </c>
      <c r="K280" s="1" t="str">
        <f>IF(Table1[[#This Row],[revenue]]&lt;250000,"S",IF(Table1[[#This Row],[revenue]]&lt;1000000,"M","L"))</f>
        <v>M</v>
      </c>
      <c r="L280" s="1">
        <f>IF(Table1[[#This Row],[charity_size]]="S",1, 0)</f>
        <v>0</v>
      </c>
      <c r="M280" s="2">
        <f>IF(Table1[[#This Row],[charity_size]]="S",(Table1[[#This Row],[revenue_log]]-_xlfn.MINIFS($J$2:$J$423,$K$2:$K$423,"S"))/(_xlfn.MAXIFS($J$2:$J$423,$K$2:$K$423,"S")-_xlfn.MINIFS($J$2:$J$423,$K$2:$K$423,"S")),0)</f>
        <v>0</v>
      </c>
      <c r="N280" s="1">
        <f>IF(Table1[[#This Row],[charity_size]]="M",1,0)</f>
        <v>1</v>
      </c>
      <c r="O280" s="2">
        <f>IF(Table1[[#This Row],[charity_size]]="M",(Table1[[#This Row],[revenue_log]]-_xlfn.MINIFS($J$2:$J$423,$K$2:$K$423,"M"))/(_xlfn.MAXIFS($J$2:$J$423,$K$2:$K$423,"M")-_xlfn.MINIFS($J$2:$J$423,$K$2:$K$423,"M")),0)</f>
        <v>0.51936263673693905</v>
      </c>
      <c r="P280" s="1">
        <f>IF(Table1[[#This Row],[charity_size]]="L",1,0)</f>
        <v>0</v>
      </c>
      <c r="Q28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81" spans="1:17" x14ac:dyDescent="0.2">
      <c r="A281" t="s">
        <v>813</v>
      </c>
      <c r="B281" t="s">
        <v>812</v>
      </c>
      <c r="C281" t="s">
        <v>610</v>
      </c>
      <c r="D281" t="s">
        <v>137</v>
      </c>
      <c r="E281" t="s">
        <v>24</v>
      </c>
      <c r="F281" t="s">
        <v>9</v>
      </c>
      <c r="G281" s="1">
        <v>7377</v>
      </c>
      <c r="H281" s="1">
        <v>524591</v>
      </c>
      <c r="I281" s="1">
        <f>Table1[[#This Row],[receipts_total]]-Table1[[#This Row],[receipts_others_income]]</f>
        <v>517214</v>
      </c>
      <c r="J281" s="2">
        <f>LOG(Table1[[#This Row],[revenue]]+1,10)</f>
        <v>5.713671111573329</v>
      </c>
      <c r="K281" s="1" t="str">
        <f>IF(Table1[[#This Row],[revenue]]&lt;250000,"S",IF(Table1[[#This Row],[revenue]]&lt;1000000,"M","L"))</f>
        <v>M</v>
      </c>
      <c r="L281" s="1">
        <f>IF(Table1[[#This Row],[charity_size]]="S",1, 0)</f>
        <v>0</v>
      </c>
      <c r="M281" s="2">
        <f>IF(Table1[[#This Row],[charity_size]]="S",(Table1[[#This Row],[revenue_log]]-_xlfn.MINIFS($J$2:$J$423,$K$2:$K$423,"S"))/(_xlfn.MAXIFS($J$2:$J$423,$K$2:$K$423,"S")-_xlfn.MINIFS($J$2:$J$423,$K$2:$K$423,"S")),0)</f>
        <v>0</v>
      </c>
      <c r="N281" s="1">
        <f>IF(Table1[[#This Row],[charity_size]]="M",1,0)</f>
        <v>1</v>
      </c>
      <c r="O281" s="2">
        <f>IF(Table1[[#This Row],[charity_size]]="M",(Table1[[#This Row],[revenue_log]]-_xlfn.MINIFS($J$2:$J$423,$K$2:$K$423,"M"))/(_xlfn.MAXIFS($J$2:$J$423,$K$2:$K$423,"M")-_xlfn.MINIFS($J$2:$J$423,$K$2:$K$423,"M")),0)</f>
        <v>0.51677356681438213</v>
      </c>
      <c r="P281" s="1">
        <f>IF(Table1[[#This Row],[charity_size]]="L",1,0)</f>
        <v>0</v>
      </c>
      <c r="Q28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82" spans="1:17" x14ac:dyDescent="0.2">
      <c r="A282" t="s">
        <v>628</v>
      </c>
      <c r="B282" t="s">
        <v>627</v>
      </c>
      <c r="C282" t="s">
        <v>610</v>
      </c>
      <c r="D282" t="s">
        <v>540</v>
      </c>
      <c r="E282" t="s">
        <v>626</v>
      </c>
      <c r="F282" t="s">
        <v>9</v>
      </c>
      <c r="G282" s="1">
        <v>109437</v>
      </c>
      <c r="H282" s="1">
        <v>618564</v>
      </c>
      <c r="I282" s="1">
        <f>Table1[[#This Row],[receipts_total]]-Table1[[#This Row],[receipts_others_income]]</f>
        <v>509127</v>
      </c>
      <c r="J282" s="2">
        <f>LOG(Table1[[#This Row],[revenue]]+1,10)</f>
        <v>5.7068269821504876</v>
      </c>
      <c r="K282" s="1" t="str">
        <f>IF(Table1[[#This Row],[revenue]]&lt;250000,"S",IF(Table1[[#This Row],[revenue]]&lt;1000000,"M","L"))</f>
        <v>M</v>
      </c>
      <c r="L282" s="1">
        <f>IF(Table1[[#This Row],[charity_size]]="S",1, 0)</f>
        <v>0</v>
      </c>
      <c r="M282" s="2">
        <f>IF(Table1[[#This Row],[charity_size]]="S",(Table1[[#This Row],[revenue_log]]-_xlfn.MINIFS($J$2:$J$423,$K$2:$K$423,"S"))/(_xlfn.MAXIFS($J$2:$J$423,$K$2:$K$423,"S")-_xlfn.MINIFS($J$2:$J$423,$K$2:$K$423,"S")),0)</f>
        <v>0</v>
      </c>
      <c r="N282" s="1">
        <f>IF(Table1[[#This Row],[charity_size]]="M",1,0)</f>
        <v>1</v>
      </c>
      <c r="O282" s="2">
        <f>IF(Table1[[#This Row],[charity_size]]="M",(Table1[[#This Row],[revenue_log]]-_xlfn.MINIFS($J$2:$J$423,$K$2:$K$423,"M"))/(_xlfn.MAXIFS($J$2:$J$423,$K$2:$K$423,"M")-_xlfn.MINIFS($J$2:$J$423,$K$2:$K$423,"M")),0)</f>
        <v>0.50519610062172571</v>
      </c>
      <c r="P282" s="1">
        <f>IF(Table1[[#This Row],[charity_size]]="L",1,0)</f>
        <v>0</v>
      </c>
      <c r="Q28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83" spans="1:17" x14ac:dyDescent="0.2">
      <c r="A283" t="s">
        <v>721</v>
      </c>
      <c r="B283" t="s">
        <v>720</v>
      </c>
      <c r="C283" t="s">
        <v>610</v>
      </c>
      <c r="D283" t="s">
        <v>706</v>
      </c>
      <c r="E283" t="s">
        <v>8</v>
      </c>
      <c r="F283" t="s">
        <v>9</v>
      </c>
      <c r="G283">
        <v>0</v>
      </c>
      <c r="H283" s="1">
        <v>507737</v>
      </c>
      <c r="I283" s="1">
        <f>Table1[[#This Row],[receipts_total]]-Table1[[#This Row],[receipts_others_income]]</f>
        <v>507737</v>
      </c>
      <c r="J283" s="2">
        <f>LOG(Table1[[#This Row],[revenue]]+1,10)</f>
        <v>5.7056396679796153</v>
      </c>
      <c r="K283" s="1" t="str">
        <f>IF(Table1[[#This Row],[revenue]]&lt;250000,"S",IF(Table1[[#This Row],[revenue]]&lt;1000000,"M","L"))</f>
        <v>M</v>
      </c>
      <c r="L283" s="1">
        <f>IF(Table1[[#This Row],[charity_size]]="S",1, 0)</f>
        <v>0</v>
      </c>
      <c r="M283" s="2">
        <f>IF(Table1[[#This Row],[charity_size]]="S",(Table1[[#This Row],[revenue_log]]-_xlfn.MINIFS($J$2:$J$423,$K$2:$K$423,"S"))/(_xlfn.MAXIFS($J$2:$J$423,$K$2:$K$423,"S")-_xlfn.MINIFS($J$2:$J$423,$K$2:$K$423,"S")),0)</f>
        <v>0</v>
      </c>
      <c r="N283" s="1">
        <f>IF(Table1[[#This Row],[charity_size]]="M",1,0)</f>
        <v>1</v>
      </c>
      <c r="O283" s="2">
        <f>IF(Table1[[#This Row],[charity_size]]="M",(Table1[[#This Row],[revenue_log]]-_xlfn.MINIFS($J$2:$J$423,$K$2:$K$423,"M"))/(_xlfn.MAXIFS($J$2:$J$423,$K$2:$K$423,"M")-_xlfn.MINIFS($J$2:$J$423,$K$2:$K$423,"M")),0)</f>
        <v>0.50318765092358597</v>
      </c>
      <c r="P283" s="1">
        <f>IF(Table1[[#This Row],[charity_size]]="L",1,0)</f>
        <v>0</v>
      </c>
      <c r="Q28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84" spans="1:17" x14ac:dyDescent="0.2">
      <c r="A284" t="s">
        <v>896</v>
      </c>
      <c r="B284" t="s">
        <v>895</v>
      </c>
      <c r="C284" t="s">
        <v>836</v>
      </c>
      <c r="D284" t="s">
        <v>837</v>
      </c>
      <c r="E284" t="s">
        <v>8</v>
      </c>
      <c r="F284" t="s">
        <v>9</v>
      </c>
      <c r="G284" s="1">
        <v>91156</v>
      </c>
      <c r="H284" s="1">
        <v>592846</v>
      </c>
      <c r="I284" s="1">
        <f>Table1[[#This Row],[receipts_total]]-Table1[[#This Row],[receipts_others_income]]</f>
        <v>501690</v>
      </c>
      <c r="J284" s="2">
        <f>LOG(Table1[[#This Row],[revenue]]+1,10)</f>
        <v>5.7004363101459568</v>
      </c>
      <c r="K284" s="1" t="str">
        <f>IF(Table1[[#This Row],[revenue]]&lt;250000,"S",IF(Table1[[#This Row],[revenue]]&lt;1000000,"M","L"))</f>
        <v>M</v>
      </c>
      <c r="L284" s="1">
        <f>IF(Table1[[#This Row],[charity_size]]="S",1, 0)</f>
        <v>0</v>
      </c>
      <c r="M284" s="2">
        <f>IF(Table1[[#This Row],[charity_size]]="S",(Table1[[#This Row],[revenue_log]]-_xlfn.MINIFS($J$2:$J$423,$K$2:$K$423,"S"))/(_xlfn.MAXIFS($J$2:$J$423,$K$2:$K$423,"S")-_xlfn.MINIFS($J$2:$J$423,$K$2:$K$423,"S")),0)</f>
        <v>0</v>
      </c>
      <c r="N284" s="1">
        <f>IF(Table1[[#This Row],[charity_size]]="M",1,0)</f>
        <v>1</v>
      </c>
      <c r="O284" s="2">
        <f>IF(Table1[[#This Row],[charity_size]]="M",(Table1[[#This Row],[revenue_log]]-_xlfn.MINIFS($J$2:$J$423,$K$2:$K$423,"M"))/(_xlfn.MAXIFS($J$2:$J$423,$K$2:$K$423,"M")-_xlfn.MINIFS($J$2:$J$423,$K$2:$K$423,"M")),0)</f>
        <v>0.49438569881461103</v>
      </c>
      <c r="P284" s="1">
        <f>IF(Table1[[#This Row],[charity_size]]="L",1,0)</f>
        <v>0</v>
      </c>
      <c r="Q28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85" spans="1:17" x14ac:dyDescent="0.2">
      <c r="A285" t="s">
        <v>478</v>
      </c>
      <c r="B285" t="s">
        <v>477</v>
      </c>
      <c r="C285" t="s">
        <v>356</v>
      </c>
      <c r="D285" t="s">
        <v>467</v>
      </c>
      <c r="E285" t="s">
        <v>21</v>
      </c>
      <c r="F285" t="s">
        <v>18</v>
      </c>
      <c r="G285" s="1">
        <v>678290</v>
      </c>
      <c r="H285" s="1">
        <v>1173469</v>
      </c>
      <c r="I285" s="1">
        <f>Table1[[#This Row],[receipts_total]]-Table1[[#This Row],[receipts_others_income]]</f>
        <v>495179</v>
      </c>
      <c r="J285" s="2">
        <f>LOG(Table1[[#This Row],[revenue]]+1,10)</f>
        <v>5.6947630954929886</v>
      </c>
      <c r="K285" s="1" t="str">
        <f>IF(Table1[[#This Row],[revenue]]&lt;250000,"S",IF(Table1[[#This Row],[revenue]]&lt;1000000,"M","L"))</f>
        <v>M</v>
      </c>
      <c r="L285" s="1">
        <f>IF(Table1[[#This Row],[charity_size]]="S",1, 0)</f>
        <v>0</v>
      </c>
      <c r="M285" s="2">
        <f>IF(Table1[[#This Row],[charity_size]]="S",(Table1[[#This Row],[revenue_log]]-_xlfn.MINIFS($J$2:$J$423,$K$2:$K$423,"S"))/(_xlfn.MAXIFS($J$2:$J$423,$K$2:$K$423,"S")-_xlfn.MINIFS($J$2:$J$423,$K$2:$K$423,"S")),0)</f>
        <v>0</v>
      </c>
      <c r="N285" s="1">
        <f>IF(Table1[[#This Row],[charity_size]]="M",1,0)</f>
        <v>1</v>
      </c>
      <c r="O285" s="2">
        <f>IF(Table1[[#This Row],[charity_size]]="M",(Table1[[#This Row],[revenue_log]]-_xlfn.MINIFS($J$2:$J$423,$K$2:$K$423,"M"))/(_xlfn.MAXIFS($J$2:$J$423,$K$2:$K$423,"M")-_xlfn.MINIFS($J$2:$J$423,$K$2:$K$423,"M")),0)</f>
        <v>0.4847889412446536</v>
      </c>
      <c r="P285" s="1">
        <f>IF(Table1[[#This Row],[charity_size]]="L",1,0)</f>
        <v>0</v>
      </c>
      <c r="Q28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86" spans="1:17" x14ac:dyDescent="0.2">
      <c r="A286" t="s">
        <v>532</v>
      </c>
      <c r="B286" t="s">
        <v>531</v>
      </c>
      <c r="C286" t="s">
        <v>132</v>
      </c>
      <c r="D286" t="s">
        <v>528</v>
      </c>
      <c r="E286" t="s">
        <v>530</v>
      </c>
      <c r="F286" t="s">
        <v>18</v>
      </c>
      <c r="G286" s="1">
        <v>56599</v>
      </c>
      <c r="H286" s="1">
        <v>531895</v>
      </c>
      <c r="I286" s="1">
        <f>Table1[[#This Row],[receipts_total]]-Table1[[#This Row],[receipts_others_income]]</f>
        <v>475296</v>
      </c>
      <c r="J286" s="2">
        <f>LOG(Table1[[#This Row],[revenue]]+1,10)</f>
        <v>5.6769650731048626</v>
      </c>
      <c r="K286" s="1" t="str">
        <f>IF(Table1[[#This Row],[revenue]]&lt;250000,"S",IF(Table1[[#This Row],[revenue]]&lt;1000000,"M","L"))</f>
        <v>M</v>
      </c>
      <c r="L286" s="1">
        <f>IF(Table1[[#This Row],[charity_size]]="S",1, 0)</f>
        <v>0</v>
      </c>
      <c r="M286" s="2">
        <f>IF(Table1[[#This Row],[charity_size]]="S",(Table1[[#This Row],[revenue_log]]-_xlfn.MINIFS($J$2:$J$423,$K$2:$K$423,"S"))/(_xlfn.MAXIFS($J$2:$J$423,$K$2:$K$423,"S")-_xlfn.MINIFS($J$2:$J$423,$K$2:$K$423,"S")),0)</f>
        <v>0</v>
      </c>
      <c r="N286" s="1">
        <f>IF(Table1[[#This Row],[charity_size]]="M",1,0)</f>
        <v>1</v>
      </c>
      <c r="O286" s="2">
        <f>IF(Table1[[#This Row],[charity_size]]="M",(Table1[[#This Row],[revenue_log]]-_xlfn.MINIFS($J$2:$J$423,$K$2:$K$423,"M"))/(_xlfn.MAXIFS($J$2:$J$423,$K$2:$K$423,"M")-_xlfn.MINIFS($J$2:$J$423,$K$2:$K$423,"M")),0)</f>
        <v>0.45468197076467032</v>
      </c>
      <c r="P286" s="1">
        <f>IF(Table1[[#This Row],[charity_size]]="L",1,0)</f>
        <v>0</v>
      </c>
      <c r="Q28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87" spans="1:17" x14ac:dyDescent="0.2">
      <c r="A287" t="s">
        <v>591</v>
      </c>
      <c r="B287" t="s">
        <v>589</v>
      </c>
      <c r="C287" t="s">
        <v>132</v>
      </c>
      <c r="D287" t="s">
        <v>590</v>
      </c>
      <c r="E287" t="s">
        <v>21</v>
      </c>
      <c r="F287" t="s">
        <v>9</v>
      </c>
      <c r="G287" s="1">
        <v>10000</v>
      </c>
      <c r="H287" s="1">
        <v>480290</v>
      </c>
      <c r="I287" s="1">
        <f>Table1[[#This Row],[receipts_total]]-Table1[[#This Row],[receipts_others_income]]</f>
        <v>470290</v>
      </c>
      <c r="J287" s="2">
        <f>LOG(Table1[[#This Row],[revenue]]+1,10)</f>
        <v>5.6723666676941189</v>
      </c>
      <c r="K287" s="1" t="str">
        <f>IF(Table1[[#This Row],[revenue]]&lt;250000,"S",IF(Table1[[#This Row],[revenue]]&lt;1000000,"M","L"))</f>
        <v>M</v>
      </c>
      <c r="L287" s="1">
        <f>IF(Table1[[#This Row],[charity_size]]="S",1, 0)</f>
        <v>0</v>
      </c>
      <c r="M287" s="2">
        <f>IF(Table1[[#This Row],[charity_size]]="S",(Table1[[#This Row],[revenue_log]]-_xlfn.MINIFS($J$2:$J$423,$K$2:$K$423,"S"))/(_xlfn.MAXIFS($J$2:$J$423,$K$2:$K$423,"S")-_xlfn.MINIFS($J$2:$J$423,$K$2:$K$423,"S")),0)</f>
        <v>0</v>
      </c>
      <c r="N287" s="1">
        <f>IF(Table1[[#This Row],[charity_size]]="M",1,0)</f>
        <v>1</v>
      </c>
      <c r="O287" s="2">
        <f>IF(Table1[[#This Row],[charity_size]]="M",(Table1[[#This Row],[revenue_log]]-_xlfn.MINIFS($J$2:$J$423,$K$2:$K$423,"M"))/(_xlfn.MAXIFS($J$2:$J$423,$K$2:$K$423,"M")-_xlfn.MINIFS($J$2:$J$423,$K$2:$K$423,"M")),0)</f>
        <v>0.44690335059344155</v>
      </c>
      <c r="P287" s="1">
        <f>IF(Table1[[#This Row],[charity_size]]="L",1,0)</f>
        <v>0</v>
      </c>
      <c r="Q28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88" spans="1:17" x14ac:dyDescent="0.2">
      <c r="A288" t="s">
        <v>96</v>
      </c>
      <c r="B288" t="s">
        <v>95</v>
      </c>
      <c r="C288" t="s">
        <v>11</v>
      </c>
      <c r="D288" t="s">
        <v>93</v>
      </c>
      <c r="E288" t="s">
        <v>24</v>
      </c>
      <c r="F288" t="s">
        <v>9</v>
      </c>
      <c r="G288" s="1">
        <v>554927</v>
      </c>
      <c r="H288" s="1">
        <v>1023325</v>
      </c>
      <c r="I288" s="1">
        <f>Table1[[#This Row],[receipts_total]]-Table1[[#This Row],[receipts_others_income]]</f>
        <v>468398</v>
      </c>
      <c r="J288" s="2">
        <f>LOG(Table1[[#This Row],[revenue]]+1,10)</f>
        <v>5.6706159592121406</v>
      </c>
      <c r="K288" s="1" t="str">
        <f>IF(Table1[[#This Row],[revenue]]&lt;250000,"S",IF(Table1[[#This Row],[revenue]]&lt;1000000,"M","L"))</f>
        <v>M</v>
      </c>
      <c r="L288" s="1">
        <f>IF(Table1[[#This Row],[charity_size]]="S",1, 0)</f>
        <v>0</v>
      </c>
      <c r="M288" s="2">
        <f>IF(Table1[[#This Row],[charity_size]]="S",(Table1[[#This Row],[revenue_log]]-_xlfn.MINIFS($J$2:$J$423,$K$2:$K$423,"S"))/(_xlfn.MAXIFS($J$2:$J$423,$K$2:$K$423,"S")-_xlfn.MINIFS($J$2:$J$423,$K$2:$K$423,"S")),0)</f>
        <v>0</v>
      </c>
      <c r="N288" s="1">
        <f>IF(Table1[[#This Row],[charity_size]]="M",1,0)</f>
        <v>1</v>
      </c>
      <c r="O288" s="2">
        <f>IF(Table1[[#This Row],[charity_size]]="M",(Table1[[#This Row],[revenue_log]]-_xlfn.MINIFS($J$2:$J$423,$K$2:$K$423,"M"))/(_xlfn.MAXIFS($J$2:$J$423,$K$2:$K$423,"M")-_xlfn.MINIFS($J$2:$J$423,$K$2:$K$423,"M")),0)</f>
        <v>0.44394186827610593</v>
      </c>
      <c r="P288" s="1">
        <f>IF(Table1[[#This Row],[charity_size]]="L",1,0)</f>
        <v>0</v>
      </c>
      <c r="Q28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89" spans="1:17" x14ac:dyDescent="0.2">
      <c r="A289" t="s">
        <v>918</v>
      </c>
      <c r="B289" t="s">
        <v>917</v>
      </c>
      <c r="C289" t="s">
        <v>836</v>
      </c>
      <c r="D289" t="s">
        <v>132</v>
      </c>
      <c r="E289" t="s">
        <v>8</v>
      </c>
      <c r="F289" t="s">
        <v>9</v>
      </c>
      <c r="G289" s="1">
        <v>35243</v>
      </c>
      <c r="H289" s="1">
        <v>500988</v>
      </c>
      <c r="I289" s="1">
        <f>Table1[[#This Row],[receipts_total]]-Table1[[#This Row],[receipts_others_income]]</f>
        <v>465745</v>
      </c>
      <c r="J289" s="2">
        <f>LOG(Table1[[#This Row],[revenue]]+1,10)</f>
        <v>5.6681491337016396</v>
      </c>
      <c r="K289" s="1" t="str">
        <f>IF(Table1[[#This Row],[revenue]]&lt;250000,"S",IF(Table1[[#This Row],[revenue]]&lt;1000000,"M","L"))</f>
        <v>M</v>
      </c>
      <c r="L289" s="1">
        <f>IF(Table1[[#This Row],[charity_size]]="S",1, 0)</f>
        <v>0</v>
      </c>
      <c r="M289" s="2">
        <f>IF(Table1[[#This Row],[charity_size]]="S",(Table1[[#This Row],[revenue_log]]-_xlfn.MINIFS($J$2:$J$423,$K$2:$K$423,"S"))/(_xlfn.MAXIFS($J$2:$J$423,$K$2:$K$423,"S")-_xlfn.MINIFS($J$2:$J$423,$K$2:$K$423,"S")),0)</f>
        <v>0</v>
      </c>
      <c r="N289" s="1">
        <f>IF(Table1[[#This Row],[charity_size]]="M",1,0)</f>
        <v>1</v>
      </c>
      <c r="O289" s="2">
        <f>IF(Table1[[#This Row],[charity_size]]="M",(Table1[[#This Row],[revenue_log]]-_xlfn.MINIFS($J$2:$J$423,$K$2:$K$423,"M"))/(_xlfn.MAXIFS($J$2:$J$423,$K$2:$K$423,"M")-_xlfn.MINIFS($J$2:$J$423,$K$2:$K$423,"M")),0)</f>
        <v>0.43976900899970289</v>
      </c>
      <c r="P289" s="1">
        <f>IF(Table1[[#This Row],[charity_size]]="L",1,0)</f>
        <v>0</v>
      </c>
      <c r="Q28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90" spans="1:17" x14ac:dyDescent="0.2">
      <c r="A290" t="s">
        <v>431</v>
      </c>
      <c r="B290" t="s">
        <v>430</v>
      </c>
      <c r="C290" t="s">
        <v>356</v>
      </c>
      <c r="D290" t="s">
        <v>132</v>
      </c>
      <c r="E290" t="s">
        <v>8</v>
      </c>
      <c r="F290" t="s">
        <v>18</v>
      </c>
      <c r="G290" s="1">
        <v>283476</v>
      </c>
      <c r="H290" s="1">
        <v>745846</v>
      </c>
      <c r="I290" s="1">
        <f>Table1[[#This Row],[receipts_total]]-Table1[[#This Row],[receipts_others_income]]</f>
        <v>462370</v>
      </c>
      <c r="J290" s="2">
        <f>LOG(Table1[[#This Row],[revenue]]+1,10)</f>
        <v>5.6649905872313884</v>
      </c>
      <c r="K290" s="1" t="str">
        <f>IF(Table1[[#This Row],[revenue]]&lt;250000,"S",IF(Table1[[#This Row],[revenue]]&lt;1000000,"M","L"))</f>
        <v>M</v>
      </c>
      <c r="L290" s="1">
        <f>IF(Table1[[#This Row],[charity_size]]="S",1, 0)</f>
        <v>0</v>
      </c>
      <c r="M290" s="2">
        <f>IF(Table1[[#This Row],[charity_size]]="S",(Table1[[#This Row],[revenue_log]]-_xlfn.MINIFS($J$2:$J$423,$K$2:$K$423,"S"))/(_xlfn.MAXIFS($J$2:$J$423,$K$2:$K$423,"S")-_xlfn.MINIFS($J$2:$J$423,$K$2:$K$423,"S")),0)</f>
        <v>0</v>
      </c>
      <c r="N290" s="1">
        <f>IF(Table1[[#This Row],[charity_size]]="M",1,0)</f>
        <v>1</v>
      </c>
      <c r="O290" s="2">
        <f>IF(Table1[[#This Row],[charity_size]]="M",(Table1[[#This Row],[revenue_log]]-_xlfn.MINIFS($J$2:$J$423,$K$2:$K$423,"M"))/(_xlfn.MAXIFS($J$2:$J$423,$K$2:$K$423,"M")-_xlfn.MINIFS($J$2:$J$423,$K$2:$K$423,"M")),0)</f>
        <v>0.43442604092910686</v>
      </c>
      <c r="P290" s="1">
        <f>IF(Table1[[#This Row],[charity_size]]="L",1,0)</f>
        <v>0</v>
      </c>
      <c r="Q29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91" spans="1:17" x14ac:dyDescent="0.2">
      <c r="A291" t="s">
        <v>795</v>
      </c>
      <c r="B291" t="s">
        <v>794</v>
      </c>
      <c r="C291" t="s">
        <v>610</v>
      </c>
      <c r="D291" t="s">
        <v>782</v>
      </c>
      <c r="E291" t="s">
        <v>21</v>
      </c>
      <c r="F291" t="s">
        <v>18</v>
      </c>
      <c r="G291">
        <v>800</v>
      </c>
      <c r="H291" s="1">
        <v>461741</v>
      </c>
      <c r="I291" s="1">
        <f>Table1[[#This Row],[receipts_total]]-Table1[[#This Row],[receipts_others_income]]</f>
        <v>460941</v>
      </c>
      <c r="J291" s="2">
        <f>LOG(Table1[[#This Row],[revenue]]+1,10)</f>
        <v>5.6636462818654705</v>
      </c>
      <c r="K291" s="1" t="str">
        <f>IF(Table1[[#This Row],[revenue]]&lt;250000,"S",IF(Table1[[#This Row],[revenue]]&lt;1000000,"M","L"))</f>
        <v>M</v>
      </c>
      <c r="L291" s="1">
        <f>IF(Table1[[#This Row],[charity_size]]="S",1, 0)</f>
        <v>0</v>
      </c>
      <c r="M291" s="2">
        <f>IF(Table1[[#This Row],[charity_size]]="S",(Table1[[#This Row],[revenue_log]]-_xlfn.MINIFS($J$2:$J$423,$K$2:$K$423,"S"))/(_xlfn.MAXIFS($J$2:$J$423,$K$2:$K$423,"S")-_xlfn.MINIFS($J$2:$J$423,$K$2:$K$423,"S")),0)</f>
        <v>0</v>
      </c>
      <c r="N291" s="1">
        <f>IF(Table1[[#This Row],[charity_size]]="M",1,0)</f>
        <v>1</v>
      </c>
      <c r="O291" s="2">
        <f>IF(Table1[[#This Row],[charity_size]]="M",(Table1[[#This Row],[revenue_log]]-_xlfn.MINIFS($J$2:$J$423,$K$2:$K$423,"M"))/(_xlfn.MAXIFS($J$2:$J$423,$K$2:$K$423,"M")-_xlfn.MINIFS($J$2:$J$423,$K$2:$K$423,"M")),0)</f>
        <v>0.43215202637371586</v>
      </c>
      <c r="P291" s="1">
        <f>IF(Table1[[#This Row],[charity_size]]="L",1,0)</f>
        <v>0</v>
      </c>
      <c r="Q29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92" spans="1:17" x14ac:dyDescent="0.2">
      <c r="A292" t="s">
        <v>549</v>
      </c>
      <c r="B292" t="s">
        <v>548</v>
      </c>
      <c r="C292" t="s">
        <v>132</v>
      </c>
      <c r="D292" t="s">
        <v>540</v>
      </c>
      <c r="E292" t="s">
        <v>21</v>
      </c>
      <c r="F292" t="s">
        <v>9</v>
      </c>
      <c r="G292">
        <v>0</v>
      </c>
      <c r="H292" s="1">
        <v>457976</v>
      </c>
      <c r="I292" s="1">
        <f>Table1[[#This Row],[receipts_total]]-Table1[[#This Row],[receipts_others_income]]</f>
        <v>457976</v>
      </c>
      <c r="J292" s="2">
        <f>LOG(Table1[[#This Row],[revenue]]+1,10)</f>
        <v>5.6608436679080132</v>
      </c>
      <c r="K292" s="1" t="str">
        <f>IF(Table1[[#This Row],[revenue]]&lt;250000,"S",IF(Table1[[#This Row],[revenue]]&lt;1000000,"M","L"))</f>
        <v>M</v>
      </c>
      <c r="L292" s="1">
        <f>IF(Table1[[#This Row],[charity_size]]="S",1, 0)</f>
        <v>0</v>
      </c>
      <c r="M292" s="2">
        <f>IF(Table1[[#This Row],[charity_size]]="S",(Table1[[#This Row],[revenue_log]]-_xlfn.MINIFS($J$2:$J$423,$K$2:$K$423,"S"))/(_xlfn.MAXIFS($J$2:$J$423,$K$2:$K$423,"S")-_xlfn.MINIFS($J$2:$J$423,$K$2:$K$423,"S")),0)</f>
        <v>0</v>
      </c>
      <c r="N292" s="1">
        <f>IF(Table1[[#This Row],[charity_size]]="M",1,0)</f>
        <v>1</v>
      </c>
      <c r="O292" s="2">
        <f>IF(Table1[[#This Row],[charity_size]]="M",(Table1[[#This Row],[revenue_log]]-_xlfn.MINIFS($J$2:$J$423,$K$2:$K$423,"M"))/(_xlfn.MAXIFS($J$2:$J$423,$K$2:$K$423,"M")-_xlfn.MINIFS($J$2:$J$423,$K$2:$K$423,"M")),0)</f>
        <v>0.4274111504581844</v>
      </c>
      <c r="P292" s="1">
        <f>IF(Table1[[#This Row],[charity_size]]="L",1,0)</f>
        <v>0</v>
      </c>
      <c r="Q29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93" spans="1:17" x14ac:dyDescent="0.2">
      <c r="A293" t="s">
        <v>783</v>
      </c>
      <c r="B293" t="s">
        <v>781</v>
      </c>
      <c r="C293" t="s">
        <v>610</v>
      </c>
      <c r="D293" t="s">
        <v>782</v>
      </c>
      <c r="E293" t="s">
        <v>21</v>
      </c>
      <c r="F293" t="s">
        <v>9</v>
      </c>
      <c r="G293" s="1">
        <v>171554</v>
      </c>
      <c r="H293" s="1">
        <v>627423</v>
      </c>
      <c r="I293" s="1">
        <f>Table1[[#This Row],[receipts_total]]-Table1[[#This Row],[receipts_others_income]]</f>
        <v>455869</v>
      </c>
      <c r="J293" s="2">
        <f>LOG(Table1[[#This Row],[revenue]]+1,10)</f>
        <v>5.658841012989086</v>
      </c>
      <c r="K293" s="1" t="str">
        <f>IF(Table1[[#This Row],[revenue]]&lt;250000,"S",IF(Table1[[#This Row],[revenue]]&lt;1000000,"M","L"))</f>
        <v>M</v>
      </c>
      <c r="L293" s="1">
        <f>IF(Table1[[#This Row],[charity_size]]="S",1, 0)</f>
        <v>0</v>
      </c>
      <c r="M293" s="2">
        <f>IF(Table1[[#This Row],[charity_size]]="S",(Table1[[#This Row],[revenue_log]]-_xlfn.MINIFS($J$2:$J$423,$K$2:$K$423,"S"))/(_xlfn.MAXIFS($J$2:$J$423,$K$2:$K$423,"S")-_xlfn.MINIFS($J$2:$J$423,$K$2:$K$423,"S")),0)</f>
        <v>0</v>
      </c>
      <c r="N293" s="1">
        <f>IF(Table1[[#This Row],[charity_size]]="M",1,0)</f>
        <v>1</v>
      </c>
      <c r="O293" s="2">
        <f>IF(Table1[[#This Row],[charity_size]]="M",(Table1[[#This Row],[revenue_log]]-_xlfn.MINIFS($J$2:$J$423,$K$2:$K$423,"M"))/(_xlfn.MAXIFS($J$2:$J$423,$K$2:$K$423,"M")-_xlfn.MINIFS($J$2:$J$423,$K$2:$K$423,"M")),0)</f>
        <v>0.42402347787238309</v>
      </c>
      <c r="P293" s="1">
        <f>IF(Table1[[#This Row],[charity_size]]="L",1,0)</f>
        <v>0</v>
      </c>
      <c r="Q29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94" spans="1:17" x14ac:dyDescent="0.2">
      <c r="A294" t="s">
        <v>602</v>
      </c>
      <c r="B294" t="s">
        <v>601</v>
      </c>
      <c r="C294" t="s">
        <v>132</v>
      </c>
      <c r="D294" t="s">
        <v>597</v>
      </c>
      <c r="E294" t="s">
        <v>8</v>
      </c>
      <c r="F294" t="s">
        <v>9</v>
      </c>
      <c r="G294" s="1">
        <v>44078</v>
      </c>
      <c r="H294" s="1">
        <v>489863</v>
      </c>
      <c r="I294" s="1">
        <f>Table1[[#This Row],[receipts_total]]-Table1[[#This Row],[receipts_others_income]]</f>
        <v>445785</v>
      </c>
      <c r="J294" s="2">
        <f>LOG(Table1[[#This Row],[revenue]]+1,10)</f>
        <v>5.6491264252518469</v>
      </c>
      <c r="K294" s="1" t="str">
        <f>IF(Table1[[#This Row],[revenue]]&lt;250000,"S",IF(Table1[[#This Row],[revenue]]&lt;1000000,"M","L"))</f>
        <v>M</v>
      </c>
      <c r="L294" s="1">
        <f>IF(Table1[[#This Row],[charity_size]]="S",1, 0)</f>
        <v>0</v>
      </c>
      <c r="M294" s="2">
        <f>IF(Table1[[#This Row],[charity_size]]="S",(Table1[[#This Row],[revenue_log]]-_xlfn.MINIFS($J$2:$J$423,$K$2:$K$423,"S"))/(_xlfn.MAXIFS($J$2:$J$423,$K$2:$K$423,"S")-_xlfn.MINIFS($J$2:$J$423,$K$2:$K$423,"S")),0)</f>
        <v>0</v>
      </c>
      <c r="N294" s="1">
        <f>IF(Table1[[#This Row],[charity_size]]="M",1,0)</f>
        <v>1</v>
      </c>
      <c r="O294" s="2">
        <f>IF(Table1[[#This Row],[charity_size]]="M",(Table1[[#This Row],[revenue_log]]-_xlfn.MINIFS($J$2:$J$423,$K$2:$K$423,"M"))/(_xlfn.MAXIFS($J$2:$J$423,$K$2:$K$423,"M")-_xlfn.MINIFS($J$2:$J$423,$K$2:$K$423,"M")),0)</f>
        <v>0.40759037087587807</v>
      </c>
      <c r="P294" s="1">
        <f>IF(Table1[[#This Row],[charity_size]]="L",1,0)</f>
        <v>0</v>
      </c>
      <c r="Q29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95" spans="1:17" x14ac:dyDescent="0.2">
      <c r="A295" t="s">
        <v>459</v>
      </c>
      <c r="B295" t="s">
        <v>458</v>
      </c>
      <c r="C295" t="s">
        <v>356</v>
      </c>
      <c r="D295" t="s">
        <v>450</v>
      </c>
      <c r="E295" t="s">
        <v>21</v>
      </c>
      <c r="F295" t="s">
        <v>9</v>
      </c>
      <c r="G295" s="1">
        <v>53480</v>
      </c>
      <c r="H295" s="1">
        <v>493130</v>
      </c>
      <c r="I295" s="1">
        <f>Table1[[#This Row],[receipts_total]]-Table1[[#This Row],[receipts_others_income]]</f>
        <v>439650</v>
      </c>
      <c r="J295" s="2">
        <f>LOG(Table1[[#This Row],[revenue]]+1,10)</f>
        <v>5.6431080653116705</v>
      </c>
      <c r="K295" s="1" t="str">
        <f>IF(Table1[[#This Row],[revenue]]&lt;250000,"S",IF(Table1[[#This Row],[revenue]]&lt;1000000,"M","L"))</f>
        <v>M</v>
      </c>
      <c r="L295" s="1">
        <f>IF(Table1[[#This Row],[charity_size]]="S",1, 0)</f>
        <v>0</v>
      </c>
      <c r="M295" s="2">
        <f>IF(Table1[[#This Row],[charity_size]]="S",(Table1[[#This Row],[revenue_log]]-_xlfn.MINIFS($J$2:$J$423,$K$2:$K$423,"S"))/(_xlfn.MAXIFS($J$2:$J$423,$K$2:$K$423,"S")-_xlfn.MINIFS($J$2:$J$423,$K$2:$K$423,"S")),0)</f>
        <v>0</v>
      </c>
      <c r="N295" s="1">
        <f>IF(Table1[[#This Row],[charity_size]]="M",1,0)</f>
        <v>1</v>
      </c>
      <c r="O295" s="2">
        <f>IF(Table1[[#This Row],[charity_size]]="M",(Table1[[#This Row],[revenue_log]]-_xlfn.MINIFS($J$2:$J$423,$K$2:$K$423,"M"))/(_xlfn.MAXIFS($J$2:$J$423,$K$2:$K$423,"M")-_xlfn.MINIFS($J$2:$J$423,$K$2:$K$423,"M")),0)</f>
        <v>0.39740976872214162</v>
      </c>
      <c r="P295" s="1">
        <f>IF(Table1[[#This Row],[charity_size]]="L",1,0)</f>
        <v>0</v>
      </c>
      <c r="Q29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96" spans="1:17" x14ac:dyDescent="0.2">
      <c r="A296" t="s">
        <v>834</v>
      </c>
      <c r="B296" t="s">
        <v>833</v>
      </c>
      <c r="C296" t="s">
        <v>610</v>
      </c>
      <c r="D296" t="s">
        <v>137</v>
      </c>
      <c r="E296" t="s">
        <v>21</v>
      </c>
      <c r="F296" t="s">
        <v>18</v>
      </c>
      <c r="G296" s="1">
        <v>21196</v>
      </c>
      <c r="H296" s="1">
        <v>455425</v>
      </c>
      <c r="I296" s="1">
        <f>Table1[[#This Row],[receipts_total]]-Table1[[#This Row],[receipts_others_income]]</f>
        <v>434229</v>
      </c>
      <c r="J296" s="2">
        <f>LOG(Table1[[#This Row],[revenue]]+1,10)</f>
        <v>5.6377198246098335</v>
      </c>
      <c r="K296" s="1" t="str">
        <f>IF(Table1[[#This Row],[revenue]]&lt;250000,"S",IF(Table1[[#This Row],[revenue]]&lt;1000000,"M","L"))</f>
        <v>M</v>
      </c>
      <c r="L296" s="1">
        <f>IF(Table1[[#This Row],[charity_size]]="S",1, 0)</f>
        <v>0</v>
      </c>
      <c r="M296" s="2">
        <f>IF(Table1[[#This Row],[charity_size]]="S",(Table1[[#This Row],[revenue_log]]-_xlfn.MINIFS($J$2:$J$423,$K$2:$K$423,"S"))/(_xlfn.MAXIFS($J$2:$J$423,$K$2:$K$423,"S")-_xlfn.MINIFS($J$2:$J$423,$K$2:$K$423,"S")),0)</f>
        <v>0</v>
      </c>
      <c r="N296" s="1">
        <f>IF(Table1[[#This Row],[charity_size]]="M",1,0)</f>
        <v>1</v>
      </c>
      <c r="O296" s="2">
        <f>IF(Table1[[#This Row],[charity_size]]="M",(Table1[[#This Row],[revenue_log]]-_xlfn.MINIFS($J$2:$J$423,$K$2:$K$423,"M"))/(_xlfn.MAXIFS($J$2:$J$423,$K$2:$K$423,"M")-_xlfn.MINIFS($J$2:$J$423,$K$2:$K$423,"M")),0)</f>
        <v>0.38829507045895245</v>
      </c>
      <c r="P296" s="1">
        <f>IF(Table1[[#This Row],[charity_size]]="L",1,0)</f>
        <v>0</v>
      </c>
      <c r="Q29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97" spans="1:17" x14ac:dyDescent="0.2">
      <c r="A297" t="s">
        <v>293</v>
      </c>
      <c r="B297" t="s">
        <v>290</v>
      </c>
      <c r="C297" t="s">
        <v>291</v>
      </c>
      <c r="D297" t="s">
        <v>292</v>
      </c>
      <c r="E297" t="s">
        <v>21</v>
      </c>
      <c r="F297" t="s">
        <v>9</v>
      </c>
      <c r="G297">
        <v>0</v>
      </c>
      <c r="H297" s="1">
        <v>428370</v>
      </c>
      <c r="I297" s="1">
        <f>Table1[[#This Row],[receipts_total]]-Table1[[#This Row],[receipts_others_income]]</f>
        <v>428370</v>
      </c>
      <c r="J297" s="2">
        <f>LOG(Table1[[#This Row],[revenue]]+1,10)</f>
        <v>5.6318200621451577</v>
      </c>
      <c r="K297" s="1" t="str">
        <f>IF(Table1[[#This Row],[revenue]]&lt;250000,"S",IF(Table1[[#This Row],[revenue]]&lt;1000000,"M","L"))</f>
        <v>M</v>
      </c>
      <c r="L297" s="1">
        <f>IF(Table1[[#This Row],[charity_size]]="S",1, 0)</f>
        <v>0</v>
      </c>
      <c r="M297" s="2">
        <f>IF(Table1[[#This Row],[charity_size]]="S",(Table1[[#This Row],[revenue_log]]-_xlfn.MINIFS($J$2:$J$423,$K$2:$K$423,"S"))/(_xlfn.MAXIFS($J$2:$J$423,$K$2:$K$423,"S")-_xlfn.MINIFS($J$2:$J$423,$K$2:$K$423,"S")),0)</f>
        <v>0</v>
      </c>
      <c r="N297" s="1">
        <f>IF(Table1[[#This Row],[charity_size]]="M",1,0)</f>
        <v>1</v>
      </c>
      <c r="O297" s="2">
        <f>IF(Table1[[#This Row],[charity_size]]="M",(Table1[[#This Row],[revenue_log]]-_xlfn.MINIFS($J$2:$J$423,$K$2:$K$423,"M"))/(_xlfn.MAXIFS($J$2:$J$423,$K$2:$K$423,"M")-_xlfn.MINIFS($J$2:$J$423,$K$2:$K$423,"M")),0)</f>
        <v>0.37831508670067787</v>
      </c>
      <c r="P297" s="1">
        <f>IF(Table1[[#This Row],[charity_size]]="L",1,0)</f>
        <v>0</v>
      </c>
      <c r="Q29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98" spans="1:17" x14ac:dyDescent="0.2">
      <c r="A298" t="s">
        <v>702</v>
      </c>
      <c r="B298" t="s">
        <v>701</v>
      </c>
      <c r="C298" t="s">
        <v>610</v>
      </c>
      <c r="D298" t="s">
        <v>664</v>
      </c>
      <c r="E298" t="s">
        <v>21</v>
      </c>
      <c r="F298" t="s">
        <v>9</v>
      </c>
      <c r="G298" s="1">
        <v>53157</v>
      </c>
      <c r="H298" s="1">
        <v>480308</v>
      </c>
      <c r="I298" s="1">
        <f>Table1[[#This Row],[receipts_total]]-Table1[[#This Row],[receipts_others_income]]</f>
        <v>427151</v>
      </c>
      <c r="J298" s="2">
        <f>LOG(Table1[[#This Row],[revenue]]+1,10)</f>
        <v>5.6305824441460839</v>
      </c>
      <c r="K298" s="1" t="str">
        <f>IF(Table1[[#This Row],[revenue]]&lt;250000,"S",IF(Table1[[#This Row],[revenue]]&lt;1000000,"M","L"))</f>
        <v>M</v>
      </c>
      <c r="L298" s="1">
        <f>IF(Table1[[#This Row],[charity_size]]="S",1, 0)</f>
        <v>0</v>
      </c>
      <c r="M298" s="2">
        <f>IF(Table1[[#This Row],[charity_size]]="S",(Table1[[#This Row],[revenue_log]]-_xlfn.MINIFS($J$2:$J$423,$K$2:$K$423,"S"))/(_xlfn.MAXIFS($J$2:$J$423,$K$2:$K$423,"S")-_xlfn.MINIFS($J$2:$J$423,$K$2:$K$423,"S")),0)</f>
        <v>0</v>
      </c>
      <c r="N298" s="1">
        <f>IF(Table1[[#This Row],[charity_size]]="M",1,0)</f>
        <v>1</v>
      </c>
      <c r="O298" s="2">
        <f>IF(Table1[[#This Row],[charity_size]]="M",(Table1[[#This Row],[revenue_log]]-_xlfn.MINIFS($J$2:$J$423,$K$2:$K$423,"M"))/(_xlfn.MAXIFS($J$2:$J$423,$K$2:$K$423,"M")-_xlfn.MINIFS($J$2:$J$423,$K$2:$K$423,"M")),0)</f>
        <v>0.37622154351081927</v>
      </c>
      <c r="P298" s="1">
        <f>IF(Table1[[#This Row],[charity_size]]="L",1,0)</f>
        <v>0</v>
      </c>
      <c r="Q29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99" spans="1:17" x14ac:dyDescent="0.2">
      <c r="A299" t="s">
        <v>157</v>
      </c>
      <c r="B299" t="s">
        <v>156</v>
      </c>
      <c r="C299" t="s">
        <v>137</v>
      </c>
      <c r="D299" t="s">
        <v>138</v>
      </c>
      <c r="E299" t="s">
        <v>8</v>
      </c>
      <c r="F299" t="s">
        <v>9</v>
      </c>
      <c r="G299" s="1">
        <v>13254</v>
      </c>
      <c r="H299" s="1">
        <v>436920</v>
      </c>
      <c r="I299" s="1">
        <f>Table1[[#This Row],[receipts_total]]-Table1[[#This Row],[receipts_others_income]]</f>
        <v>423666</v>
      </c>
      <c r="J299" s="2">
        <f>LOG(Table1[[#This Row],[revenue]]+1,10)</f>
        <v>5.6270246375293187</v>
      </c>
      <c r="K299" s="1" t="str">
        <f>IF(Table1[[#This Row],[revenue]]&lt;250000,"S",IF(Table1[[#This Row],[revenue]]&lt;1000000,"M","L"))</f>
        <v>M</v>
      </c>
      <c r="L299" s="1">
        <f>IF(Table1[[#This Row],[charity_size]]="S",1, 0)</f>
        <v>0</v>
      </c>
      <c r="M299" s="2">
        <f>IF(Table1[[#This Row],[charity_size]]="S",(Table1[[#This Row],[revenue_log]]-_xlfn.MINIFS($J$2:$J$423,$K$2:$K$423,"S"))/(_xlfn.MAXIFS($J$2:$J$423,$K$2:$K$423,"S")-_xlfn.MINIFS($J$2:$J$423,$K$2:$K$423,"S")),0)</f>
        <v>0</v>
      </c>
      <c r="N299" s="1">
        <f>IF(Table1[[#This Row],[charity_size]]="M",1,0)</f>
        <v>1</v>
      </c>
      <c r="O299" s="2">
        <f>IF(Table1[[#This Row],[charity_size]]="M",(Table1[[#This Row],[revenue_log]]-_xlfn.MINIFS($J$2:$J$423,$K$2:$K$423,"M"))/(_xlfn.MAXIFS($J$2:$J$423,$K$2:$K$423,"M")-_xlfn.MINIFS($J$2:$J$423,$K$2:$K$423,"M")),0)</f>
        <v>0.37020319065966761</v>
      </c>
      <c r="P299" s="1">
        <f>IF(Table1[[#This Row],[charity_size]]="L",1,0)</f>
        <v>0</v>
      </c>
      <c r="Q29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00" spans="1:17" x14ac:dyDescent="0.2">
      <c r="A300" t="s">
        <v>128</v>
      </c>
      <c r="B300" t="s">
        <v>127</v>
      </c>
      <c r="C300" t="s">
        <v>11</v>
      </c>
      <c r="D300" t="s">
        <v>119</v>
      </c>
      <c r="E300" t="s">
        <v>21</v>
      </c>
      <c r="F300" t="s">
        <v>18</v>
      </c>
      <c r="G300">
        <v>0</v>
      </c>
      <c r="H300" s="1">
        <v>415425</v>
      </c>
      <c r="I300" s="1">
        <f>Table1[[#This Row],[receipts_total]]-Table1[[#This Row],[receipts_others_income]]</f>
        <v>415425</v>
      </c>
      <c r="J300" s="2">
        <f>LOG(Table1[[#This Row],[revenue]]+1,10)</f>
        <v>5.6184936739592395</v>
      </c>
      <c r="K300" s="1" t="str">
        <f>IF(Table1[[#This Row],[revenue]]&lt;250000,"S",IF(Table1[[#This Row],[revenue]]&lt;1000000,"M","L"))</f>
        <v>M</v>
      </c>
      <c r="L300" s="1">
        <f>IF(Table1[[#This Row],[charity_size]]="S",1, 0)</f>
        <v>0</v>
      </c>
      <c r="M300" s="2">
        <f>IF(Table1[[#This Row],[charity_size]]="S",(Table1[[#This Row],[revenue_log]]-_xlfn.MINIFS($J$2:$J$423,$K$2:$K$423,"S"))/(_xlfn.MAXIFS($J$2:$J$423,$K$2:$K$423,"S")-_xlfn.MINIFS($J$2:$J$423,$K$2:$K$423,"S")),0)</f>
        <v>0</v>
      </c>
      <c r="N300" s="1">
        <f>IF(Table1[[#This Row],[charity_size]]="M",1,0)</f>
        <v>1</v>
      </c>
      <c r="O300" s="2">
        <f>IF(Table1[[#This Row],[charity_size]]="M",(Table1[[#This Row],[revenue_log]]-_xlfn.MINIFS($J$2:$J$423,$K$2:$K$423,"M"))/(_xlfn.MAXIFS($J$2:$J$423,$K$2:$K$423,"M")-_xlfn.MINIFS($J$2:$J$423,$K$2:$K$423,"M")),0)</f>
        <v>0.35577229138506389</v>
      </c>
      <c r="P300" s="1">
        <f>IF(Table1[[#This Row],[charity_size]]="L",1,0)</f>
        <v>0</v>
      </c>
      <c r="Q30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01" spans="1:17" x14ac:dyDescent="0.2">
      <c r="A301" t="s">
        <v>680</v>
      </c>
      <c r="B301" t="s">
        <v>679</v>
      </c>
      <c r="C301" t="s">
        <v>610</v>
      </c>
      <c r="D301" t="s">
        <v>664</v>
      </c>
      <c r="E301" t="s">
        <v>678</v>
      </c>
      <c r="F301" t="s">
        <v>9</v>
      </c>
      <c r="G301" s="1">
        <v>114588</v>
      </c>
      <c r="H301" s="1">
        <v>519613</v>
      </c>
      <c r="I301" s="1">
        <f>Table1[[#This Row],[receipts_total]]-Table1[[#This Row],[receipts_others_income]]</f>
        <v>405025</v>
      </c>
      <c r="J301" s="2">
        <f>LOG(Table1[[#This Row],[revenue]]+1,10)</f>
        <v>5.607482902953179</v>
      </c>
      <c r="K301" s="1" t="str">
        <f>IF(Table1[[#This Row],[revenue]]&lt;250000,"S",IF(Table1[[#This Row],[revenue]]&lt;1000000,"M","L"))</f>
        <v>M</v>
      </c>
      <c r="L301" s="1">
        <f>IF(Table1[[#This Row],[charity_size]]="S",1, 0)</f>
        <v>0</v>
      </c>
      <c r="M301" s="2">
        <f>IF(Table1[[#This Row],[charity_size]]="S",(Table1[[#This Row],[revenue_log]]-_xlfn.MINIFS($J$2:$J$423,$K$2:$K$423,"S"))/(_xlfn.MAXIFS($J$2:$J$423,$K$2:$K$423,"S")-_xlfn.MINIFS($J$2:$J$423,$K$2:$K$423,"S")),0)</f>
        <v>0</v>
      </c>
      <c r="N301" s="1">
        <f>IF(Table1[[#This Row],[charity_size]]="M",1,0)</f>
        <v>1</v>
      </c>
      <c r="O301" s="2">
        <f>IF(Table1[[#This Row],[charity_size]]="M",(Table1[[#This Row],[revenue_log]]-_xlfn.MINIFS($J$2:$J$423,$K$2:$K$423,"M"))/(_xlfn.MAXIFS($J$2:$J$423,$K$2:$K$423,"M")-_xlfn.MINIFS($J$2:$J$423,$K$2:$K$423,"M")),0)</f>
        <v>0.33714657272867643</v>
      </c>
      <c r="P301" s="1">
        <f>IF(Table1[[#This Row],[charity_size]]="L",1,0)</f>
        <v>0</v>
      </c>
      <c r="Q30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02" spans="1:17" x14ac:dyDescent="0.2">
      <c r="A302" t="s">
        <v>370</v>
      </c>
      <c r="B302" t="s">
        <v>369</v>
      </c>
      <c r="C302" t="s">
        <v>356</v>
      </c>
      <c r="D302" t="s">
        <v>357</v>
      </c>
      <c r="E302" t="s">
        <v>8</v>
      </c>
      <c r="F302" t="s">
        <v>9</v>
      </c>
      <c r="G302">
        <v>0</v>
      </c>
      <c r="H302" s="1">
        <v>404873</v>
      </c>
      <c r="I302" s="1">
        <f>Table1[[#This Row],[receipts_total]]-Table1[[#This Row],[receipts_others_income]]</f>
        <v>404873</v>
      </c>
      <c r="J302" s="2">
        <f>LOG(Table1[[#This Row],[revenue]]+1,10)</f>
        <v>5.6073198883537847</v>
      </c>
      <c r="K302" s="1" t="str">
        <f>IF(Table1[[#This Row],[revenue]]&lt;250000,"S",IF(Table1[[#This Row],[revenue]]&lt;1000000,"M","L"))</f>
        <v>M</v>
      </c>
      <c r="L302" s="1">
        <f>IF(Table1[[#This Row],[charity_size]]="S",1, 0)</f>
        <v>0</v>
      </c>
      <c r="M302" s="2">
        <f>IF(Table1[[#This Row],[charity_size]]="S",(Table1[[#This Row],[revenue_log]]-_xlfn.MINIFS($J$2:$J$423,$K$2:$K$423,"S"))/(_xlfn.MAXIFS($J$2:$J$423,$K$2:$K$423,"S")-_xlfn.MINIFS($J$2:$J$423,$K$2:$K$423,"S")),0)</f>
        <v>0</v>
      </c>
      <c r="N302" s="1">
        <f>IF(Table1[[#This Row],[charity_size]]="M",1,0)</f>
        <v>1</v>
      </c>
      <c r="O302" s="2">
        <f>IF(Table1[[#This Row],[charity_size]]="M",(Table1[[#This Row],[revenue_log]]-_xlfn.MINIFS($J$2:$J$423,$K$2:$K$423,"M"))/(_xlfn.MAXIFS($J$2:$J$423,$K$2:$K$423,"M")-_xlfn.MINIFS($J$2:$J$423,$K$2:$K$423,"M")),0)</f>
        <v>0.33687081873619668</v>
      </c>
      <c r="P302" s="1">
        <f>IF(Table1[[#This Row],[charity_size]]="L",1,0)</f>
        <v>0</v>
      </c>
      <c r="Q30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03" spans="1:17" x14ac:dyDescent="0.2">
      <c r="A303" t="s">
        <v>67</v>
      </c>
      <c r="B303" t="s">
        <v>66</v>
      </c>
      <c r="C303" t="s">
        <v>11</v>
      </c>
      <c r="D303" t="s">
        <v>56</v>
      </c>
      <c r="E303" t="s">
        <v>8</v>
      </c>
      <c r="F303" t="s">
        <v>9</v>
      </c>
      <c r="G303" s="1">
        <v>7412</v>
      </c>
      <c r="H303" s="1">
        <v>407514</v>
      </c>
      <c r="I303" s="1">
        <f>Table1[[#This Row],[receipts_total]]-Table1[[#This Row],[receipts_others_income]]</f>
        <v>400102</v>
      </c>
      <c r="J303" s="2">
        <f>LOG(Table1[[#This Row],[revenue]]+1,10)</f>
        <v>5.6021718077613043</v>
      </c>
      <c r="K303" s="1" t="str">
        <f>IF(Table1[[#This Row],[revenue]]&lt;250000,"S",IF(Table1[[#This Row],[revenue]]&lt;1000000,"M","L"))</f>
        <v>M</v>
      </c>
      <c r="L303" s="1">
        <f>IF(Table1[[#This Row],[charity_size]]="S",1, 0)</f>
        <v>0</v>
      </c>
      <c r="M303" s="2">
        <f>IF(Table1[[#This Row],[charity_size]]="S",(Table1[[#This Row],[revenue_log]]-_xlfn.MINIFS($J$2:$J$423,$K$2:$K$423,"S"))/(_xlfn.MAXIFS($J$2:$J$423,$K$2:$K$423,"S")-_xlfn.MINIFS($J$2:$J$423,$K$2:$K$423,"S")),0)</f>
        <v>0</v>
      </c>
      <c r="N303" s="1">
        <f>IF(Table1[[#This Row],[charity_size]]="M",1,0)</f>
        <v>1</v>
      </c>
      <c r="O303" s="2">
        <f>IF(Table1[[#This Row],[charity_size]]="M",(Table1[[#This Row],[revenue_log]]-_xlfn.MINIFS($J$2:$J$423,$K$2:$K$423,"M"))/(_xlfn.MAXIFS($J$2:$J$423,$K$2:$K$423,"M")-_xlfn.MINIFS($J$2:$J$423,$K$2:$K$423,"M")),0)</f>
        <v>0.32816237309845059</v>
      </c>
      <c r="P303" s="1">
        <f>IF(Table1[[#This Row],[charity_size]]="L",1,0)</f>
        <v>0</v>
      </c>
      <c r="Q30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04" spans="1:17" x14ac:dyDescent="0.2">
      <c r="A304" t="s">
        <v>604</v>
      </c>
      <c r="B304" t="s">
        <v>603</v>
      </c>
      <c r="C304" t="s">
        <v>132</v>
      </c>
      <c r="D304" t="s">
        <v>597</v>
      </c>
      <c r="E304" t="s">
        <v>21</v>
      </c>
      <c r="F304" t="s">
        <v>18</v>
      </c>
      <c r="G304">
        <v>0</v>
      </c>
      <c r="H304" s="1">
        <v>398025</v>
      </c>
      <c r="I304" s="1">
        <f>Table1[[#This Row],[receipts_total]]-Table1[[#This Row],[receipts_others_income]]</f>
        <v>398025</v>
      </c>
      <c r="J304" s="2">
        <f>LOG(Table1[[#This Row],[revenue]]+1,10)</f>
        <v>5.599911442143342</v>
      </c>
      <c r="K304" s="1" t="str">
        <f>IF(Table1[[#This Row],[revenue]]&lt;250000,"S",IF(Table1[[#This Row],[revenue]]&lt;1000000,"M","L"))</f>
        <v>M</v>
      </c>
      <c r="L304" s="1">
        <f>IF(Table1[[#This Row],[charity_size]]="S",1, 0)</f>
        <v>0</v>
      </c>
      <c r="M304" s="2">
        <f>IF(Table1[[#This Row],[charity_size]]="S",(Table1[[#This Row],[revenue_log]]-_xlfn.MINIFS($J$2:$J$423,$K$2:$K$423,"S"))/(_xlfn.MAXIFS($J$2:$J$423,$K$2:$K$423,"S")-_xlfn.MINIFS($J$2:$J$423,$K$2:$K$423,"S")),0)</f>
        <v>0</v>
      </c>
      <c r="N304" s="1">
        <f>IF(Table1[[#This Row],[charity_size]]="M",1,0)</f>
        <v>1</v>
      </c>
      <c r="O304" s="2">
        <f>IF(Table1[[#This Row],[charity_size]]="M",(Table1[[#This Row],[revenue_log]]-_xlfn.MINIFS($J$2:$J$423,$K$2:$K$423,"M"))/(_xlfn.MAXIFS($J$2:$J$423,$K$2:$K$423,"M")-_xlfn.MINIFS($J$2:$J$423,$K$2:$K$423,"M")),0)</f>
        <v>0.32433875947161522</v>
      </c>
      <c r="P304" s="1">
        <f>IF(Table1[[#This Row],[charity_size]]="L",1,0)</f>
        <v>0</v>
      </c>
      <c r="Q30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05" spans="1:17" x14ac:dyDescent="0.2">
      <c r="A305" t="s">
        <v>494</v>
      </c>
      <c r="B305" t="s">
        <v>493</v>
      </c>
      <c r="C305" t="s">
        <v>356</v>
      </c>
      <c r="D305" t="s">
        <v>467</v>
      </c>
      <c r="E305" t="s">
        <v>21</v>
      </c>
      <c r="F305" t="s">
        <v>9</v>
      </c>
      <c r="G305" s="1">
        <v>2934</v>
      </c>
      <c r="H305" s="1">
        <v>393417</v>
      </c>
      <c r="I305" s="1">
        <f>Table1[[#This Row],[receipts_total]]-Table1[[#This Row],[receipts_others_income]]</f>
        <v>390483</v>
      </c>
      <c r="J305" s="2">
        <f>LOG(Table1[[#This Row],[revenue]]+1,10)</f>
        <v>5.5916032434525773</v>
      </c>
      <c r="K305" s="1" t="str">
        <f>IF(Table1[[#This Row],[revenue]]&lt;250000,"S",IF(Table1[[#This Row],[revenue]]&lt;1000000,"M","L"))</f>
        <v>M</v>
      </c>
      <c r="L305" s="1">
        <f>IF(Table1[[#This Row],[charity_size]]="S",1, 0)</f>
        <v>0</v>
      </c>
      <c r="M305" s="2">
        <f>IF(Table1[[#This Row],[charity_size]]="S",(Table1[[#This Row],[revenue_log]]-_xlfn.MINIFS($J$2:$J$423,$K$2:$K$423,"S"))/(_xlfn.MAXIFS($J$2:$J$423,$K$2:$K$423,"S")-_xlfn.MINIFS($J$2:$J$423,$K$2:$K$423,"S")),0)</f>
        <v>0</v>
      </c>
      <c r="N305" s="1">
        <f>IF(Table1[[#This Row],[charity_size]]="M",1,0)</f>
        <v>1</v>
      </c>
      <c r="O305" s="2">
        <f>IF(Table1[[#This Row],[charity_size]]="M",(Table1[[#This Row],[revenue_log]]-_xlfn.MINIFS($J$2:$J$423,$K$2:$K$423,"M"))/(_xlfn.MAXIFS($J$2:$J$423,$K$2:$K$423,"M")-_xlfn.MINIFS($J$2:$J$423,$K$2:$K$423,"M")),0)</f>
        <v>0.31028468721179114</v>
      </c>
      <c r="P305" s="1">
        <f>IF(Table1[[#This Row],[charity_size]]="L",1,0)</f>
        <v>0</v>
      </c>
      <c r="Q30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06" spans="1:17" x14ac:dyDescent="0.2">
      <c r="A306" t="s">
        <v>429</v>
      </c>
      <c r="B306" t="s">
        <v>428</v>
      </c>
      <c r="C306" t="s">
        <v>356</v>
      </c>
      <c r="D306" t="s">
        <v>132</v>
      </c>
      <c r="E306" t="s">
        <v>335</v>
      </c>
      <c r="F306" t="s">
        <v>9</v>
      </c>
      <c r="G306" s="1">
        <v>31325</v>
      </c>
      <c r="H306" s="1">
        <v>418697</v>
      </c>
      <c r="I306" s="1">
        <f>Table1[[#This Row],[receipts_total]]-Table1[[#This Row],[receipts_others_income]]</f>
        <v>387372</v>
      </c>
      <c r="J306" s="2">
        <f>LOG(Table1[[#This Row],[revenue]]+1,10)</f>
        <v>5.5881293469983397</v>
      </c>
      <c r="K306" s="1" t="str">
        <f>IF(Table1[[#This Row],[revenue]]&lt;250000,"S",IF(Table1[[#This Row],[revenue]]&lt;1000000,"M","L"))</f>
        <v>M</v>
      </c>
      <c r="L306" s="1">
        <f>IF(Table1[[#This Row],[charity_size]]="S",1, 0)</f>
        <v>0</v>
      </c>
      <c r="M306" s="2">
        <f>IF(Table1[[#This Row],[charity_size]]="S",(Table1[[#This Row],[revenue_log]]-_xlfn.MINIFS($J$2:$J$423,$K$2:$K$423,"S"))/(_xlfn.MAXIFS($J$2:$J$423,$K$2:$K$423,"S")-_xlfn.MINIFS($J$2:$J$423,$K$2:$K$423,"S")),0)</f>
        <v>0</v>
      </c>
      <c r="N306" s="1">
        <f>IF(Table1[[#This Row],[charity_size]]="M",1,0)</f>
        <v>1</v>
      </c>
      <c r="O306" s="2">
        <f>IF(Table1[[#This Row],[charity_size]]="M",(Table1[[#This Row],[revenue_log]]-_xlfn.MINIFS($J$2:$J$423,$K$2:$K$423,"M"))/(_xlfn.MAXIFS($J$2:$J$423,$K$2:$K$423,"M")-_xlfn.MINIFS($J$2:$J$423,$K$2:$K$423,"M")),0)</f>
        <v>0.30440827601747633</v>
      </c>
      <c r="P306" s="1">
        <f>IF(Table1[[#This Row],[charity_size]]="L",1,0)</f>
        <v>0</v>
      </c>
      <c r="Q30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07" spans="1:17" x14ac:dyDescent="0.2">
      <c r="A307" t="s">
        <v>105</v>
      </c>
      <c r="B307" t="s">
        <v>103</v>
      </c>
      <c r="C307" t="s">
        <v>11</v>
      </c>
      <c r="D307" t="s">
        <v>104</v>
      </c>
      <c r="E307" t="s">
        <v>8</v>
      </c>
      <c r="F307" t="s">
        <v>9</v>
      </c>
      <c r="G307" s="1">
        <v>6191</v>
      </c>
      <c r="H307" s="1">
        <v>392118</v>
      </c>
      <c r="I307" s="1">
        <f>Table1[[#This Row],[receipts_total]]-Table1[[#This Row],[receipts_others_income]]</f>
        <v>385927</v>
      </c>
      <c r="J307" s="2">
        <f>LOG(Table1[[#This Row],[revenue]]+1,10)</f>
        <v>5.5865062888184944</v>
      </c>
      <c r="K307" s="1" t="str">
        <f>IF(Table1[[#This Row],[revenue]]&lt;250000,"S",IF(Table1[[#This Row],[revenue]]&lt;1000000,"M","L"))</f>
        <v>M</v>
      </c>
      <c r="L307" s="1">
        <f>IF(Table1[[#This Row],[charity_size]]="S",1, 0)</f>
        <v>0</v>
      </c>
      <c r="M307" s="2">
        <f>IF(Table1[[#This Row],[charity_size]]="S",(Table1[[#This Row],[revenue_log]]-_xlfn.MINIFS($J$2:$J$423,$K$2:$K$423,"S"))/(_xlfn.MAXIFS($J$2:$J$423,$K$2:$K$423,"S")-_xlfn.MINIFS($J$2:$J$423,$K$2:$K$423,"S")),0)</f>
        <v>0</v>
      </c>
      <c r="N307" s="1">
        <f>IF(Table1[[#This Row],[charity_size]]="M",1,0)</f>
        <v>1</v>
      </c>
      <c r="O307" s="2">
        <f>IF(Table1[[#This Row],[charity_size]]="M",(Table1[[#This Row],[revenue_log]]-_xlfn.MINIFS($J$2:$J$423,$K$2:$K$423,"M"))/(_xlfn.MAXIFS($J$2:$J$423,$K$2:$K$423,"M")-_xlfn.MINIFS($J$2:$J$423,$K$2:$K$423,"M")),0)</f>
        <v>0.30166272577361897</v>
      </c>
      <c r="P307" s="1">
        <f>IF(Table1[[#This Row],[charity_size]]="L",1,0)</f>
        <v>0</v>
      </c>
      <c r="Q30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08" spans="1:17" x14ac:dyDescent="0.2">
      <c r="A308" t="s">
        <v>26</v>
      </c>
      <c r="B308" t="s">
        <v>25</v>
      </c>
      <c r="C308" t="s">
        <v>11</v>
      </c>
      <c r="D308" t="s">
        <v>12</v>
      </c>
      <c r="E308" t="s">
        <v>24</v>
      </c>
      <c r="F308" t="s">
        <v>9</v>
      </c>
      <c r="G308" s="1">
        <v>2913</v>
      </c>
      <c r="H308" s="1">
        <v>385434</v>
      </c>
      <c r="I308" s="1">
        <f>Table1[[#This Row],[receipts_total]]-Table1[[#This Row],[receipts_others_income]]</f>
        <v>382521</v>
      </c>
      <c r="J308" s="2">
        <f>LOG(Table1[[#This Row],[revenue]]+1,10)</f>
        <v>5.5826564178003366</v>
      </c>
      <c r="K308" s="1" t="str">
        <f>IF(Table1[[#This Row],[revenue]]&lt;250000,"S",IF(Table1[[#This Row],[revenue]]&lt;1000000,"M","L"))</f>
        <v>M</v>
      </c>
      <c r="L308" s="1">
        <f>IF(Table1[[#This Row],[charity_size]]="S",1, 0)</f>
        <v>0</v>
      </c>
      <c r="M308" s="2">
        <f>IF(Table1[[#This Row],[charity_size]]="S",(Table1[[#This Row],[revenue_log]]-_xlfn.MINIFS($J$2:$J$423,$K$2:$K$423,"S"))/(_xlfn.MAXIFS($J$2:$J$423,$K$2:$K$423,"S")-_xlfn.MINIFS($J$2:$J$423,$K$2:$K$423,"S")),0)</f>
        <v>0</v>
      </c>
      <c r="N308" s="1">
        <f>IF(Table1[[#This Row],[charity_size]]="M",1,0)</f>
        <v>1</v>
      </c>
      <c r="O308" s="2">
        <f>IF(Table1[[#This Row],[charity_size]]="M",(Table1[[#This Row],[revenue_log]]-_xlfn.MINIFS($J$2:$J$423,$K$2:$K$423,"M"))/(_xlfn.MAXIFS($J$2:$J$423,$K$2:$K$423,"M")-_xlfn.MINIFS($J$2:$J$423,$K$2:$K$423,"M")),0)</f>
        <v>0.29515031947544795</v>
      </c>
      <c r="P308" s="1">
        <f>IF(Table1[[#This Row],[charity_size]]="L",1,0)</f>
        <v>0</v>
      </c>
      <c r="Q30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09" spans="1:17" x14ac:dyDescent="0.2">
      <c r="A309" t="s">
        <v>823</v>
      </c>
      <c r="B309" t="s">
        <v>822</v>
      </c>
      <c r="C309" t="s">
        <v>610</v>
      </c>
      <c r="D309" t="s">
        <v>137</v>
      </c>
      <c r="E309" t="s">
        <v>21</v>
      </c>
      <c r="F309" t="s">
        <v>9</v>
      </c>
      <c r="G309" s="1">
        <v>10481</v>
      </c>
      <c r="H309" s="1">
        <v>377853</v>
      </c>
      <c r="I309" s="1">
        <f>Table1[[#This Row],[receipts_total]]-Table1[[#This Row],[receipts_others_income]]</f>
        <v>367372</v>
      </c>
      <c r="J309" s="2">
        <f>LOG(Table1[[#This Row],[revenue]]+1,10)</f>
        <v>5.5651072347626611</v>
      </c>
      <c r="K309" s="1" t="str">
        <f>IF(Table1[[#This Row],[revenue]]&lt;250000,"S",IF(Table1[[#This Row],[revenue]]&lt;1000000,"M","L"))</f>
        <v>M</v>
      </c>
      <c r="L309" s="1">
        <f>IF(Table1[[#This Row],[charity_size]]="S",1, 0)</f>
        <v>0</v>
      </c>
      <c r="M309" s="2">
        <f>IF(Table1[[#This Row],[charity_size]]="S",(Table1[[#This Row],[revenue_log]]-_xlfn.MINIFS($J$2:$J$423,$K$2:$K$423,"S"))/(_xlfn.MAXIFS($J$2:$J$423,$K$2:$K$423,"S")-_xlfn.MINIFS($J$2:$J$423,$K$2:$K$423,"S")),0)</f>
        <v>0</v>
      </c>
      <c r="N309" s="1">
        <f>IF(Table1[[#This Row],[charity_size]]="M",1,0)</f>
        <v>1</v>
      </c>
      <c r="O309" s="2">
        <f>IF(Table1[[#This Row],[charity_size]]="M",(Table1[[#This Row],[revenue_log]]-_xlfn.MINIFS($J$2:$J$423,$K$2:$K$423,"M"))/(_xlfn.MAXIFS($J$2:$J$423,$K$2:$K$423,"M")-_xlfn.MINIFS($J$2:$J$423,$K$2:$K$423,"M")),0)</f>
        <v>0.26546428334507355</v>
      </c>
      <c r="P309" s="1">
        <f>IF(Table1[[#This Row],[charity_size]]="L",1,0)</f>
        <v>0</v>
      </c>
      <c r="Q30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10" spans="1:17" x14ac:dyDescent="0.2">
      <c r="A310" t="s">
        <v>738</v>
      </c>
      <c r="B310" t="s">
        <v>737</v>
      </c>
      <c r="C310" t="s">
        <v>610</v>
      </c>
      <c r="D310" t="s">
        <v>735</v>
      </c>
      <c r="E310" t="s">
        <v>626</v>
      </c>
      <c r="F310" t="s">
        <v>9</v>
      </c>
      <c r="G310">
        <v>0</v>
      </c>
      <c r="H310" s="1">
        <v>364714</v>
      </c>
      <c r="I310" s="1">
        <f>Table1[[#This Row],[receipts_total]]-Table1[[#This Row],[receipts_others_income]]</f>
        <v>364714</v>
      </c>
      <c r="J310" s="2">
        <f>LOG(Table1[[#This Row],[revenue]]+1,10)</f>
        <v>5.5619536253463115</v>
      </c>
      <c r="K310" s="1" t="str">
        <f>IF(Table1[[#This Row],[revenue]]&lt;250000,"S",IF(Table1[[#This Row],[revenue]]&lt;1000000,"M","L"))</f>
        <v>M</v>
      </c>
      <c r="L310" s="1">
        <f>IF(Table1[[#This Row],[charity_size]]="S",1, 0)</f>
        <v>0</v>
      </c>
      <c r="M310" s="2">
        <f>IF(Table1[[#This Row],[charity_size]]="S",(Table1[[#This Row],[revenue_log]]-_xlfn.MINIFS($J$2:$J$423,$K$2:$K$423,"S"))/(_xlfn.MAXIFS($J$2:$J$423,$K$2:$K$423,"S")-_xlfn.MINIFS($J$2:$J$423,$K$2:$K$423,"S")),0)</f>
        <v>0</v>
      </c>
      <c r="N310" s="1">
        <f>IF(Table1[[#This Row],[charity_size]]="M",1,0)</f>
        <v>1</v>
      </c>
      <c r="O310" s="2">
        <f>IF(Table1[[#This Row],[charity_size]]="M",(Table1[[#This Row],[revenue_log]]-_xlfn.MINIFS($J$2:$J$423,$K$2:$K$423,"M"))/(_xlfn.MAXIFS($J$2:$J$423,$K$2:$K$423,"M")-_xlfn.MINIFS($J$2:$J$423,$K$2:$K$423,"M")),0)</f>
        <v>0.26012966674931193</v>
      </c>
      <c r="P310" s="1">
        <f>IF(Table1[[#This Row],[charity_size]]="L",1,0)</f>
        <v>0</v>
      </c>
      <c r="Q31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11" spans="1:17" x14ac:dyDescent="0.2">
      <c r="A311" t="s">
        <v>65</v>
      </c>
      <c r="B311" t="s">
        <v>64</v>
      </c>
      <c r="C311" t="s">
        <v>11</v>
      </c>
      <c r="D311" t="s">
        <v>56</v>
      </c>
      <c r="E311" t="s">
        <v>8</v>
      </c>
      <c r="F311" t="s">
        <v>9</v>
      </c>
      <c r="G311" s="1">
        <v>57069</v>
      </c>
      <c r="H311" s="1">
        <v>408921</v>
      </c>
      <c r="I311" s="1">
        <f>Table1[[#This Row],[receipts_total]]-Table1[[#This Row],[receipts_others_income]]</f>
        <v>351852</v>
      </c>
      <c r="J311" s="2">
        <f>LOG(Table1[[#This Row],[revenue]]+1,10)</f>
        <v>5.5463612582990152</v>
      </c>
      <c r="K311" s="1" t="str">
        <f>IF(Table1[[#This Row],[revenue]]&lt;250000,"S",IF(Table1[[#This Row],[revenue]]&lt;1000000,"M","L"))</f>
        <v>M</v>
      </c>
      <c r="L311" s="1">
        <f>IF(Table1[[#This Row],[charity_size]]="S",1, 0)</f>
        <v>0</v>
      </c>
      <c r="M311" s="2">
        <f>IF(Table1[[#This Row],[charity_size]]="S",(Table1[[#This Row],[revenue_log]]-_xlfn.MINIFS($J$2:$J$423,$K$2:$K$423,"S"))/(_xlfn.MAXIFS($J$2:$J$423,$K$2:$K$423,"S")-_xlfn.MINIFS($J$2:$J$423,$K$2:$K$423,"S")),0)</f>
        <v>0</v>
      </c>
      <c r="N311" s="1">
        <f>IF(Table1[[#This Row],[charity_size]]="M",1,0)</f>
        <v>1</v>
      </c>
      <c r="O311" s="2">
        <f>IF(Table1[[#This Row],[charity_size]]="M",(Table1[[#This Row],[revenue_log]]-_xlfn.MINIFS($J$2:$J$423,$K$2:$K$423,"M"))/(_xlfn.MAXIFS($J$2:$J$423,$K$2:$K$423,"M")-_xlfn.MINIFS($J$2:$J$423,$K$2:$K$423,"M")),0)</f>
        <v>0.23375376249608409</v>
      </c>
      <c r="P311" s="1">
        <f>IF(Table1[[#This Row],[charity_size]]="L",1,0)</f>
        <v>0</v>
      </c>
      <c r="Q31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12" spans="1:17" x14ac:dyDescent="0.2">
      <c r="A312" t="s">
        <v>557</v>
      </c>
      <c r="B312" t="s">
        <v>556</v>
      </c>
      <c r="C312" t="s">
        <v>132</v>
      </c>
      <c r="D312" t="s">
        <v>540</v>
      </c>
      <c r="E312" t="s">
        <v>21</v>
      </c>
      <c r="F312" t="s">
        <v>18</v>
      </c>
      <c r="G312" s="1">
        <v>10219</v>
      </c>
      <c r="H312" s="1">
        <v>336842</v>
      </c>
      <c r="I312" s="1">
        <f>Table1[[#This Row],[receipts_total]]-Table1[[#This Row],[receipts_others_income]]</f>
        <v>326623</v>
      </c>
      <c r="J312" s="2">
        <f>LOG(Table1[[#This Row],[revenue]]+1,10)</f>
        <v>5.5140480930908451</v>
      </c>
      <c r="K312" s="1" t="str">
        <f>IF(Table1[[#This Row],[revenue]]&lt;250000,"S",IF(Table1[[#This Row],[revenue]]&lt;1000000,"M","L"))</f>
        <v>M</v>
      </c>
      <c r="L312" s="1">
        <f>IF(Table1[[#This Row],[charity_size]]="S",1, 0)</f>
        <v>0</v>
      </c>
      <c r="M312" s="2">
        <f>IF(Table1[[#This Row],[charity_size]]="S",(Table1[[#This Row],[revenue_log]]-_xlfn.MINIFS($J$2:$J$423,$K$2:$K$423,"S"))/(_xlfn.MAXIFS($J$2:$J$423,$K$2:$K$423,"S")-_xlfn.MINIFS($J$2:$J$423,$K$2:$K$423,"S")),0)</f>
        <v>0</v>
      </c>
      <c r="N312" s="1">
        <f>IF(Table1[[#This Row],[charity_size]]="M",1,0)</f>
        <v>1</v>
      </c>
      <c r="O312" s="2">
        <f>IF(Table1[[#This Row],[charity_size]]="M",(Table1[[#This Row],[revenue_log]]-_xlfn.MINIFS($J$2:$J$423,$K$2:$K$423,"M"))/(_xlfn.MAXIFS($J$2:$J$423,$K$2:$K$423,"M")-_xlfn.MINIFS($J$2:$J$423,$K$2:$K$423,"M")),0)</f>
        <v>0.17909311032799594</v>
      </c>
      <c r="P312" s="1">
        <f>IF(Table1[[#This Row],[charity_size]]="L",1,0)</f>
        <v>0</v>
      </c>
      <c r="Q31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13" spans="1:17" x14ac:dyDescent="0.2">
      <c r="A313" t="s">
        <v>211</v>
      </c>
      <c r="B313" t="s">
        <v>210</v>
      </c>
      <c r="C313" t="s">
        <v>137</v>
      </c>
      <c r="D313" t="s">
        <v>196</v>
      </c>
      <c r="E313" t="s">
        <v>8</v>
      </c>
      <c r="F313" t="s">
        <v>9</v>
      </c>
      <c r="G313" s="1">
        <v>6955</v>
      </c>
      <c r="H313" s="1">
        <v>326645</v>
      </c>
      <c r="I313" s="1">
        <f>Table1[[#This Row],[receipts_total]]-Table1[[#This Row],[receipts_others_income]]</f>
        <v>319690</v>
      </c>
      <c r="J313" s="2">
        <f>LOG(Table1[[#This Row],[revenue]]+1,10)</f>
        <v>5.504730410105422</v>
      </c>
      <c r="K313" s="1" t="str">
        <f>IF(Table1[[#This Row],[revenue]]&lt;250000,"S",IF(Table1[[#This Row],[revenue]]&lt;1000000,"M","L"))</f>
        <v>M</v>
      </c>
      <c r="L313" s="1">
        <f>IF(Table1[[#This Row],[charity_size]]="S",1, 0)</f>
        <v>0</v>
      </c>
      <c r="M313" s="2">
        <f>IF(Table1[[#This Row],[charity_size]]="S",(Table1[[#This Row],[revenue_log]]-_xlfn.MINIFS($J$2:$J$423,$K$2:$K$423,"S"))/(_xlfn.MAXIFS($J$2:$J$423,$K$2:$K$423,"S")-_xlfn.MINIFS($J$2:$J$423,$K$2:$K$423,"S")),0)</f>
        <v>0</v>
      </c>
      <c r="N313" s="1">
        <f>IF(Table1[[#This Row],[charity_size]]="M",1,0)</f>
        <v>1</v>
      </c>
      <c r="O313" s="2">
        <f>IF(Table1[[#This Row],[charity_size]]="M",(Table1[[#This Row],[revenue_log]]-_xlfn.MINIFS($J$2:$J$423,$K$2:$K$423,"M"))/(_xlfn.MAXIFS($J$2:$J$423,$K$2:$K$423,"M")-_xlfn.MINIFS($J$2:$J$423,$K$2:$K$423,"M")),0)</f>
        <v>0.1633314037481047</v>
      </c>
      <c r="P313" s="1">
        <f>IF(Table1[[#This Row],[charity_size]]="L",1,0)</f>
        <v>0</v>
      </c>
      <c r="Q31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14" spans="1:17" x14ac:dyDescent="0.2">
      <c r="A314" t="s">
        <v>100</v>
      </c>
      <c r="B314" t="s">
        <v>99</v>
      </c>
      <c r="C314" t="s">
        <v>11</v>
      </c>
      <c r="D314" t="s">
        <v>93</v>
      </c>
      <c r="E314" t="s">
        <v>21</v>
      </c>
      <c r="F314" t="s">
        <v>9</v>
      </c>
      <c r="G314">
        <v>0</v>
      </c>
      <c r="H314" s="1">
        <v>315072</v>
      </c>
      <c r="I314" s="1">
        <f>Table1[[#This Row],[receipts_total]]-Table1[[#This Row],[receipts_others_income]]</f>
        <v>315072</v>
      </c>
      <c r="J314" s="2">
        <f>LOG(Table1[[#This Row],[revenue]]+1,10)</f>
        <v>5.4984111881520334</v>
      </c>
      <c r="K314" s="1" t="str">
        <f>IF(Table1[[#This Row],[revenue]]&lt;250000,"S",IF(Table1[[#This Row],[revenue]]&lt;1000000,"M","L"))</f>
        <v>M</v>
      </c>
      <c r="L314" s="1">
        <f>IF(Table1[[#This Row],[charity_size]]="S",1, 0)</f>
        <v>0</v>
      </c>
      <c r="M314" s="2">
        <f>IF(Table1[[#This Row],[charity_size]]="S",(Table1[[#This Row],[revenue_log]]-_xlfn.MINIFS($J$2:$J$423,$K$2:$K$423,"S"))/(_xlfn.MAXIFS($J$2:$J$423,$K$2:$K$423,"S")-_xlfn.MINIFS($J$2:$J$423,$K$2:$K$423,"S")),0)</f>
        <v>0</v>
      </c>
      <c r="N314" s="1">
        <f>IF(Table1[[#This Row],[charity_size]]="M",1,0)</f>
        <v>1</v>
      </c>
      <c r="O314" s="2">
        <f>IF(Table1[[#This Row],[charity_size]]="M",(Table1[[#This Row],[revenue_log]]-_xlfn.MINIFS($J$2:$J$423,$K$2:$K$423,"M"))/(_xlfn.MAXIFS($J$2:$J$423,$K$2:$K$423,"M")-_xlfn.MINIFS($J$2:$J$423,$K$2:$K$423,"M")),0)</f>
        <v>0.15264186618835546</v>
      </c>
      <c r="P314" s="1">
        <f>IF(Table1[[#This Row],[charity_size]]="L",1,0)</f>
        <v>0</v>
      </c>
      <c r="Q31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15" spans="1:17" x14ac:dyDescent="0.2">
      <c r="A315" t="s">
        <v>178</v>
      </c>
      <c r="B315" t="s">
        <v>177</v>
      </c>
      <c r="C315" t="s">
        <v>137</v>
      </c>
      <c r="D315" t="s">
        <v>173</v>
      </c>
      <c r="E315" t="s">
        <v>8</v>
      </c>
      <c r="F315" t="s">
        <v>9</v>
      </c>
      <c r="G315" s="1">
        <v>59479</v>
      </c>
      <c r="H315" s="1">
        <v>372903</v>
      </c>
      <c r="I315" s="1">
        <f>Table1[[#This Row],[receipts_total]]-Table1[[#This Row],[receipts_others_income]]</f>
        <v>313424</v>
      </c>
      <c r="J315" s="2">
        <f>LOG(Table1[[#This Row],[revenue]]+1,10)</f>
        <v>5.4961336345353251</v>
      </c>
      <c r="K315" s="1" t="str">
        <f>IF(Table1[[#This Row],[revenue]]&lt;250000,"S",IF(Table1[[#This Row],[revenue]]&lt;1000000,"M","L"))</f>
        <v>M</v>
      </c>
      <c r="L315" s="1">
        <f>IF(Table1[[#This Row],[charity_size]]="S",1, 0)</f>
        <v>0</v>
      </c>
      <c r="M315" s="2">
        <f>IF(Table1[[#This Row],[charity_size]]="S",(Table1[[#This Row],[revenue_log]]-_xlfn.MINIFS($J$2:$J$423,$K$2:$K$423,"S"))/(_xlfn.MAXIFS($J$2:$J$423,$K$2:$K$423,"S")-_xlfn.MINIFS($J$2:$J$423,$K$2:$K$423,"S")),0)</f>
        <v>0</v>
      </c>
      <c r="N315" s="1">
        <f>IF(Table1[[#This Row],[charity_size]]="M",1,0)</f>
        <v>1</v>
      </c>
      <c r="O315" s="2">
        <f>IF(Table1[[#This Row],[charity_size]]="M",(Table1[[#This Row],[revenue_log]]-_xlfn.MINIFS($J$2:$J$423,$K$2:$K$423,"M"))/(_xlfn.MAXIFS($J$2:$J$423,$K$2:$K$423,"M")-_xlfn.MINIFS($J$2:$J$423,$K$2:$K$423,"M")),0)</f>
        <v>0.14878917750140538</v>
      </c>
      <c r="P315" s="1">
        <f>IF(Table1[[#This Row],[charity_size]]="L",1,0)</f>
        <v>0</v>
      </c>
      <c r="Q31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16" spans="1:17" x14ac:dyDescent="0.2">
      <c r="A316" t="s">
        <v>759</v>
      </c>
      <c r="B316" t="s">
        <v>758</v>
      </c>
      <c r="C316" t="s">
        <v>610</v>
      </c>
      <c r="D316" t="s">
        <v>735</v>
      </c>
      <c r="E316" t="s">
        <v>8</v>
      </c>
      <c r="F316" t="s">
        <v>9</v>
      </c>
      <c r="G316" s="1">
        <v>28369</v>
      </c>
      <c r="H316" s="1">
        <v>327950</v>
      </c>
      <c r="I316" s="1">
        <f>Table1[[#This Row],[receipts_total]]-Table1[[#This Row],[receipts_others_income]]</f>
        <v>299581</v>
      </c>
      <c r="J316" s="2">
        <f>LOG(Table1[[#This Row],[revenue]]+1,10)</f>
        <v>5.4765157157847186</v>
      </c>
      <c r="K316" s="1" t="str">
        <f>IF(Table1[[#This Row],[revenue]]&lt;250000,"S",IF(Table1[[#This Row],[revenue]]&lt;1000000,"M","L"))</f>
        <v>M</v>
      </c>
      <c r="L316" s="1">
        <f>IF(Table1[[#This Row],[charity_size]]="S",1, 0)</f>
        <v>0</v>
      </c>
      <c r="M316" s="2">
        <f>IF(Table1[[#This Row],[charity_size]]="S",(Table1[[#This Row],[revenue_log]]-_xlfn.MINIFS($J$2:$J$423,$K$2:$K$423,"S"))/(_xlfn.MAXIFS($J$2:$J$423,$K$2:$K$423,"S")-_xlfn.MINIFS($J$2:$J$423,$K$2:$K$423,"S")),0)</f>
        <v>0</v>
      </c>
      <c r="N316" s="1">
        <f>IF(Table1[[#This Row],[charity_size]]="M",1,0)</f>
        <v>1</v>
      </c>
      <c r="O316" s="2">
        <f>IF(Table1[[#This Row],[charity_size]]="M",(Table1[[#This Row],[revenue_log]]-_xlfn.MINIFS($J$2:$J$423,$K$2:$K$423,"M"))/(_xlfn.MAXIFS($J$2:$J$423,$K$2:$K$423,"M")-_xlfn.MINIFS($J$2:$J$423,$K$2:$K$423,"M")),0)</f>
        <v>0.11560368712370672</v>
      </c>
      <c r="P316" s="1">
        <f>IF(Table1[[#This Row],[charity_size]]="L",1,0)</f>
        <v>0</v>
      </c>
      <c r="Q31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17" spans="1:17" x14ac:dyDescent="0.2">
      <c r="A317" t="s">
        <v>246</v>
      </c>
      <c r="B317" t="s">
        <v>245</v>
      </c>
      <c r="C317" t="s">
        <v>137</v>
      </c>
      <c r="D317" t="s">
        <v>239</v>
      </c>
      <c r="E317" t="s">
        <v>8</v>
      </c>
      <c r="F317" t="s">
        <v>9</v>
      </c>
      <c r="G317" s="1">
        <v>20757</v>
      </c>
      <c r="H317" s="1">
        <v>319779</v>
      </c>
      <c r="I317" s="1">
        <f>Table1[[#This Row],[receipts_total]]-Table1[[#This Row],[receipts_others_income]]</f>
        <v>299022</v>
      </c>
      <c r="J317" s="2">
        <f>LOG(Table1[[#This Row],[revenue]]+1,10)</f>
        <v>5.4757045943074383</v>
      </c>
      <c r="K317" s="1" t="str">
        <f>IF(Table1[[#This Row],[revenue]]&lt;250000,"S",IF(Table1[[#This Row],[revenue]]&lt;1000000,"M","L"))</f>
        <v>M</v>
      </c>
      <c r="L317" s="1">
        <f>IF(Table1[[#This Row],[charity_size]]="S",1, 0)</f>
        <v>0</v>
      </c>
      <c r="M317" s="2">
        <f>IF(Table1[[#This Row],[charity_size]]="S",(Table1[[#This Row],[revenue_log]]-_xlfn.MINIFS($J$2:$J$423,$K$2:$K$423,"S"))/(_xlfn.MAXIFS($J$2:$J$423,$K$2:$K$423,"S")-_xlfn.MINIFS($J$2:$J$423,$K$2:$K$423,"S")),0)</f>
        <v>0</v>
      </c>
      <c r="N317" s="1">
        <f>IF(Table1[[#This Row],[charity_size]]="M",1,0)</f>
        <v>1</v>
      </c>
      <c r="O317" s="2">
        <f>IF(Table1[[#This Row],[charity_size]]="M",(Table1[[#This Row],[revenue_log]]-_xlfn.MINIFS($J$2:$J$423,$K$2:$K$423,"M"))/(_xlfn.MAXIFS($J$2:$J$423,$K$2:$K$423,"M")-_xlfn.MINIFS($J$2:$J$423,$K$2:$K$423,"M")),0)</f>
        <v>0.11423160151556341</v>
      </c>
      <c r="P317" s="1">
        <f>IF(Table1[[#This Row],[charity_size]]="L",1,0)</f>
        <v>0</v>
      </c>
      <c r="Q31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18" spans="1:17" x14ac:dyDescent="0.2">
      <c r="A318" t="s">
        <v>237</v>
      </c>
      <c r="B318" t="s">
        <v>236</v>
      </c>
      <c r="C318" t="s">
        <v>137</v>
      </c>
      <c r="D318" t="s">
        <v>196</v>
      </c>
      <c r="E318" t="s">
        <v>8</v>
      </c>
      <c r="F318" t="s">
        <v>9</v>
      </c>
      <c r="G318">
        <v>0</v>
      </c>
      <c r="H318" s="1">
        <v>294810</v>
      </c>
      <c r="I318" s="1">
        <f>Table1[[#This Row],[receipts_total]]-Table1[[#This Row],[receipts_others_income]]</f>
        <v>294810</v>
      </c>
      <c r="J318" s="2">
        <f>LOG(Table1[[#This Row],[revenue]]+1,10)</f>
        <v>5.4695436839026703</v>
      </c>
      <c r="K318" s="1" t="str">
        <f>IF(Table1[[#This Row],[revenue]]&lt;250000,"S",IF(Table1[[#This Row],[revenue]]&lt;1000000,"M","L"))</f>
        <v>M</v>
      </c>
      <c r="L318" s="1">
        <f>IF(Table1[[#This Row],[charity_size]]="S",1, 0)</f>
        <v>0</v>
      </c>
      <c r="M318" s="2">
        <f>IF(Table1[[#This Row],[charity_size]]="S",(Table1[[#This Row],[revenue_log]]-_xlfn.MINIFS($J$2:$J$423,$K$2:$K$423,"S"))/(_xlfn.MAXIFS($J$2:$J$423,$K$2:$K$423,"S")-_xlfn.MINIFS($J$2:$J$423,$K$2:$K$423,"S")),0)</f>
        <v>0</v>
      </c>
      <c r="N318" s="1">
        <f>IF(Table1[[#This Row],[charity_size]]="M",1,0)</f>
        <v>1</v>
      </c>
      <c r="O318" s="2">
        <f>IF(Table1[[#This Row],[charity_size]]="M",(Table1[[#This Row],[revenue_log]]-_xlfn.MINIFS($J$2:$J$423,$K$2:$K$423,"M"))/(_xlfn.MAXIFS($J$2:$J$423,$K$2:$K$423,"M")-_xlfn.MINIFS($J$2:$J$423,$K$2:$K$423,"M")),0)</f>
        <v>0.10380986231099207</v>
      </c>
      <c r="P318" s="1">
        <f>IF(Table1[[#This Row],[charity_size]]="L",1,0)</f>
        <v>0</v>
      </c>
      <c r="Q31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19" spans="1:17" x14ac:dyDescent="0.2">
      <c r="A319" t="s">
        <v>217</v>
      </c>
      <c r="B319" t="s">
        <v>216</v>
      </c>
      <c r="C319" t="s">
        <v>137</v>
      </c>
      <c r="D319" t="s">
        <v>196</v>
      </c>
      <c r="E319" t="s">
        <v>8</v>
      </c>
      <c r="F319" t="s">
        <v>9</v>
      </c>
      <c r="G319" s="1">
        <v>13365</v>
      </c>
      <c r="H319" s="1">
        <v>300477</v>
      </c>
      <c r="I319" s="1">
        <f>Table1[[#This Row],[receipts_total]]-Table1[[#This Row],[receipts_others_income]]</f>
        <v>287112</v>
      </c>
      <c r="J319" s="2">
        <f>LOG(Table1[[#This Row],[revenue]]+1,10)</f>
        <v>5.4580528570748612</v>
      </c>
      <c r="K319" s="1" t="str">
        <f>IF(Table1[[#This Row],[revenue]]&lt;250000,"S",IF(Table1[[#This Row],[revenue]]&lt;1000000,"M","L"))</f>
        <v>M</v>
      </c>
      <c r="L319" s="1">
        <f>IF(Table1[[#This Row],[charity_size]]="S",1, 0)</f>
        <v>0</v>
      </c>
      <c r="M319" s="2">
        <f>IF(Table1[[#This Row],[charity_size]]="S",(Table1[[#This Row],[revenue_log]]-_xlfn.MINIFS($J$2:$J$423,$K$2:$K$423,"S"))/(_xlfn.MAXIFS($J$2:$J$423,$K$2:$K$423,"S")-_xlfn.MINIFS($J$2:$J$423,$K$2:$K$423,"S")),0)</f>
        <v>0</v>
      </c>
      <c r="N319" s="1">
        <f>IF(Table1[[#This Row],[charity_size]]="M",1,0)</f>
        <v>1</v>
      </c>
      <c r="O319" s="2">
        <f>IF(Table1[[#This Row],[charity_size]]="M",(Table1[[#This Row],[revenue_log]]-_xlfn.MINIFS($J$2:$J$423,$K$2:$K$423,"M"))/(_xlfn.MAXIFS($J$2:$J$423,$K$2:$K$423,"M")-_xlfn.MINIFS($J$2:$J$423,$K$2:$K$423,"M")),0)</f>
        <v>8.4372085655184878E-2</v>
      </c>
      <c r="P319" s="1">
        <f>IF(Table1[[#This Row],[charity_size]]="L",1,0)</f>
        <v>0</v>
      </c>
      <c r="Q31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20" spans="1:17" x14ac:dyDescent="0.2">
      <c r="A320" t="s">
        <v>215</v>
      </c>
      <c r="B320" t="s">
        <v>214</v>
      </c>
      <c r="C320" t="s">
        <v>137</v>
      </c>
      <c r="D320" t="s">
        <v>196</v>
      </c>
      <c r="E320" t="s">
        <v>8</v>
      </c>
      <c r="F320" t="s">
        <v>9</v>
      </c>
      <c r="G320">
        <v>0</v>
      </c>
      <c r="H320" s="1">
        <v>276366</v>
      </c>
      <c r="I320" s="1">
        <f>Table1[[#This Row],[receipts_total]]-Table1[[#This Row],[receipts_others_income]]</f>
        <v>276366</v>
      </c>
      <c r="J320" s="2">
        <f>LOG(Table1[[#This Row],[revenue]]+1,10)</f>
        <v>5.4414861842393583</v>
      </c>
      <c r="K320" s="1" t="str">
        <f>IF(Table1[[#This Row],[revenue]]&lt;250000,"S",IF(Table1[[#This Row],[revenue]]&lt;1000000,"M","L"))</f>
        <v>M</v>
      </c>
      <c r="L320" s="1">
        <f>IF(Table1[[#This Row],[charity_size]]="S",1, 0)</f>
        <v>0</v>
      </c>
      <c r="M320" s="2">
        <f>IF(Table1[[#This Row],[charity_size]]="S",(Table1[[#This Row],[revenue_log]]-_xlfn.MINIFS($J$2:$J$423,$K$2:$K$423,"S"))/(_xlfn.MAXIFS($J$2:$J$423,$K$2:$K$423,"S")-_xlfn.MINIFS($J$2:$J$423,$K$2:$K$423,"S")),0)</f>
        <v>0</v>
      </c>
      <c r="N320" s="1">
        <f>IF(Table1[[#This Row],[charity_size]]="M",1,0)</f>
        <v>1</v>
      </c>
      <c r="O320" s="2">
        <f>IF(Table1[[#This Row],[charity_size]]="M",(Table1[[#This Row],[revenue_log]]-_xlfn.MINIFS($J$2:$J$423,$K$2:$K$423,"M"))/(_xlfn.MAXIFS($J$2:$J$423,$K$2:$K$423,"M")-_xlfn.MINIFS($J$2:$J$423,$K$2:$K$423,"M")),0)</f>
        <v>5.6348054718872172E-2</v>
      </c>
      <c r="P320" s="1">
        <f>IF(Table1[[#This Row],[charity_size]]="L",1,0)</f>
        <v>0</v>
      </c>
      <c r="Q32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21" spans="1:17" x14ac:dyDescent="0.2">
      <c r="A321" t="s">
        <v>427</v>
      </c>
      <c r="B321" t="s">
        <v>426</v>
      </c>
      <c r="C321" t="s">
        <v>356</v>
      </c>
      <c r="D321" t="s">
        <v>132</v>
      </c>
      <c r="E321" t="s">
        <v>425</v>
      </c>
      <c r="F321" t="s">
        <v>9</v>
      </c>
      <c r="G321" s="1">
        <v>24013</v>
      </c>
      <c r="H321" s="1">
        <v>299785</v>
      </c>
      <c r="I321" s="1">
        <f>Table1[[#This Row],[receipts_total]]-Table1[[#This Row],[receipts_others_income]]</f>
        <v>275772</v>
      </c>
      <c r="J321" s="2">
        <f>LOG(Table1[[#This Row],[revenue]]+1,10)</f>
        <v>5.4405517436200457</v>
      </c>
      <c r="K321" s="1" t="str">
        <f>IF(Table1[[#This Row],[revenue]]&lt;250000,"S",IF(Table1[[#This Row],[revenue]]&lt;1000000,"M","L"))</f>
        <v>M</v>
      </c>
      <c r="L321" s="1">
        <f>IF(Table1[[#This Row],[charity_size]]="S",1, 0)</f>
        <v>0</v>
      </c>
      <c r="M321" s="2">
        <f>IF(Table1[[#This Row],[charity_size]]="S",(Table1[[#This Row],[revenue_log]]-_xlfn.MINIFS($J$2:$J$423,$K$2:$K$423,"S"))/(_xlfn.MAXIFS($J$2:$J$423,$K$2:$K$423,"S")-_xlfn.MINIFS($J$2:$J$423,$K$2:$K$423,"S")),0)</f>
        <v>0</v>
      </c>
      <c r="N321" s="1">
        <f>IF(Table1[[#This Row],[charity_size]]="M",1,0)</f>
        <v>1</v>
      </c>
      <c r="O321" s="2">
        <f>IF(Table1[[#This Row],[charity_size]]="M",(Table1[[#This Row],[revenue_log]]-_xlfn.MINIFS($J$2:$J$423,$K$2:$K$423,"M"))/(_xlfn.MAXIFS($J$2:$J$423,$K$2:$K$423,"M")-_xlfn.MINIFS($J$2:$J$423,$K$2:$K$423,"M")),0)</f>
        <v>5.4767363587720969E-2</v>
      </c>
      <c r="P321" s="1">
        <f>IF(Table1[[#This Row],[charity_size]]="L",1,0)</f>
        <v>0</v>
      </c>
      <c r="Q32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22" spans="1:17" x14ac:dyDescent="0.2">
      <c r="A322" t="s">
        <v>886</v>
      </c>
      <c r="B322" t="s">
        <v>885</v>
      </c>
      <c r="C322" t="s">
        <v>836</v>
      </c>
      <c r="D322" t="s">
        <v>837</v>
      </c>
      <c r="E322" t="s">
        <v>8</v>
      </c>
      <c r="F322" t="s">
        <v>9</v>
      </c>
      <c r="G322" s="1">
        <v>222336</v>
      </c>
      <c r="H322" s="1">
        <v>494316</v>
      </c>
      <c r="I322" s="1">
        <f>Table1[[#This Row],[receipts_total]]-Table1[[#This Row],[receipts_others_income]]</f>
        <v>271980</v>
      </c>
      <c r="J322" s="2">
        <f>LOG(Table1[[#This Row],[revenue]]+1,10)</f>
        <v>5.4345385662276957</v>
      </c>
      <c r="K322" s="1" t="str">
        <f>IF(Table1[[#This Row],[revenue]]&lt;250000,"S",IF(Table1[[#This Row],[revenue]]&lt;1000000,"M","L"))</f>
        <v>M</v>
      </c>
      <c r="L322" s="1">
        <f>IF(Table1[[#This Row],[charity_size]]="S",1, 0)</f>
        <v>0</v>
      </c>
      <c r="M322" s="2">
        <f>IF(Table1[[#This Row],[charity_size]]="S",(Table1[[#This Row],[revenue_log]]-_xlfn.MINIFS($J$2:$J$423,$K$2:$K$423,"S"))/(_xlfn.MAXIFS($J$2:$J$423,$K$2:$K$423,"S")-_xlfn.MINIFS($J$2:$J$423,$K$2:$K$423,"S")),0)</f>
        <v>0</v>
      </c>
      <c r="N322" s="1">
        <f>IF(Table1[[#This Row],[charity_size]]="M",1,0)</f>
        <v>1</v>
      </c>
      <c r="O322" s="2">
        <f>IF(Table1[[#This Row],[charity_size]]="M",(Table1[[#This Row],[revenue_log]]-_xlfn.MINIFS($J$2:$J$423,$K$2:$K$423,"M"))/(_xlfn.MAXIFS($J$2:$J$423,$K$2:$K$423,"M")-_xlfn.MINIFS($J$2:$J$423,$K$2:$K$423,"M")),0)</f>
        <v>4.4595528184077249E-2</v>
      </c>
      <c r="P322" s="1">
        <f>IF(Table1[[#This Row],[charity_size]]="L",1,0)</f>
        <v>0</v>
      </c>
      <c r="Q32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23" spans="1:17" x14ac:dyDescent="0.2">
      <c r="A323" t="s">
        <v>207</v>
      </c>
      <c r="B323" t="s">
        <v>206</v>
      </c>
      <c r="C323" t="s">
        <v>137</v>
      </c>
      <c r="D323" t="s">
        <v>196</v>
      </c>
      <c r="E323" t="s">
        <v>8</v>
      </c>
      <c r="F323" t="s">
        <v>9</v>
      </c>
      <c r="G323" s="1">
        <v>10159</v>
      </c>
      <c r="H323" s="1">
        <v>280533</v>
      </c>
      <c r="I323" s="1">
        <f>Table1[[#This Row],[receipts_total]]-Table1[[#This Row],[receipts_others_income]]</f>
        <v>270374</v>
      </c>
      <c r="J323" s="2">
        <f>LOG(Table1[[#This Row],[revenue]]+1,10)</f>
        <v>5.4319665324471469</v>
      </c>
      <c r="K323" s="1" t="str">
        <f>IF(Table1[[#This Row],[revenue]]&lt;250000,"S",IF(Table1[[#This Row],[revenue]]&lt;1000000,"M","L"))</f>
        <v>M</v>
      </c>
      <c r="L323" s="1">
        <f>IF(Table1[[#This Row],[charity_size]]="S",1, 0)</f>
        <v>0</v>
      </c>
      <c r="M323" s="2">
        <f>IF(Table1[[#This Row],[charity_size]]="S",(Table1[[#This Row],[revenue_log]]-_xlfn.MINIFS($J$2:$J$423,$K$2:$K$423,"S"))/(_xlfn.MAXIFS($J$2:$J$423,$K$2:$K$423,"S")-_xlfn.MINIFS($J$2:$J$423,$K$2:$K$423,"S")),0)</f>
        <v>0</v>
      </c>
      <c r="N323" s="1">
        <f>IF(Table1[[#This Row],[charity_size]]="M",1,0)</f>
        <v>1</v>
      </c>
      <c r="O323" s="2">
        <f>IF(Table1[[#This Row],[charity_size]]="M",(Table1[[#This Row],[revenue_log]]-_xlfn.MINIFS($J$2:$J$423,$K$2:$K$423,"M"))/(_xlfn.MAXIFS($J$2:$J$423,$K$2:$K$423,"M")-_xlfn.MINIFS($J$2:$J$423,$K$2:$K$423,"M")),0)</f>
        <v>4.0244699568637084E-2</v>
      </c>
      <c r="P323" s="1">
        <f>IF(Table1[[#This Row],[charity_size]]="L",1,0)</f>
        <v>0</v>
      </c>
      <c r="Q32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24" spans="1:17" x14ac:dyDescent="0.2">
      <c r="A324" t="s">
        <v>424</v>
      </c>
      <c r="B324" t="s">
        <v>423</v>
      </c>
      <c r="C324" t="s">
        <v>356</v>
      </c>
      <c r="D324" t="s">
        <v>132</v>
      </c>
      <c r="E324" t="s">
        <v>422</v>
      </c>
      <c r="F324" t="s">
        <v>9</v>
      </c>
      <c r="G324" s="1">
        <v>6117</v>
      </c>
      <c r="H324" s="1">
        <v>275600</v>
      </c>
      <c r="I324" s="1">
        <f>Table1[[#This Row],[receipts_total]]-Table1[[#This Row],[receipts_others_income]]</f>
        <v>269483</v>
      </c>
      <c r="J324" s="2">
        <f>LOG(Table1[[#This Row],[revenue]]+1,10)</f>
        <v>5.4305329850404256</v>
      </c>
      <c r="K324" s="1" t="str">
        <f>IF(Table1[[#This Row],[revenue]]&lt;250000,"S",IF(Table1[[#This Row],[revenue]]&lt;1000000,"M","L"))</f>
        <v>M</v>
      </c>
      <c r="L324" s="1">
        <f>IF(Table1[[#This Row],[charity_size]]="S",1, 0)</f>
        <v>0</v>
      </c>
      <c r="M324" s="2">
        <f>IF(Table1[[#This Row],[charity_size]]="S",(Table1[[#This Row],[revenue_log]]-_xlfn.MINIFS($J$2:$J$423,$K$2:$K$423,"S"))/(_xlfn.MAXIFS($J$2:$J$423,$K$2:$K$423,"S")-_xlfn.MINIFS($J$2:$J$423,$K$2:$K$423,"S")),0)</f>
        <v>0</v>
      </c>
      <c r="N324" s="1">
        <f>IF(Table1[[#This Row],[charity_size]]="M",1,0)</f>
        <v>1</v>
      </c>
      <c r="O324" s="2">
        <f>IF(Table1[[#This Row],[charity_size]]="M",(Table1[[#This Row],[revenue_log]]-_xlfn.MINIFS($J$2:$J$423,$K$2:$K$423,"M"))/(_xlfn.MAXIFS($J$2:$J$423,$K$2:$K$423,"M")-_xlfn.MINIFS($J$2:$J$423,$K$2:$K$423,"M")),0)</f>
        <v>3.7819724000306018E-2</v>
      </c>
      <c r="P324" s="1">
        <f>IF(Table1[[#This Row],[charity_size]]="L",1,0)</f>
        <v>0</v>
      </c>
      <c r="Q32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25" spans="1:17" x14ac:dyDescent="0.2">
      <c r="A325" t="s">
        <v>595</v>
      </c>
      <c r="B325" t="s">
        <v>594</v>
      </c>
      <c r="C325" t="s">
        <v>132</v>
      </c>
      <c r="D325" t="s">
        <v>590</v>
      </c>
      <c r="E325" t="s">
        <v>21</v>
      </c>
      <c r="F325" t="s">
        <v>9</v>
      </c>
      <c r="G325">
        <v>0</v>
      </c>
      <c r="H325" s="1">
        <v>268666</v>
      </c>
      <c r="I325" s="1">
        <f>Table1[[#This Row],[receipts_total]]-Table1[[#This Row],[receipts_others_income]]</f>
        <v>268666</v>
      </c>
      <c r="J325" s="2">
        <f>LOG(Table1[[#This Row],[revenue]]+1,10)</f>
        <v>5.4292143259119943</v>
      </c>
      <c r="K325" s="1" t="str">
        <f>IF(Table1[[#This Row],[revenue]]&lt;250000,"S",IF(Table1[[#This Row],[revenue]]&lt;1000000,"M","L"))</f>
        <v>M</v>
      </c>
      <c r="L325" s="1">
        <f>IF(Table1[[#This Row],[charity_size]]="S",1, 0)</f>
        <v>0</v>
      </c>
      <c r="M325" s="2">
        <f>IF(Table1[[#This Row],[charity_size]]="S",(Table1[[#This Row],[revenue_log]]-_xlfn.MINIFS($J$2:$J$423,$K$2:$K$423,"S"))/(_xlfn.MAXIFS($J$2:$J$423,$K$2:$K$423,"S")-_xlfn.MINIFS($J$2:$J$423,$K$2:$K$423,"S")),0)</f>
        <v>0</v>
      </c>
      <c r="N325" s="1">
        <f>IF(Table1[[#This Row],[charity_size]]="M",1,0)</f>
        <v>1</v>
      </c>
      <c r="O325" s="2">
        <f>IF(Table1[[#This Row],[charity_size]]="M",(Table1[[#This Row],[revenue_log]]-_xlfn.MINIFS($J$2:$J$423,$K$2:$K$423,"M"))/(_xlfn.MAXIFS($J$2:$J$423,$K$2:$K$423,"M")-_xlfn.MINIFS($J$2:$J$423,$K$2:$K$423,"M")),0)</f>
        <v>3.5589092383653549E-2</v>
      </c>
      <c r="P325" s="1">
        <f>IF(Table1[[#This Row],[charity_size]]="L",1,0)</f>
        <v>0</v>
      </c>
      <c r="Q32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26" spans="1:17" x14ac:dyDescent="0.2">
      <c r="A326" t="s">
        <v>192</v>
      </c>
      <c r="B326" t="s">
        <v>191</v>
      </c>
      <c r="C326" t="s">
        <v>137</v>
      </c>
      <c r="D326" t="s">
        <v>173</v>
      </c>
      <c r="E326" t="s">
        <v>8</v>
      </c>
      <c r="F326" t="s">
        <v>9</v>
      </c>
      <c r="G326" s="1">
        <v>1000</v>
      </c>
      <c r="H326" s="1">
        <v>266353</v>
      </c>
      <c r="I326" s="1">
        <f>Table1[[#This Row],[receipts_total]]-Table1[[#This Row],[receipts_others_income]]</f>
        <v>265353</v>
      </c>
      <c r="J326" s="2">
        <f>LOG(Table1[[#This Row],[revenue]]+1,10)</f>
        <v>5.4238256386578261</v>
      </c>
      <c r="K326" s="1" t="str">
        <f>IF(Table1[[#This Row],[revenue]]&lt;250000,"S",IF(Table1[[#This Row],[revenue]]&lt;1000000,"M","L"))</f>
        <v>M</v>
      </c>
      <c r="L326" s="1">
        <f>IF(Table1[[#This Row],[charity_size]]="S",1, 0)</f>
        <v>0</v>
      </c>
      <c r="M326" s="2">
        <f>IF(Table1[[#This Row],[charity_size]]="S",(Table1[[#This Row],[revenue_log]]-_xlfn.MINIFS($J$2:$J$423,$K$2:$K$423,"S"))/(_xlfn.MAXIFS($J$2:$J$423,$K$2:$K$423,"S")-_xlfn.MINIFS($J$2:$J$423,$K$2:$K$423,"S")),0)</f>
        <v>0</v>
      </c>
      <c r="N326" s="1">
        <f>IF(Table1[[#This Row],[charity_size]]="M",1,0)</f>
        <v>1</v>
      </c>
      <c r="O326" s="2">
        <f>IF(Table1[[#This Row],[charity_size]]="M",(Table1[[#This Row],[revenue_log]]-_xlfn.MINIFS($J$2:$J$423,$K$2:$K$423,"M"))/(_xlfn.MAXIFS($J$2:$J$423,$K$2:$K$423,"M")-_xlfn.MINIFS($J$2:$J$423,$K$2:$K$423,"M")),0)</f>
        <v>2.647363873666066E-2</v>
      </c>
      <c r="P326" s="1">
        <f>IF(Table1[[#This Row],[charity_size]]="L",1,0)</f>
        <v>0</v>
      </c>
      <c r="Q32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27" spans="1:17" x14ac:dyDescent="0.2">
      <c r="A327" t="s">
        <v>130</v>
      </c>
      <c r="B327" t="s">
        <v>129</v>
      </c>
      <c r="C327" t="s">
        <v>11</v>
      </c>
      <c r="D327" t="s">
        <v>119</v>
      </c>
      <c r="E327" t="s">
        <v>8</v>
      </c>
      <c r="F327" t="s">
        <v>18</v>
      </c>
      <c r="G327" s="1">
        <v>15114</v>
      </c>
      <c r="H327" s="1">
        <v>273442</v>
      </c>
      <c r="I327" s="1">
        <f>Table1[[#This Row],[receipts_total]]-Table1[[#This Row],[receipts_others_income]]</f>
        <v>258328</v>
      </c>
      <c r="J327" s="2">
        <f>LOG(Table1[[#This Row],[revenue]]+1,10)</f>
        <v>5.4121731627858507</v>
      </c>
      <c r="K327" s="1" t="str">
        <f>IF(Table1[[#This Row],[revenue]]&lt;250000,"S",IF(Table1[[#This Row],[revenue]]&lt;1000000,"M","L"))</f>
        <v>M</v>
      </c>
      <c r="L327" s="1">
        <f>IF(Table1[[#This Row],[charity_size]]="S",1, 0)</f>
        <v>0</v>
      </c>
      <c r="M327" s="2">
        <f>IF(Table1[[#This Row],[charity_size]]="S",(Table1[[#This Row],[revenue_log]]-_xlfn.MINIFS($J$2:$J$423,$K$2:$K$423,"S"))/(_xlfn.MAXIFS($J$2:$J$423,$K$2:$K$423,"S")-_xlfn.MINIFS($J$2:$J$423,$K$2:$K$423,"S")),0)</f>
        <v>0</v>
      </c>
      <c r="N327" s="1">
        <f>IF(Table1[[#This Row],[charity_size]]="M",1,0)</f>
        <v>1</v>
      </c>
      <c r="O327" s="2">
        <f>IF(Table1[[#This Row],[charity_size]]="M",(Table1[[#This Row],[revenue_log]]-_xlfn.MINIFS($J$2:$J$423,$K$2:$K$423,"M"))/(_xlfn.MAXIFS($J$2:$J$423,$K$2:$K$423,"M")-_xlfn.MINIFS($J$2:$J$423,$K$2:$K$423,"M")),0)</f>
        <v>6.76241804899978E-3</v>
      </c>
      <c r="P327" s="1">
        <f>IF(Table1[[#This Row],[charity_size]]="L",1,0)</f>
        <v>0</v>
      </c>
      <c r="Q32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28" spans="1:17" x14ac:dyDescent="0.2">
      <c r="A328" t="s">
        <v>564</v>
      </c>
      <c r="B328" t="s">
        <v>563</v>
      </c>
      <c r="C328" t="s">
        <v>132</v>
      </c>
      <c r="D328" t="s">
        <v>559</v>
      </c>
      <c r="E328" t="s">
        <v>21</v>
      </c>
      <c r="F328" t="s">
        <v>9</v>
      </c>
      <c r="G328" s="1">
        <v>19025</v>
      </c>
      <c r="H328" s="1">
        <v>274986</v>
      </c>
      <c r="I328" s="1">
        <f>Table1[[#This Row],[receipts_total]]-Table1[[#This Row],[receipts_others_income]]</f>
        <v>255961</v>
      </c>
      <c r="J328" s="2">
        <f>LOG(Table1[[#This Row],[revenue]]+1,10)</f>
        <v>5.4081754949396625</v>
      </c>
      <c r="K328" s="1" t="str">
        <f>IF(Table1[[#This Row],[revenue]]&lt;250000,"S",IF(Table1[[#This Row],[revenue]]&lt;1000000,"M","L"))</f>
        <v>M</v>
      </c>
      <c r="L328" s="1">
        <f>IF(Table1[[#This Row],[charity_size]]="S",1, 0)</f>
        <v>0</v>
      </c>
      <c r="M328" s="2">
        <f>IF(Table1[[#This Row],[charity_size]]="S",(Table1[[#This Row],[revenue_log]]-_xlfn.MINIFS($J$2:$J$423,$K$2:$K$423,"S"))/(_xlfn.MAXIFS($J$2:$J$423,$K$2:$K$423,"S")-_xlfn.MINIFS($J$2:$J$423,$K$2:$K$423,"S")),0)</f>
        <v>0</v>
      </c>
      <c r="N328" s="1">
        <f>IF(Table1[[#This Row],[charity_size]]="M",1,0)</f>
        <v>1</v>
      </c>
      <c r="O328" s="2">
        <f>IF(Table1[[#This Row],[charity_size]]="M",(Table1[[#This Row],[revenue_log]]-_xlfn.MINIFS($J$2:$J$423,$K$2:$K$423,"M"))/(_xlfn.MAXIFS($J$2:$J$423,$K$2:$K$423,"M")-_xlfn.MINIFS($J$2:$J$423,$K$2:$K$423,"M")),0)</f>
        <v>0</v>
      </c>
      <c r="P328" s="1">
        <f>IF(Table1[[#This Row],[charity_size]]="L",1,0)</f>
        <v>0</v>
      </c>
      <c r="Q32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29" spans="1:17" x14ac:dyDescent="0.2">
      <c r="A329" t="s">
        <v>28</v>
      </c>
      <c r="B329" t="s">
        <v>27</v>
      </c>
      <c r="C329" t="s">
        <v>11</v>
      </c>
      <c r="D329" t="s">
        <v>12</v>
      </c>
      <c r="E329" t="s">
        <v>8</v>
      </c>
      <c r="F329" t="s">
        <v>9</v>
      </c>
      <c r="G329" s="1">
        <v>230549</v>
      </c>
      <c r="H329" s="1">
        <v>480108</v>
      </c>
      <c r="I329" s="1">
        <f>Table1[[#This Row],[receipts_total]]-Table1[[#This Row],[receipts_others_income]]</f>
        <v>249559</v>
      </c>
      <c r="J329" s="2">
        <f>LOG(Table1[[#This Row],[revenue]]+1,10)</f>
        <v>5.3971749769583255</v>
      </c>
      <c r="K329" s="1" t="str">
        <f>IF(Table1[[#This Row],[revenue]]&lt;250000,"S",IF(Table1[[#This Row],[revenue]]&lt;1000000,"M","L"))</f>
        <v>S</v>
      </c>
      <c r="L329" s="1">
        <f>IF(Table1[[#This Row],[charity_size]]="S",1, 0)</f>
        <v>1</v>
      </c>
      <c r="M329" s="2">
        <f>IF(Table1[[#This Row],[charity_size]]="S",(Table1[[#This Row],[revenue_log]]-_xlfn.MINIFS($J$2:$J$423,$K$2:$K$423,"S"))/(_xlfn.MAXIFS($J$2:$J$423,$K$2:$K$423,"S")-_xlfn.MINIFS($J$2:$J$423,$K$2:$K$423,"S")),0)</f>
        <v>1</v>
      </c>
      <c r="N329" s="1">
        <f>IF(Table1[[#This Row],[charity_size]]="M",1,0)</f>
        <v>0</v>
      </c>
      <c r="O329" s="2">
        <f>IF(Table1[[#This Row],[charity_size]]="M",(Table1[[#This Row],[revenue_log]]-_xlfn.MINIFS($J$2:$J$423,$K$2:$K$423,"M"))/(_xlfn.MAXIFS($J$2:$J$423,$K$2:$K$423,"M")-_xlfn.MINIFS($J$2:$J$423,$K$2:$K$423,"M")),0)</f>
        <v>0</v>
      </c>
      <c r="P329" s="1">
        <f>IF(Table1[[#This Row],[charity_size]]="L",1,0)</f>
        <v>0</v>
      </c>
      <c r="Q32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30" spans="1:17" x14ac:dyDescent="0.2">
      <c r="A330" t="s">
        <v>482</v>
      </c>
      <c r="B330" t="s">
        <v>481</v>
      </c>
      <c r="C330" t="s">
        <v>356</v>
      </c>
      <c r="D330" t="s">
        <v>467</v>
      </c>
      <c r="E330" t="s">
        <v>24</v>
      </c>
      <c r="F330" t="s">
        <v>9</v>
      </c>
      <c r="G330" s="1">
        <v>5000</v>
      </c>
      <c r="H330" s="1">
        <v>247930</v>
      </c>
      <c r="I330" s="1">
        <f>Table1[[#This Row],[receipts_total]]-Table1[[#This Row],[receipts_others_income]]</f>
        <v>242930</v>
      </c>
      <c r="J330" s="2">
        <f>LOG(Table1[[#This Row],[revenue]]+1,10)</f>
        <v>5.3854829379006404</v>
      </c>
      <c r="K330" s="1" t="str">
        <f>IF(Table1[[#This Row],[revenue]]&lt;250000,"S",IF(Table1[[#This Row],[revenue]]&lt;1000000,"M","L"))</f>
        <v>S</v>
      </c>
      <c r="L330" s="1">
        <f>IF(Table1[[#This Row],[charity_size]]="S",1, 0)</f>
        <v>1</v>
      </c>
      <c r="M330" s="2">
        <f>IF(Table1[[#This Row],[charity_size]]="S",(Table1[[#This Row],[revenue_log]]-_xlfn.MINIFS($J$2:$J$423,$K$2:$K$423,"S"))/(_xlfn.MAXIFS($J$2:$J$423,$K$2:$K$423,"S")-_xlfn.MINIFS($J$2:$J$423,$K$2:$K$423,"S")),0)</f>
        <v>0.99783367426336911</v>
      </c>
      <c r="N330" s="1">
        <f>IF(Table1[[#This Row],[charity_size]]="M",1,0)</f>
        <v>0</v>
      </c>
      <c r="O330" s="2">
        <f>IF(Table1[[#This Row],[charity_size]]="M",(Table1[[#This Row],[revenue_log]]-_xlfn.MINIFS($J$2:$J$423,$K$2:$K$423,"M"))/(_xlfn.MAXIFS($J$2:$J$423,$K$2:$K$423,"M")-_xlfn.MINIFS($J$2:$J$423,$K$2:$K$423,"M")),0)</f>
        <v>0</v>
      </c>
      <c r="P330" s="1">
        <f>IF(Table1[[#This Row],[charity_size]]="L",1,0)</f>
        <v>0</v>
      </c>
      <c r="Q33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31" spans="1:17" x14ac:dyDescent="0.2">
      <c r="A331" t="s">
        <v>433</v>
      </c>
      <c r="B331" t="s">
        <v>432</v>
      </c>
      <c r="C331" t="s">
        <v>356</v>
      </c>
      <c r="D331" t="s">
        <v>132</v>
      </c>
      <c r="E331" t="s">
        <v>21</v>
      </c>
      <c r="F331" t="s">
        <v>9</v>
      </c>
      <c r="G331">
        <v>677</v>
      </c>
      <c r="H331" s="1">
        <v>241775</v>
      </c>
      <c r="I331" s="1">
        <f>Table1[[#This Row],[receipts_total]]-Table1[[#This Row],[receipts_others_income]]</f>
        <v>241098</v>
      </c>
      <c r="J331" s="2">
        <f>LOG(Table1[[#This Row],[revenue]]+1,10)</f>
        <v>5.3821954090693547</v>
      </c>
      <c r="K331" s="1" t="str">
        <f>IF(Table1[[#This Row],[revenue]]&lt;250000,"S",IF(Table1[[#This Row],[revenue]]&lt;1000000,"M","L"))</f>
        <v>S</v>
      </c>
      <c r="L331" s="1">
        <f>IF(Table1[[#This Row],[charity_size]]="S",1, 0)</f>
        <v>1</v>
      </c>
      <c r="M331" s="2">
        <f>IF(Table1[[#This Row],[charity_size]]="S",(Table1[[#This Row],[revenue_log]]-_xlfn.MINIFS($J$2:$J$423,$K$2:$K$423,"S"))/(_xlfn.MAXIFS($J$2:$J$423,$K$2:$K$423,"S")-_xlfn.MINIFS($J$2:$J$423,$K$2:$K$423,"S")),0)</f>
        <v>0.99722455396519072</v>
      </c>
      <c r="N331" s="1">
        <f>IF(Table1[[#This Row],[charity_size]]="M",1,0)</f>
        <v>0</v>
      </c>
      <c r="O331" s="2">
        <f>IF(Table1[[#This Row],[charity_size]]="M",(Table1[[#This Row],[revenue_log]]-_xlfn.MINIFS($J$2:$J$423,$K$2:$K$423,"M"))/(_xlfn.MAXIFS($J$2:$J$423,$K$2:$K$423,"M")-_xlfn.MINIFS($J$2:$J$423,$K$2:$K$423,"M")),0)</f>
        <v>0</v>
      </c>
      <c r="P331" s="1">
        <f>IF(Table1[[#This Row],[charity_size]]="L",1,0)</f>
        <v>0</v>
      </c>
      <c r="Q33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32" spans="1:17" x14ac:dyDescent="0.2">
      <c r="A332" t="s">
        <v>566</v>
      </c>
      <c r="B332" t="s">
        <v>565</v>
      </c>
      <c r="C332" t="s">
        <v>132</v>
      </c>
      <c r="D332" t="s">
        <v>559</v>
      </c>
      <c r="E332" t="s">
        <v>8</v>
      </c>
      <c r="F332" t="s">
        <v>9</v>
      </c>
      <c r="G332" s="1">
        <v>10413</v>
      </c>
      <c r="H332" s="1">
        <v>249136</v>
      </c>
      <c r="I332" s="1">
        <f>Table1[[#This Row],[receipts_total]]-Table1[[#This Row],[receipts_others_income]]</f>
        <v>238723</v>
      </c>
      <c r="J332" s="2">
        <f>LOG(Table1[[#This Row],[revenue]]+1,10)</f>
        <v>5.3778960827839191</v>
      </c>
      <c r="K332" s="1" t="str">
        <f>IF(Table1[[#This Row],[revenue]]&lt;250000,"S",IF(Table1[[#This Row],[revenue]]&lt;1000000,"M","L"))</f>
        <v>S</v>
      </c>
      <c r="L332" s="1">
        <f>IF(Table1[[#This Row],[charity_size]]="S",1, 0)</f>
        <v>1</v>
      </c>
      <c r="M332" s="2">
        <f>IF(Table1[[#This Row],[charity_size]]="S",(Table1[[#This Row],[revenue_log]]-_xlfn.MINIFS($J$2:$J$423,$K$2:$K$423,"S"))/(_xlfn.MAXIFS($J$2:$J$423,$K$2:$K$423,"S")-_xlfn.MINIFS($J$2:$J$423,$K$2:$K$423,"S")),0)</f>
        <v>0.99642796569377279</v>
      </c>
      <c r="N332" s="1">
        <f>IF(Table1[[#This Row],[charity_size]]="M",1,0)</f>
        <v>0</v>
      </c>
      <c r="O332" s="2">
        <f>IF(Table1[[#This Row],[charity_size]]="M",(Table1[[#This Row],[revenue_log]]-_xlfn.MINIFS($J$2:$J$423,$K$2:$K$423,"M"))/(_xlfn.MAXIFS($J$2:$J$423,$K$2:$K$423,"M")-_xlfn.MINIFS($J$2:$J$423,$K$2:$K$423,"M")),0)</f>
        <v>0</v>
      </c>
      <c r="P332" s="1">
        <f>IF(Table1[[#This Row],[charity_size]]="L",1,0)</f>
        <v>0</v>
      </c>
      <c r="Q33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33" spans="1:17" x14ac:dyDescent="0.2">
      <c r="A333" t="s">
        <v>199</v>
      </c>
      <c r="B333" t="s">
        <v>198</v>
      </c>
      <c r="C333" t="s">
        <v>137</v>
      </c>
      <c r="D333" t="s">
        <v>196</v>
      </c>
      <c r="E333" t="s">
        <v>8</v>
      </c>
      <c r="F333" t="s">
        <v>9</v>
      </c>
      <c r="G333" s="1">
        <v>10585</v>
      </c>
      <c r="H333" s="1">
        <v>246282</v>
      </c>
      <c r="I333" s="1">
        <f>Table1[[#This Row],[receipts_total]]-Table1[[#This Row],[receipts_others_income]]</f>
        <v>235697</v>
      </c>
      <c r="J333" s="2">
        <f>LOG(Table1[[#This Row],[revenue]]+1,10)</f>
        <v>5.3723558973624694</v>
      </c>
      <c r="K333" s="1" t="str">
        <f>IF(Table1[[#This Row],[revenue]]&lt;250000,"S",IF(Table1[[#This Row],[revenue]]&lt;1000000,"M","L"))</f>
        <v>S</v>
      </c>
      <c r="L333" s="1">
        <f>IF(Table1[[#This Row],[charity_size]]="S",1, 0)</f>
        <v>1</v>
      </c>
      <c r="M333" s="2">
        <f>IF(Table1[[#This Row],[charity_size]]="S",(Table1[[#This Row],[revenue_log]]-_xlfn.MINIFS($J$2:$J$423,$K$2:$K$423,"S"))/(_xlfn.MAXIFS($J$2:$J$423,$K$2:$K$423,"S")-_xlfn.MINIFS($J$2:$J$423,$K$2:$K$423,"S")),0)</f>
        <v>0.9954014684160114</v>
      </c>
      <c r="N333" s="1">
        <f>IF(Table1[[#This Row],[charity_size]]="M",1,0)</f>
        <v>0</v>
      </c>
      <c r="O333" s="2">
        <f>IF(Table1[[#This Row],[charity_size]]="M",(Table1[[#This Row],[revenue_log]]-_xlfn.MINIFS($J$2:$J$423,$K$2:$K$423,"M"))/(_xlfn.MAXIFS($J$2:$J$423,$K$2:$K$423,"M")-_xlfn.MINIFS($J$2:$J$423,$K$2:$K$423,"M")),0)</f>
        <v>0</v>
      </c>
      <c r="P333" s="1">
        <f>IF(Table1[[#This Row],[charity_size]]="L",1,0)</f>
        <v>0</v>
      </c>
      <c r="Q33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34" spans="1:17" x14ac:dyDescent="0.2">
      <c r="A334" t="s">
        <v>342</v>
      </c>
      <c r="B334" t="s">
        <v>341</v>
      </c>
      <c r="C334" t="s">
        <v>291</v>
      </c>
      <c r="D334" t="s">
        <v>337</v>
      </c>
      <c r="E334" t="s">
        <v>21</v>
      </c>
      <c r="F334" t="s">
        <v>9</v>
      </c>
      <c r="G334" s="1">
        <v>162150</v>
      </c>
      <c r="H334" s="1">
        <v>391140</v>
      </c>
      <c r="I334" s="1">
        <f>Table1[[#This Row],[receipts_total]]-Table1[[#This Row],[receipts_others_income]]</f>
        <v>228990</v>
      </c>
      <c r="J334" s="2">
        <f>LOG(Table1[[#This Row],[revenue]]+1,10)</f>
        <v>5.3598184136623912</v>
      </c>
      <c r="K334" s="1" t="str">
        <f>IF(Table1[[#This Row],[revenue]]&lt;250000,"S",IF(Table1[[#This Row],[revenue]]&lt;1000000,"M","L"))</f>
        <v>S</v>
      </c>
      <c r="L334" s="1">
        <f>IF(Table1[[#This Row],[charity_size]]="S",1, 0)</f>
        <v>1</v>
      </c>
      <c r="M334" s="2">
        <f>IF(Table1[[#This Row],[charity_size]]="S",(Table1[[#This Row],[revenue_log]]-_xlfn.MINIFS($J$2:$J$423,$K$2:$K$423,"S"))/(_xlfn.MAXIFS($J$2:$J$423,$K$2:$K$423,"S")-_xlfn.MINIFS($J$2:$J$423,$K$2:$K$423,"S")),0)</f>
        <v>0.99307849690710093</v>
      </c>
      <c r="N334" s="1">
        <f>IF(Table1[[#This Row],[charity_size]]="M",1,0)</f>
        <v>0</v>
      </c>
      <c r="O334" s="2">
        <f>IF(Table1[[#This Row],[charity_size]]="M",(Table1[[#This Row],[revenue_log]]-_xlfn.MINIFS($J$2:$J$423,$K$2:$K$423,"M"))/(_xlfn.MAXIFS($J$2:$J$423,$K$2:$K$423,"M")-_xlfn.MINIFS($J$2:$J$423,$K$2:$K$423,"M")),0)</f>
        <v>0</v>
      </c>
      <c r="P334" s="1">
        <f>IF(Table1[[#This Row],[charity_size]]="L",1,0)</f>
        <v>0</v>
      </c>
      <c r="Q33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35" spans="1:17" x14ac:dyDescent="0.2">
      <c r="A335" t="s">
        <v>258</v>
      </c>
      <c r="B335" t="s">
        <v>257</v>
      </c>
      <c r="C335" t="s">
        <v>137</v>
      </c>
      <c r="D335" t="s">
        <v>239</v>
      </c>
      <c r="E335" t="s">
        <v>8</v>
      </c>
      <c r="F335" t="s">
        <v>9</v>
      </c>
      <c r="G335">
        <v>0</v>
      </c>
      <c r="H335" s="1">
        <v>228261</v>
      </c>
      <c r="I335" s="1">
        <f>Table1[[#This Row],[receipts_total]]-Table1[[#This Row],[receipts_others_income]]</f>
        <v>228261</v>
      </c>
      <c r="J335" s="2">
        <f>LOG(Table1[[#This Row],[revenue]]+1,10)</f>
        <v>5.3584336181747583</v>
      </c>
      <c r="K335" s="1" t="str">
        <f>IF(Table1[[#This Row],[revenue]]&lt;250000,"S",IF(Table1[[#This Row],[revenue]]&lt;1000000,"M","L"))</f>
        <v>S</v>
      </c>
      <c r="L335" s="1">
        <f>IF(Table1[[#This Row],[charity_size]]="S",1, 0)</f>
        <v>1</v>
      </c>
      <c r="M335" s="2">
        <f>IF(Table1[[#This Row],[charity_size]]="S",(Table1[[#This Row],[revenue_log]]-_xlfn.MINIFS($J$2:$J$423,$K$2:$K$423,"S"))/(_xlfn.MAXIFS($J$2:$J$423,$K$2:$K$423,"S")-_xlfn.MINIFS($J$2:$J$423,$K$2:$K$423,"S")),0)</f>
        <v>0.99282191906896433</v>
      </c>
      <c r="N335" s="1">
        <f>IF(Table1[[#This Row],[charity_size]]="M",1,0)</f>
        <v>0</v>
      </c>
      <c r="O335" s="2">
        <f>IF(Table1[[#This Row],[charity_size]]="M",(Table1[[#This Row],[revenue_log]]-_xlfn.MINIFS($J$2:$J$423,$K$2:$K$423,"M"))/(_xlfn.MAXIFS($J$2:$J$423,$K$2:$K$423,"M")-_xlfn.MINIFS($J$2:$J$423,$K$2:$K$423,"M")),0)</f>
        <v>0</v>
      </c>
      <c r="P335" s="1">
        <f>IF(Table1[[#This Row],[charity_size]]="L",1,0)</f>
        <v>0</v>
      </c>
      <c r="Q33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36" spans="1:17" x14ac:dyDescent="0.2">
      <c r="A336" t="s">
        <v>608</v>
      </c>
      <c r="B336" t="s">
        <v>607</v>
      </c>
      <c r="C336" t="s">
        <v>132</v>
      </c>
      <c r="D336" t="s">
        <v>597</v>
      </c>
      <c r="E336" t="s">
        <v>530</v>
      </c>
      <c r="F336" t="s">
        <v>9</v>
      </c>
      <c r="G336" s="1">
        <v>1941</v>
      </c>
      <c r="H336" s="1">
        <v>229508</v>
      </c>
      <c r="I336" s="1">
        <f>Table1[[#This Row],[receipts_total]]-Table1[[#This Row],[receipts_others_income]]</f>
        <v>227567</v>
      </c>
      <c r="J336" s="2">
        <f>LOG(Table1[[#This Row],[revenue]]+1,10)</f>
        <v>5.3571111926945436</v>
      </c>
      <c r="K336" s="1" t="str">
        <f>IF(Table1[[#This Row],[revenue]]&lt;250000,"S",IF(Table1[[#This Row],[revenue]]&lt;1000000,"M","L"))</f>
        <v>S</v>
      </c>
      <c r="L336" s="1">
        <f>IF(Table1[[#This Row],[charity_size]]="S",1, 0)</f>
        <v>1</v>
      </c>
      <c r="M336" s="2">
        <f>IF(Table1[[#This Row],[charity_size]]="S",(Table1[[#This Row],[revenue_log]]-_xlfn.MINIFS($J$2:$J$423,$K$2:$K$423,"S"))/(_xlfn.MAXIFS($J$2:$J$423,$K$2:$K$423,"S")-_xlfn.MINIFS($J$2:$J$423,$K$2:$K$423,"S")),0)</f>
        <v>0.99257689727777543</v>
      </c>
      <c r="N336" s="1">
        <f>IF(Table1[[#This Row],[charity_size]]="M",1,0)</f>
        <v>0</v>
      </c>
      <c r="O336" s="2">
        <f>IF(Table1[[#This Row],[charity_size]]="M",(Table1[[#This Row],[revenue_log]]-_xlfn.MINIFS($J$2:$J$423,$K$2:$K$423,"M"))/(_xlfn.MAXIFS($J$2:$J$423,$K$2:$K$423,"M")-_xlfn.MINIFS($J$2:$J$423,$K$2:$K$423,"M")),0)</f>
        <v>0</v>
      </c>
      <c r="P336" s="1">
        <f>IF(Table1[[#This Row],[charity_size]]="L",1,0)</f>
        <v>0</v>
      </c>
      <c r="Q33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37" spans="1:17" x14ac:dyDescent="0.2">
      <c r="A337" t="s">
        <v>145</v>
      </c>
      <c r="B337" t="s">
        <v>144</v>
      </c>
      <c r="C337" t="s">
        <v>137</v>
      </c>
      <c r="D337" t="s">
        <v>138</v>
      </c>
      <c r="E337" t="s">
        <v>8</v>
      </c>
      <c r="F337" t="s">
        <v>9</v>
      </c>
      <c r="G337" s="1">
        <v>2000</v>
      </c>
      <c r="H337" s="1">
        <v>226131</v>
      </c>
      <c r="I337" s="1">
        <f>Table1[[#This Row],[receipts_total]]-Table1[[#This Row],[receipts_others_income]]</f>
        <v>224131</v>
      </c>
      <c r="J337" s="2">
        <f>LOG(Table1[[#This Row],[revenue]]+1,10)</f>
        <v>5.3505038664917111</v>
      </c>
      <c r="K337" s="1" t="str">
        <f>IF(Table1[[#This Row],[revenue]]&lt;250000,"S",IF(Table1[[#This Row],[revenue]]&lt;1000000,"M","L"))</f>
        <v>S</v>
      </c>
      <c r="L337" s="1">
        <f>IF(Table1[[#This Row],[charity_size]]="S",1, 0)</f>
        <v>1</v>
      </c>
      <c r="M337" s="2">
        <f>IF(Table1[[#This Row],[charity_size]]="S",(Table1[[#This Row],[revenue_log]]-_xlfn.MINIFS($J$2:$J$423,$K$2:$K$423,"S"))/(_xlfn.MAXIFS($J$2:$J$423,$K$2:$K$423,"S")-_xlfn.MINIFS($J$2:$J$423,$K$2:$K$423,"S")),0)</f>
        <v>0.99135267789799975</v>
      </c>
      <c r="N337" s="1">
        <f>IF(Table1[[#This Row],[charity_size]]="M",1,0)</f>
        <v>0</v>
      </c>
      <c r="O337" s="2">
        <f>IF(Table1[[#This Row],[charity_size]]="M",(Table1[[#This Row],[revenue_log]]-_xlfn.MINIFS($J$2:$J$423,$K$2:$K$423,"M"))/(_xlfn.MAXIFS($J$2:$J$423,$K$2:$K$423,"M")-_xlfn.MINIFS($J$2:$J$423,$K$2:$K$423,"M")),0)</f>
        <v>0</v>
      </c>
      <c r="P337" s="1">
        <f>IF(Table1[[#This Row],[charity_size]]="L",1,0)</f>
        <v>0</v>
      </c>
      <c r="Q33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38" spans="1:17" x14ac:dyDescent="0.2">
      <c r="A338" t="s">
        <v>289</v>
      </c>
      <c r="B338" t="s">
        <v>288</v>
      </c>
      <c r="C338" t="s">
        <v>137</v>
      </c>
      <c r="D338" t="s">
        <v>274</v>
      </c>
      <c r="E338" t="s">
        <v>8</v>
      </c>
      <c r="F338" t="s">
        <v>9</v>
      </c>
      <c r="G338">
        <v>0</v>
      </c>
      <c r="H338" s="1">
        <v>213508</v>
      </c>
      <c r="I338" s="1">
        <f>Table1[[#This Row],[receipts_total]]-Table1[[#This Row],[receipts_others_income]]</f>
        <v>213508</v>
      </c>
      <c r="J338" s="2">
        <f>LOG(Table1[[#This Row],[revenue]]+1,10)</f>
        <v>5.3294161864709046</v>
      </c>
      <c r="K338" s="1" t="str">
        <f>IF(Table1[[#This Row],[revenue]]&lt;250000,"S",IF(Table1[[#This Row],[revenue]]&lt;1000000,"M","L"))</f>
        <v>S</v>
      </c>
      <c r="L338" s="1">
        <f>IF(Table1[[#This Row],[charity_size]]="S",1, 0)</f>
        <v>1</v>
      </c>
      <c r="M338" s="2">
        <f>IF(Table1[[#This Row],[charity_size]]="S",(Table1[[#This Row],[revenue_log]]-_xlfn.MINIFS($J$2:$J$423,$K$2:$K$423,"S"))/(_xlfn.MAXIFS($J$2:$J$423,$K$2:$K$423,"S")-_xlfn.MINIFS($J$2:$J$423,$K$2:$K$423,"S")),0)</f>
        <v>0.98744550792281194</v>
      </c>
      <c r="N338" s="1">
        <f>IF(Table1[[#This Row],[charity_size]]="M",1,0)</f>
        <v>0</v>
      </c>
      <c r="O338" s="2">
        <f>IF(Table1[[#This Row],[charity_size]]="M",(Table1[[#This Row],[revenue_log]]-_xlfn.MINIFS($J$2:$J$423,$K$2:$K$423,"M"))/(_xlfn.MAXIFS($J$2:$J$423,$K$2:$K$423,"M")-_xlfn.MINIFS($J$2:$J$423,$K$2:$K$423,"M")),0)</f>
        <v>0</v>
      </c>
      <c r="P338" s="1">
        <f>IF(Table1[[#This Row],[charity_size]]="L",1,0)</f>
        <v>0</v>
      </c>
      <c r="Q33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39" spans="1:17" x14ac:dyDescent="0.2">
      <c r="A339" t="s">
        <v>640</v>
      </c>
      <c r="B339" t="s">
        <v>639</v>
      </c>
      <c r="C339" t="s">
        <v>610</v>
      </c>
      <c r="D339" t="s">
        <v>540</v>
      </c>
      <c r="E339" t="s">
        <v>21</v>
      </c>
      <c r="F339" t="s">
        <v>9</v>
      </c>
      <c r="G339">
        <v>480</v>
      </c>
      <c r="H339" s="1">
        <v>208843</v>
      </c>
      <c r="I339" s="1">
        <f>Table1[[#This Row],[receipts_total]]-Table1[[#This Row],[receipts_others_income]]</f>
        <v>208363</v>
      </c>
      <c r="J339" s="2">
        <f>LOG(Table1[[#This Row],[revenue]]+1,10)</f>
        <v>5.3188226860674988</v>
      </c>
      <c r="K339" s="1" t="str">
        <f>IF(Table1[[#This Row],[revenue]]&lt;250000,"S",IF(Table1[[#This Row],[revenue]]&lt;1000000,"M","L"))</f>
        <v>S</v>
      </c>
      <c r="L339" s="1">
        <f>IF(Table1[[#This Row],[charity_size]]="S",1, 0)</f>
        <v>1</v>
      </c>
      <c r="M339" s="2">
        <f>IF(Table1[[#This Row],[charity_size]]="S",(Table1[[#This Row],[revenue_log]]-_xlfn.MINIFS($J$2:$J$423,$K$2:$K$423,"S"))/(_xlfn.MAXIFS($J$2:$J$423,$K$2:$K$423,"S")-_xlfn.MINIFS($J$2:$J$423,$K$2:$K$423,"S")),0)</f>
        <v>0.98548272175252249</v>
      </c>
      <c r="N339" s="1">
        <f>IF(Table1[[#This Row],[charity_size]]="M",1,0)</f>
        <v>0</v>
      </c>
      <c r="O339" s="2">
        <f>IF(Table1[[#This Row],[charity_size]]="M",(Table1[[#This Row],[revenue_log]]-_xlfn.MINIFS($J$2:$J$423,$K$2:$K$423,"M"))/(_xlfn.MAXIFS($J$2:$J$423,$K$2:$K$423,"M")-_xlfn.MINIFS($J$2:$J$423,$K$2:$K$423,"M")),0)</f>
        <v>0</v>
      </c>
      <c r="P339" s="1">
        <f>IF(Table1[[#This Row],[charity_size]]="L",1,0)</f>
        <v>0</v>
      </c>
      <c r="Q33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40" spans="1:17" x14ac:dyDescent="0.2">
      <c r="A340" t="s">
        <v>368</v>
      </c>
      <c r="B340" t="s">
        <v>367</v>
      </c>
      <c r="C340" t="s">
        <v>356</v>
      </c>
      <c r="D340" t="s">
        <v>357</v>
      </c>
      <c r="E340" t="s">
        <v>8</v>
      </c>
      <c r="F340" t="s">
        <v>9</v>
      </c>
      <c r="G340">
        <v>0</v>
      </c>
      <c r="H340" s="1">
        <v>207085</v>
      </c>
      <c r="I340" s="1">
        <f>Table1[[#This Row],[receipts_total]]-Table1[[#This Row],[receipts_others_income]]</f>
        <v>207085</v>
      </c>
      <c r="J340" s="2">
        <f>LOG(Table1[[#This Row],[revenue]]+1,10)</f>
        <v>5.316150739510233</v>
      </c>
      <c r="K340" s="1" t="str">
        <f>IF(Table1[[#This Row],[revenue]]&lt;250000,"S",IF(Table1[[#This Row],[revenue]]&lt;1000000,"M","L"))</f>
        <v>S</v>
      </c>
      <c r="L340" s="1">
        <f>IF(Table1[[#This Row],[charity_size]]="S",1, 0)</f>
        <v>1</v>
      </c>
      <c r="M340" s="2">
        <f>IF(Table1[[#This Row],[charity_size]]="S",(Table1[[#This Row],[revenue_log]]-_xlfn.MINIFS($J$2:$J$423,$K$2:$K$423,"S"))/(_xlfn.MAXIFS($J$2:$J$423,$K$2:$K$423,"S")-_xlfn.MINIFS($J$2:$J$423,$K$2:$K$423,"S")),0)</f>
        <v>0.98498765784062925</v>
      </c>
      <c r="N340" s="1">
        <f>IF(Table1[[#This Row],[charity_size]]="M",1,0)</f>
        <v>0</v>
      </c>
      <c r="O340" s="2">
        <f>IF(Table1[[#This Row],[charity_size]]="M",(Table1[[#This Row],[revenue_log]]-_xlfn.MINIFS($J$2:$J$423,$K$2:$K$423,"M"))/(_xlfn.MAXIFS($J$2:$J$423,$K$2:$K$423,"M")-_xlfn.MINIFS($J$2:$J$423,$K$2:$K$423,"M")),0)</f>
        <v>0</v>
      </c>
      <c r="P340" s="1">
        <f>IF(Table1[[#This Row],[charity_size]]="L",1,0)</f>
        <v>0</v>
      </c>
      <c r="Q34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41" spans="1:17" x14ac:dyDescent="0.2">
      <c r="A341" t="s">
        <v>748</v>
      </c>
      <c r="B341" t="s">
        <v>747</v>
      </c>
      <c r="C341" t="s">
        <v>610</v>
      </c>
      <c r="D341" t="s">
        <v>735</v>
      </c>
      <c r="E341" t="s">
        <v>21</v>
      </c>
      <c r="F341" t="s">
        <v>9</v>
      </c>
      <c r="G341" s="1">
        <v>290829</v>
      </c>
      <c r="H341" s="1">
        <v>490276</v>
      </c>
      <c r="I341" s="1">
        <f>Table1[[#This Row],[receipts_total]]-Table1[[#This Row],[receipts_others_income]]</f>
        <v>199447</v>
      </c>
      <c r="J341" s="2">
        <f>LOG(Table1[[#This Row],[revenue]]+1,10)</f>
        <v>5.2998296857031715</v>
      </c>
      <c r="K341" s="1" t="str">
        <f>IF(Table1[[#This Row],[revenue]]&lt;250000,"S",IF(Table1[[#This Row],[revenue]]&lt;1000000,"M","L"))</f>
        <v>S</v>
      </c>
      <c r="L341" s="1">
        <f>IF(Table1[[#This Row],[charity_size]]="S",1, 0)</f>
        <v>1</v>
      </c>
      <c r="M341" s="2">
        <f>IF(Table1[[#This Row],[charity_size]]="S",(Table1[[#This Row],[revenue_log]]-_xlfn.MINIFS($J$2:$J$423,$K$2:$K$423,"S"))/(_xlfn.MAXIFS($J$2:$J$423,$K$2:$K$423,"S")-_xlfn.MINIFS($J$2:$J$423,$K$2:$K$423,"S")),0)</f>
        <v>0.9819636584563699</v>
      </c>
      <c r="N341" s="1">
        <f>IF(Table1[[#This Row],[charity_size]]="M",1,0)</f>
        <v>0</v>
      </c>
      <c r="O341" s="2">
        <f>IF(Table1[[#This Row],[charity_size]]="M",(Table1[[#This Row],[revenue_log]]-_xlfn.MINIFS($J$2:$J$423,$K$2:$K$423,"M"))/(_xlfn.MAXIFS($J$2:$J$423,$K$2:$K$423,"M")-_xlfn.MINIFS($J$2:$J$423,$K$2:$K$423,"M")),0)</f>
        <v>0</v>
      </c>
      <c r="P341" s="1">
        <f>IF(Table1[[#This Row],[charity_size]]="L",1,0)</f>
        <v>0</v>
      </c>
      <c r="Q34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42" spans="1:17" x14ac:dyDescent="0.2">
      <c r="A342" t="s">
        <v>235</v>
      </c>
      <c r="B342" t="s">
        <v>234</v>
      </c>
      <c r="C342" t="s">
        <v>137</v>
      </c>
      <c r="D342" t="s">
        <v>196</v>
      </c>
      <c r="E342" t="s">
        <v>8</v>
      </c>
      <c r="F342" t="s">
        <v>9</v>
      </c>
      <c r="G342" s="1">
        <v>48090</v>
      </c>
      <c r="H342" s="1">
        <v>240902</v>
      </c>
      <c r="I342" s="1">
        <f>Table1[[#This Row],[receipts_total]]-Table1[[#This Row],[receipts_others_income]]</f>
        <v>192812</v>
      </c>
      <c r="J342" s="2">
        <f>LOG(Table1[[#This Row],[revenue]]+1,10)</f>
        <v>5.285136311921228</v>
      </c>
      <c r="K342" s="1" t="str">
        <f>IF(Table1[[#This Row],[revenue]]&lt;250000,"S",IF(Table1[[#This Row],[revenue]]&lt;1000000,"M","L"))</f>
        <v>S</v>
      </c>
      <c r="L342" s="1">
        <f>IF(Table1[[#This Row],[charity_size]]="S",1, 0)</f>
        <v>1</v>
      </c>
      <c r="M342" s="2">
        <f>IF(Table1[[#This Row],[charity_size]]="S",(Table1[[#This Row],[revenue_log]]-_xlfn.MINIFS($J$2:$J$423,$K$2:$K$423,"S"))/(_xlfn.MAXIFS($J$2:$J$423,$K$2:$K$423,"S")-_xlfn.MINIFS($J$2:$J$423,$K$2:$K$423,"S")),0)</f>
        <v>0.97924123907128935</v>
      </c>
      <c r="N342" s="1">
        <f>IF(Table1[[#This Row],[charity_size]]="M",1,0)</f>
        <v>0</v>
      </c>
      <c r="O342" s="2">
        <f>IF(Table1[[#This Row],[charity_size]]="M",(Table1[[#This Row],[revenue_log]]-_xlfn.MINIFS($J$2:$J$423,$K$2:$K$423,"M"))/(_xlfn.MAXIFS($J$2:$J$423,$K$2:$K$423,"M")-_xlfn.MINIFS($J$2:$J$423,$K$2:$K$423,"M")),0)</f>
        <v>0</v>
      </c>
      <c r="P342" s="1">
        <f>IF(Table1[[#This Row],[charity_size]]="L",1,0)</f>
        <v>0</v>
      </c>
      <c r="Q34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43" spans="1:17" x14ac:dyDescent="0.2">
      <c r="A343" t="s">
        <v>480</v>
      </c>
      <c r="B343" t="s">
        <v>479</v>
      </c>
      <c r="C343" t="s">
        <v>356</v>
      </c>
      <c r="D343" t="s">
        <v>467</v>
      </c>
      <c r="E343" t="s">
        <v>8</v>
      </c>
      <c r="F343" t="s">
        <v>9</v>
      </c>
      <c r="G343" s="1">
        <v>1590</v>
      </c>
      <c r="H343" s="1">
        <v>194091</v>
      </c>
      <c r="I343" s="1">
        <f>Table1[[#This Row],[receipts_total]]-Table1[[#This Row],[receipts_others_income]]</f>
        <v>192501</v>
      </c>
      <c r="J343" s="2">
        <f>LOG(Table1[[#This Row],[revenue]]+1,10)</f>
        <v>5.2844352459715411</v>
      </c>
      <c r="K343" s="1" t="str">
        <f>IF(Table1[[#This Row],[revenue]]&lt;250000,"S",IF(Table1[[#This Row],[revenue]]&lt;1000000,"M","L"))</f>
        <v>S</v>
      </c>
      <c r="L343" s="1">
        <f>IF(Table1[[#This Row],[charity_size]]="S",1, 0)</f>
        <v>1</v>
      </c>
      <c r="M343" s="2">
        <f>IF(Table1[[#This Row],[charity_size]]="S",(Table1[[#This Row],[revenue_log]]-_xlfn.MINIFS($J$2:$J$423,$K$2:$K$423,"S"))/(_xlfn.MAXIFS($J$2:$J$423,$K$2:$K$423,"S")-_xlfn.MINIFS($J$2:$J$423,$K$2:$K$423,"S")),0)</f>
        <v>0.97911134408869571</v>
      </c>
      <c r="N343" s="1">
        <f>IF(Table1[[#This Row],[charity_size]]="M",1,0)</f>
        <v>0</v>
      </c>
      <c r="O343" s="2">
        <f>IF(Table1[[#This Row],[charity_size]]="M",(Table1[[#This Row],[revenue_log]]-_xlfn.MINIFS($J$2:$J$423,$K$2:$K$423,"M"))/(_xlfn.MAXIFS($J$2:$J$423,$K$2:$K$423,"M")-_xlfn.MINIFS($J$2:$J$423,$K$2:$K$423,"M")),0)</f>
        <v>0</v>
      </c>
      <c r="P343" s="1">
        <f>IF(Table1[[#This Row],[charity_size]]="L",1,0)</f>
        <v>0</v>
      </c>
      <c r="Q34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44" spans="1:17" x14ac:dyDescent="0.2">
      <c r="A344" t="s">
        <v>102</v>
      </c>
      <c r="B344" t="s">
        <v>101</v>
      </c>
      <c r="C344" t="s">
        <v>11</v>
      </c>
      <c r="D344" t="s">
        <v>93</v>
      </c>
      <c r="E344" t="s">
        <v>8</v>
      </c>
      <c r="F344" t="s">
        <v>9</v>
      </c>
      <c r="G344" s="1">
        <v>50088</v>
      </c>
      <c r="H344" s="1">
        <v>241289</v>
      </c>
      <c r="I344" s="1">
        <f>Table1[[#This Row],[receipts_total]]-Table1[[#This Row],[receipts_others_income]]</f>
        <v>191201</v>
      </c>
      <c r="J344" s="2">
        <f>LOG(Table1[[#This Row],[revenue]]+1,10)</f>
        <v>5.2814924307456304</v>
      </c>
      <c r="K344" s="1" t="str">
        <f>IF(Table1[[#This Row],[revenue]]&lt;250000,"S",IF(Table1[[#This Row],[revenue]]&lt;1000000,"M","L"))</f>
        <v>S</v>
      </c>
      <c r="L344" s="1">
        <f>IF(Table1[[#This Row],[charity_size]]="S",1, 0)</f>
        <v>1</v>
      </c>
      <c r="M344" s="2">
        <f>IF(Table1[[#This Row],[charity_size]]="S",(Table1[[#This Row],[revenue_log]]-_xlfn.MINIFS($J$2:$J$423,$K$2:$K$423,"S"))/(_xlfn.MAXIFS($J$2:$J$423,$K$2:$K$423,"S")-_xlfn.MINIFS($J$2:$J$423,$K$2:$K$423,"S")),0)</f>
        <v>0.97856609305672537</v>
      </c>
      <c r="N344" s="1">
        <f>IF(Table1[[#This Row],[charity_size]]="M",1,0)</f>
        <v>0</v>
      </c>
      <c r="O344" s="2">
        <f>IF(Table1[[#This Row],[charity_size]]="M",(Table1[[#This Row],[revenue_log]]-_xlfn.MINIFS($J$2:$J$423,$K$2:$K$423,"M"))/(_xlfn.MAXIFS($J$2:$J$423,$K$2:$K$423,"M")-_xlfn.MINIFS($J$2:$J$423,$K$2:$K$423,"M")),0)</f>
        <v>0</v>
      </c>
      <c r="P344" s="1">
        <f>IF(Table1[[#This Row],[charity_size]]="L",1,0)</f>
        <v>0</v>
      </c>
      <c r="Q34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45" spans="1:17" x14ac:dyDescent="0.2">
      <c r="A345" t="s">
        <v>538</v>
      </c>
      <c r="B345" t="s">
        <v>537</v>
      </c>
      <c r="C345" t="s">
        <v>132</v>
      </c>
      <c r="D345" t="s">
        <v>528</v>
      </c>
      <c r="E345" t="s">
        <v>8</v>
      </c>
      <c r="F345" t="s">
        <v>9</v>
      </c>
      <c r="G345">
        <v>0</v>
      </c>
      <c r="H345" s="1">
        <v>189188</v>
      </c>
      <c r="I345" s="1">
        <f>Table1[[#This Row],[receipts_total]]-Table1[[#This Row],[receipts_others_income]]</f>
        <v>189188</v>
      </c>
      <c r="J345" s="2">
        <f>LOG(Table1[[#This Row],[revenue]]+1,10)</f>
        <v>5.2768958816525622</v>
      </c>
      <c r="K345" s="1" t="str">
        <f>IF(Table1[[#This Row],[revenue]]&lt;250000,"S",IF(Table1[[#This Row],[revenue]]&lt;1000000,"M","L"))</f>
        <v>S</v>
      </c>
      <c r="L345" s="1">
        <f>IF(Table1[[#This Row],[charity_size]]="S",1, 0)</f>
        <v>1</v>
      </c>
      <c r="M345" s="2">
        <f>IF(Table1[[#This Row],[charity_size]]="S",(Table1[[#This Row],[revenue_log]]-_xlfn.MINIFS($J$2:$J$423,$K$2:$K$423,"S"))/(_xlfn.MAXIFS($J$2:$J$423,$K$2:$K$423,"S")-_xlfn.MINIFS($J$2:$J$423,$K$2:$K$423,"S")),0)</f>
        <v>0.97771443471459418</v>
      </c>
      <c r="N345" s="1">
        <f>IF(Table1[[#This Row],[charity_size]]="M",1,0)</f>
        <v>0</v>
      </c>
      <c r="O345" s="2">
        <f>IF(Table1[[#This Row],[charity_size]]="M",(Table1[[#This Row],[revenue_log]]-_xlfn.MINIFS($J$2:$J$423,$K$2:$K$423,"M"))/(_xlfn.MAXIFS($J$2:$J$423,$K$2:$K$423,"M")-_xlfn.MINIFS($J$2:$J$423,$K$2:$K$423,"M")),0)</f>
        <v>0</v>
      </c>
      <c r="P345" s="1">
        <f>IF(Table1[[#This Row],[charity_size]]="L",1,0)</f>
        <v>0</v>
      </c>
      <c r="Q34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46" spans="1:17" x14ac:dyDescent="0.2">
      <c r="A346" t="s">
        <v>903</v>
      </c>
      <c r="B346" t="s">
        <v>902</v>
      </c>
      <c r="C346" t="s">
        <v>836</v>
      </c>
      <c r="D346" t="s">
        <v>900</v>
      </c>
      <c r="E346" t="s">
        <v>21</v>
      </c>
      <c r="F346" t="s">
        <v>9</v>
      </c>
      <c r="G346" s="1">
        <v>2615</v>
      </c>
      <c r="H346" s="1">
        <v>184765</v>
      </c>
      <c r="I346" s="1">
        <f>Table1[[#This Row],[receipts_total]]-Table1[[#This Row],[receipts_others_income]]</f>
        <v>182150</v>
      </c>
      <c r="J346" s="2">
        <f>LOG(Table1[[#This Row],[revenue]]+1,10)</f>
        <v>5.2604315598397502</v>
      </c>
      <c r="K346" s="1" t="str">
        <f>IF(Table1[[#This Row],[revenue]]&lt;250000,"S",IF(Table1[[#This Row],[revenue]]&lt;1000000,"M","L"))</f>
        <v>S</v>
      </c>
      <c r="L346" s="1">
        <f>IF(Table1[[#This Row],[charity_size]]="S",1, 0)</f>
        <v>1</v>
      </c>
      <c r="M346" s="2">
        <f>IF(Table1[[#This Row],[charity_size]]="S",(Table1[[#This Row],[revenue_log]]-_xlfn.MINIFS($J$2:$J$423,$K$2:$K$423,"S"))/(_xlfn.MAXIFS($J$2:$J$423,$K$2:$K$423,"S")-_xlfn.MINIFS($J$2:$J$423,$K$2:$K$423,"S")),0)</f>
        <v>0.97466389033107848</v>
      </c>
      <c r="N346" s="1">
        <f>IF(Table1[[#This Row],[charity_size]]="M",1,0)</f>
        <v>0</v>
      </c>
      <c r="O346" s="2">
        <f>IF(Table1[[#This Row],[charity_size]]="M",(Table1[[#This Row],[revenue_log]]-_xlfn.MINIFS($J$2:$J$423,$K$2:$K$423,"M"))/(_xlfn.MAXIFS($J$2:$J$423,$K$2:$K$423,"M")-_xlfn.MINIFS($J$2:$J$423,$K$2:$K$423,"M")),0)</f>
        <v>0</v>
      </c>
      <c r="P346" s="1">
        <f>IF(Table1[[#This Row],[charity_size]]="L",1,0)</f>
        <v>0</v>
      </c>
      <c r="Q34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47" spans="1:17" x14ac:dyDescent="0.2">
      <c r="A347" t="s">
        <v>809</v>
      </c>
      <c r="B347" t="s">
        <v>808</v>
      </c>
      <c r="C347" t="s">
        <v>610</v>
      </c>
      <c r="D347" t="s">
        <v>137</v>
      </c>
      <c r="E347" t="s">
        <v>21</v>
      </c>
      <c r="F347" t="s">
        <v>9</v>
      </c>
      <c r="G347">
        <v>326</v>
      </c>
      <c r="H347" s="1">
        <v>169569</v>
      </c>
      <c r="I347" s="1">
        <f>Table1[[#This Row],[receipts_total]]-Table1[[#This Row],[receipts_others_income]]</f>
        <v>169243</v>
      </c>
      <c r="J347" s="2">
        <f>LOG(Table1[[#This Row],[revenue]]+1,10)</f>
        <v>5.2285132811203692</v>
      </c>
      <c r="K347" s="1" t="str">
        <f>IF(Table1[[#This Row],[revenue]]&lt;250000,"S",IF(Table1[[#This Row],[revenue]]&lt;1000000,"M","L"))</f>
        <v>S</v>
      </c>
      <c r="L347" s="1">
        <f>IF(Table1[[#This Row],[charity_size]]="S",1, 0)</f>
        <v>1</v>
      </c>
      <c r="M347" s="2">
        <f>IF(Table1[[#This Row],[charity_size]]="S",(Table1[[#This Row],[revenue_log]]-_xlfn.MINIFS($J$2:$J$423,$K$2:$K$423,"S"))/(_xlfn.MAXIFS($J$2:$J$423,$K$2:$K$423,"S")-_xlfn.MINIFS($J$2:$J$423,$K$2:$K$423,"S")),0)</f>
        <v>0.96875000411177914</v>
      </c>
      <c r="N347" s="1">
        <f>IF(Table1[[#This Row],[charity_size]]="M",1,0)</f>
        <v>0</v>
      </c>
      <c r="O347" s="2">
        <f>IF(Table1[[#This Row],[charity_size]]="M",(Table1[[#This Row],[revenue_log]]-_xlfn.MINIFS($J$2:$J$423,$K$2:$K$423,"M"))/(_xlfn.MAXIFS($J$2:$J$423,$K$2:$K$423,"M")-_xlfn.MINIFS($J$2:$J$423,$K$2:$K$423,"M")),0)</f>
        <v>0</v>
      </c>
      <c r="P347" s="1">
        <f>IF(Table1[[#This Row],[charity_size]]="L",1,0)</f>
        <v>0</v>
      </c>
      <c r="Q34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48" spans="1:17" x14ac:dyDescent="0.2">
      <c r="A348" t="s">
        <v>301</v>
      </c>
      <c r="B348" t="s">
        <v>300</v>
      </c>
      <c r="C348" t="s">
        <v>291</v>
      </c>
      <c r="D348" t="s">
        <v>292</v>
      </c>
      <c r="E348" t="s">
        <v>21</v>
      </c>
      <c r="F348" t="s">
        <v>9</v>
      </c>
      <c r="G348" s="1">
        <v>3260</v>
      </c>
      <c r="H348" s="1">
        <v>167663</v>
      </c>
      <c r="I348" s="1">
        <f>Table1[[#This Row],[receipts_total]]-Table1[[#This Row],[receipts_others_income]]</f>
        <v>164403</v>
      </c>
      <c r="J348" s="2">
        <f>LOG(Table1[[#This Row],[revenue]]+1,10)</f>
        <v>5.2159123798511997</v>
      </c>
      <c r="K348" s="1" t="str">
        <f>IF(Table1[[#This Row],[revenue]]&lt;250000,"S",IF(Table1[[#This Row],[revenue]]&lt;1000000,"M","L"))</f>
        <v>S</v>
      </c>
      <c r="L348" s="1">
        <f>IF(Table1[[#This Row],[charity_size]]="S",1, 0)</f>
        <v>1</v>
      </c>
      <c r="M348" s="2">
        <f>IF(Table1[[#This Row],[charity_size]]="S",(Table1[[#This Row],[revenue_log]]-_xlfn.MINIFS($J$2:$J$423,$K$2:$K$423,"S"))/(_xlfn.MAXIFS($J$2:$J$423,$K$2:$K$423,"S")-_xlfn.MINIFS($J$2:$J$423,$K$2:$K$423,"S")),0)</f>
        <v>0.96641528246147779</v>
      </c>
      <c r="N348" s="1">
        <f>IF(Table1[[#This Row],[charity_size]]="M",1,0)</f>
        <v>0</v>
      </c>
      <c r="O348" s="2">
        <f>IF(Table1[[#This Row],[charity_size]]="M",(Table1[[#This Row],[revenue_log]]-_xlfn.MINIFS($J$2:$J$423,$K$2:$K$423,"M"))/(_xlfn.MAXIFS($J$2:$J$423,$K$2:$K$423,"M")-_xlfn.MINIFS($J$2:$J$423,$K$2:$K$423,"M")),0)</f>
        <v>0</v>
      </c>
      <c r="P348" s="1">
        <f>IF(Table1[[#This Row],[charity_size]]="L",1,0)</f>
        <v>0</v>
      </c>
      <c r="Q34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49" spans="1:17" x14ac:dyDescent="0.2">
      <c r="A349" t="s">
        <v>272</v>
      </c>
      <c r="B349" t="s">
        <v>271</v>
      </c>
      <c r="C349" t="s">
        <v>137</v>
      </c>
      <c r="D349" t="s">
        <v>239</v>
      </c>
      <c r="E349" t="s">
        <v>8</v>
      </c>
      <c r="F349" t="s">
        <v>9</v>
      </c>
      <c r="G349">
        <v>160</v>
      </c>
      <c r="H349" s="1">
        <v>164073</v>
      </c>
      <c r="I349" s="1">
        <f>Table1[[#This Row],[receipts_total]]-Table1[[#This Row],[receipts_others_income]]</f>
        <v>163913</v>
      </c>
      <c r="J349" s="2">
        <f>LOG(Table1[[#This Row],[revenue]]+1,10)</f>
        <v>5.2146160485252615</v>
      </c>
      <c r="K349" s="1" t="str">
        <f>IF(Table1[[#This Row],[revenue]]&lt;250000,"S",IF(Table1[[#This Row],[revenue]]&lt;1000000,"M","L"))</f>
        <v>S</v>
      </c>
      <c r="L349" s="1">
        <f>IF(Table1[[#This Row],[charity_size]]="S",1, 0)</f>
        <v>1</v>
      </c>
      <c r="M349" s="2">
        <f>IF(Table1[[#This Row],[charity_size]]="S",(Table1[[#This Row],[revenue_log]]-_xlfn.MINIFS($J$2:$J$423,$K$2:$K$423,"S"))/(_xlfn.MAXIFS($J$2:$J$423,$K$2:$K$423,"S")-_xlfn.MINIFS($J$2:$J$423,$K$2:$K$423,"S")),0)</f>
        <v>0.96617509545040758</v>
      </c>
      <c r="N349" s="1">
        <f>IF(Table1[[#This Row],[charity_size]]="M",1,0)</f>
        <v>0</v>
      </c>
      <c r="O349" s="2">
        <f>IF(Table1[[#This Row],[charity_size]]="M",(Table1[[#This Row],[revenue_log]]-_xlfn.MINIFS($J$2:$J$423,$K$2:$K$423,"M"))/(_xlfn.MAXIFS($J$2:$J$423,$K$2:$K$423,"M")-_xlfn.MINIFS($J$2:$J$423,$K$2:$K$423,"M")),0)</f>
        <v>0</v>
      </c>
      <c r="P349" s="1">
        <f>IF(Table1[[#This Row],[charity_size]]="L",1,0)</f>
        <v>0</v>
      </c>
      <c r="Q34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50" spans="1:17" x14ac:dyDescent="0.2">
      <c r="A350" t="s">
        <v>805</v>
      </c>
      <c r="B350" t="s">
        <v>804</v>
      </c>
      <c r="C350" t="s">
        <v>610</v>
      </c>
      <c r="D350" t="s">
        <v>782</v>
      </c>
      <c r="E350" t="s">
        <v>21</v>
      </c>
      <c r="F350" t="s">
        <v>9</v>
      </c>
      <c r="G350" s="1">
        <v>189370</v>
      </c>
      <c r="H350" s="1">
        <v>348332</v>
      </c>
      <c r="I350" s="1">
        <f>Table1[[#This Row],[receipts_total]]-Table1[[#This Row],[receipts_others_income]]</f>
        <v>158962</v>
      </c>
      <c r="J350" s="2">
        <f>LOG(Table1[[#This Row],[revenue]]+1,10)</f>
        <v>5.2012960503218855</v>
      </c>
      <c r="K350" s="1" t="str">
        <f>IF(Table1[[#This Row],[revenue]]&lt;250000,"S",IF(Table1[[#This Row],[revenue]]&lt;1000000,"M","L"))</f>
        <v>S</v>
      </c>
      <c r="L350" s="1">
        <f>IF(Table1[[#This Row],[charity_size]]="S",1, 0)</f>
        <v>1</v>
      </c>
      <c r="M350" s="2">
        <f>IF(Table1[[#This Row],[charity_size]]="S",(Table1[[#This Row],[revenue_log]]-_xlfn.MINIFS($J$2:$J$423,$K$2:$K$423,"S"))/(_xlfn.MAXIFS($J$2:$J$423,$K$2:$K$423,"S")-_xlfn.MINIFS($J$2:$J$423,$K$2:$K$423,"S")),0)</f>
        <v>0.96370713799854768</v>
      </c>
      <c r="N350" s="1">
        <f>IF(Table1[[#This Row],[charity_size]]="M",1,0)</f>
        <v>0</v>
      </c>
      <c r="O350" s="2">
        <f>IF(Table1[[#This Row],[charity_size]]="M",(Table1[[#This Row],[revenue_log]]-_xlfn.MINIFS($J$2:$J$423,$K$2:$K$423,"M"))/(_xlfn.MAXIFS($J$2:$J$423,$K$2:$K$423,"M")-_xlfn.MINIFS($J$2:$J$423,$K$2:$K$423,"M")),0)</f>
        <v>0</v>
      </c>
      <c r="P350" s="1">
        <f>IF(Table1[[#This Row],[charity_size]]="L",1,0)</f>
        <v>0</v>
      </c>
      <c r="Q35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51" spans="1:17" x14ac:dyDescent="0.2">
      <c r="A351" t="s">
        <v>256</v>
      </c>
      <c r="B351" t="s">
        <v>255</v>
      </c>
      <c r="C351" t="s">
        <v>137</v>
      </c>
      <c r="D351" t="s">
        <v>239</v>
      </c>
      <c r="E351" t="s">
        <v>8</v>
      </c>
      <c r="F351" t="s">
        <v>9</v>
      </c>
      <c r="G351" s="1">
        <v>14591</v>
      </c>
      <c r="H351" s="1">
        <v>172906</v>
      </c>
      <c r="I351" s="1">
        <f>Table1[[#This Row],[receipts_total]]-Table1[[#This Row],[receipts_others_income]]</f>
        <v>158315</v>
      </c>
      <c r="J351" s="2">
        <f>LOG(Table1[[#This Row],[revenue]]+1,10)</f>
        <v>5.1995248084856494</v>
      </c>
      <c r="K351" s="1" t="str">
        <f>IF(Table1[[#This Row],[revenue]]&lt;250000,"S",IF(Table1[[#This Row],[revenue]]&lt;1000000,"M","L"))</f>
        <v>S</v>
      </c>
      <c r="L351" s="1">
        <f>IF(Table1[[#This Row],[charity_size]]="S",1, 0)</f>
        <v>1</v>
      </c>
      <c r="M351" s="2">
        <f>IF(Table1[[#This Row],[charity_size]]="S",(Table1[[#This Row],[revenue_log]]-_xlfn.MINIFS($J$2:$J$423,$K$2:$K$423,"S"))/(_xlfn.MAXIFS($J$2:$J$423,$K$2:$K$423,"S")-_xlfn.MINIFS($J$2:$J$423,$K$2:$K$423,"S")),0)</f>
        <v>0.96337895856323241</v>
      </c>
      <c r="N351" s="1">
        <f>IF(Table1[[#This Row],[charity_size]]="M",1,0)</f>
        <v>0</v>
      </c>
      <c r="O351" s="2">
        <f>IF(Table1[[#This Row],[charity_size]]="M",(Table1[[#This Row],[revenue_log]]-_xlfn.MINIFS($J$2:$J$423,$K$2:$K$423,"M"))/(_xlfn.MAXIFS($J$2:$J$423,$K$2:$K$423,"M")-_xlfn.MINIFS($J$2:$J$423,$K$2:$K$423,"M")),0)</f>
        <v>0</v>
      </c>
      <c r="P351" s="1">
        <f>IF(Table1[[#This Row],[charity_size]]="L",1,0)</f>
        <v>0</v>
      </c>
      <c r="Q35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52" spans="1:17" x14ac:dyDescent="0.2">
      <c r="A352" t="s">
        <v>169</v>
      </c>
      <c r="B352" t="s">
        <v>168</v>
      </c>
      <c r="C352" t="s">
        <v>137</v>
      </c>
      <c r="D352" t="s">
        <v>138</v>
      </c>
      <c r="E352" t="s">
        <v>8</v>
      </c>
      <c r="F352" t="s">
        <v>9</v>
      </c>
      <c r="G352" s="1">
        <v>21124</v>
      </c>
      <c r="H352" s="1">
        <v>156632</v>
      </c>
      <c r="I352" s="1">
        <f>Table1[[#This Row],[receipts_total]]-Table1[[#This Row],[receipts_others_income]]</f>
        <v>135508</v>
      </c>
      <c r="J352" s="2">
        <f>LOG(Table1[[#This Row],[revenue]]+1,10)</f>
        <v>5.131968140380426</v>
      </c>
      <c r="K352" s="1" t="str">
        <f>IF(Table1[[#This Row],[revenue]]&lt;250000,"S",IF(Table1[[#This Row],[revenue]]&lt;1000000,"M","L"))</f>
        <v>S</v>
      </c>
      <c r="L352" s="1">
        <f>IF(Table1[[#This Row],[charity_size]]="S",1, 0)</f>
        <v>1</v>
      </c>
      <c r="M352" s="2">
        <f>IF(Table1[[#This Row],[charity_size]]="S",(Table1[[#This Row],[revenue_log]]-_xlfn.MINIFS($J$2:$J$423,$K$2:$K$423,"S"))/(_xlfn.MAXIFS($J$2:$J$423,$K$2:$K$423,"S")-_xlfn.MINIFS($J$2:$J$423,$K$2:$K$423,"S")),0)</f>
        <v>0.95086191614870308</v>
      </c>
      <c r="N352" s="1">
        <f>IF(Table1[[#This Row],[charity_size]]="M",1,0)</f>
        <v>0</v>
      </c>
      <c r="O352" s="2">
        <f>IF(Table1[[#This Row],[charity_size]]="M",(Table1[[#This Row],[revenue_log]]-_xlfn.MINIFS($J$2:$J$423,$K$2:$K$423,"M"))/(_xlfn.MAXIFS($J$2:$J$423,$K$2:$K$423,"M")-_xlfn.MINIFS($J$2:$J$423,$K$2:$K$423,"M")),0)</f>
        <v>0</v>
      </c>
      <c r="P352" s="1">
        <f>IF(Table1[[#This Row],[charity_size]]="L",1,0)</f>
        <v>0</v>
      </c>
      <c r="Q35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53" spans="1:17" x14ac:dyDescent="0.2">
      <c r="A353" t="s">
        <v>911</v>
      </c>
      <c r="B353" t="s">
        <v>910</v>
      </c>
      <c r="C353" t="s">
        <v>836</v>
      </c>
      <c r="D353" t="s">
        <v>900</v>
      </c>
      <c r="E353" t="s">
        <v>21</v>
      </c>
      <c r="F353" t="s">
        <v>9</v>
      </c>
      <c r="G353" s="1">
        <v>2161</v>
      </c>
      <c r="H353" s="1">
        <v>131841</v>
      </c>
      <c r="I353" s="1">
        <f>Table1[[#This Row],[receipts_total]]-Table1[[#This Row],[receipts_others_income]]</f>
        <v>129680</v>
      </c>
      <c r="J353" s="2">
        <f>LOG(Table1[[#This Row],[revenue]]+1,10)</f>
        <v>5.1128763507979489</v>
      </c>
      <c r="K353" s="1" t="str">
        <f>IF(Table1[[#This Row],[revenue]]&lt;250000,"S",IF(Table1[[#This Row],[revenue]]&lt;1000000,"M","L"))</f>
        <v>S</v>
      </c>
      <c r="L353" s="1">
        <f>IF(Table1[[#This Row],[charity_size]]="S",1, 0)</f>
        <v>1</v>
      </c>
      <c r="M353" s="2">
        <f>IF(Table1[[#This Row],[charity_size]]="S",(Table1[[#This Row],[revenue_log]]-_xlfn.MINIFS($J$2:$J$423,$K$2:$K$423,"S"))/(_xlfn.MAXIFS($J$2:$J$423,$K$2:$K$423,"S")-_xlfn.MINIFS($J$2:$J$423,$K$2:$K$423,"S")),0)</f>
        <v>0.94732454897717655</v>
      </c>
      <c r="N353" s="1">
        <f>IF(Table1[[#This Row],[charity_size]]="M",1,0)</f>
        <v>0</v>
      </c>
      <c r="O353" s="2">
        <f>IF(Table1[[#This Row],[charity_size]]="M",(Table1[[#This Row],[revenue_log]]-_xlfn.MINIFS($J$2:$J$423,$K$2:$K$423,"M"))/(_xlfn.MAXIFS($J$2:$J$423,$K$2:$K$423,"M")-_xlfn.MINIFS($J$2:$J$423,$K$2:$K$423,"M")),0)</f>
        <v>0</v>
      </c>
      <c r="P353" s="1">
        <f>IF(Table1[[#This Row],[charity_size]]="L",1,0)</f>
        <v>0</v>
      </c>
      <c r="Q35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54" spans="1:17" x14ac:dyDescent="0.2">
      <c r="A354" t="s">
        <v>617</v>
      </c>
      <c r="B354" t="s">
        <v>616</v>
      </c>
      <c r="C354" t="s">
        <v>610</v>
      </c>
      <c r="D354" t="s">
        <v>540</v>
      </c>
      <c r="E354" t="s">
        <v>24</v>
      </c>
      <c r="F354" t="s">
        <v>9</v>
      </c>
      <c r="G354" s="1">
        <v>49902</v>
      </c>
      <c r="H354" s="1">
        <v>169206</v>
      </c>
      <c r="I354" s="1">
        <f>Table1[[#This Row],[receipts_total]]-Table1[[#This Row],[receipts_others_income]]</f>
        <v>119304</v>
      </c>
      <c r="J354" s="2">
        <f>LOG(Table1[[#This Row],[revenue]]+1,10)</f>
        <v>5.0766586450693882</v>
      </c>
      <c r="K354" s="1" t="str">
        <f>IF(Table1[[#This Row],[revenue]]&lt;250000,"S",IF(Table1[[#This Row],[revenue]]&lt;1000000,"M","L"))</f>
        <v>S</v>
      </c>
      <c r="L354" s="1">
        <f>IF(Table1[[#This Row],[charity_size]]="S",1, 0)</f>
        <v>1</v>
      </c>
      <c r="M354" s="2">
        <f>IF(Table1[[#This Row],[charity_size]]="S",(Table1[[#This Row],[revenue_log]]-_xlfn.MINIFS($J$2:$J$423,$K$2:$K$423,"S"))/(_xlfn.MAXIFS($J$2:$J$423,$K$2:$K$423,"S")-_xlfn.MINIFS($J$2:$J$423,$K$2:$K$423,"S")),0)</f>
        <v>0.94061405582415081</v>
      </c>
      <c r="N354" s="1">
        <f>IF(Table1[[#This Row],[charity_size]]="M",1,0)</f>
        <v>0</v>
      </c>
      <c r="O354" s="2">
        <f>IF(Table1[[#This Row],[charity_size]]="M",(Table1[[#This Row],[revenue_log]]-_xlfn.MINIFS($J$2:$J$423,$K$2:$K$423,"M"))/(_xlfn.MAXIFS($J$2:$J$423,$K$2:$K$423,"M")-_xlfn.MINIFS($J$2:$J$423,$K$2:$K$423,"M")),0)</f>
        <v>0</v>
      </c>
      <c r="P354" s="1">
        <f>IF(Table1[[#This Row],[charity_size]]="L",1,0)</f>
        <v>0</v>
      </c>
      <c r="Q35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55" spans="1:17" x14ac:dyDescent="0.2">
      <c r="A355" t="s">
        <v>868</v>
      </c>
      <c r="B355" t="s">
        <v>867</v>
      </c>
      <c r="C355" t="s">
        <v>836</v>
      </c>
      <c r="D355" t="s">
        <v>837</v>
      </c>
      <c r="E355" t="s">
        <v>8</v>
      </c>
      <c r="F355" t="s">
        <v>9</v>
      </c>
      <c r="G355" s="1">
        <v>89563</v>
      </c>
      <c r="H355" s="1">
        <v>208177</v>
      </c>
      <c r="I355" s="1">
        <f>Table1[[#This Row],[receipts_total]]-Table1[[#This Row],[receipts_others_income]]</f>
        <v>118614</v>
      </c>
      <c r="J355" s="2">
        <f>LOG(Table1[[#This Row],[revenue]]+1,10)</f>
        <v>5.0741396131876533</v>
      </c>
      <c r="K355" s="1" t="str">
        <f>IF(Table1[[#This Row],[revenue]]&lt;250000,"S",IF(Table1[[#This Row],[revenue]]&lt;1000000,"M","L"))</f>
        <v>S</v>
      </c>
      <c r="L355" s="1">
        <f>IF(Table1[[#This Row],[charity_size]]="S",1, 0)</f>
        <v>1</v>
      </c>
      <c r="M355" s="2">
        <f>IF(Table1[[#This Row],[charity_size]]="S",(Table1[[#This Row],[revenue_log]]-_xlfn.MINIFS($J$2:$J$423,$K$2:$K$423,"S"))/(_xlfn.MAXIFS($J$2:$J$423,$K$2:$K$423,"S")-_xlfn.MINIFS($J$2:$J$423,$K$2:$K$423,"S")),0)</f>
        <v>0.94014732426690295</v>
      </c>
      <c r="N355" s="1">
        <f>IF(Table1[[#This Row],[charity_size]]="M",1,0)</f>
        <v>0</v>
      </c>
      <c r="O355" s="2">
        <f>IF(Table1[[#This Row],[charity_size]]="M",(Table1[[#This Row],[revenue_log]]-_xlfn.MINIFS($J$2:$J$423,$K$2:$K$423,"M"))/(_xlfn.MAXIFS($J$2:$J$423,$K$2:$K$423,"M")-_xlfn.MINIFS($J$2:$J$423,$K$2:$K$423,"M")),0)</f>
        <v>0</v>
      </c>
      <c r="P355" s="1">
        <f>IF(Table1[[#This Row],[charity_size]]="L",1,0)</f>
        <v>0</v>
      </c>
      <c r="Q35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56" spans="1:17" x14ac:dyDescent="0.2">
      <c r="A356" t="s">
        <v>231</v>
      </c>
      <c r="B356" t="s">
        <v>230</v>
      </c>
      <c r="C356" t="s">
        <v>137</v>
      </c>
      <c r="D356" t="s">
        <v>196</v>
      </c>
      <c r="E356" t="s">
        <v>8</v>
      </c>
      <c r="F356" t="s">
        <v>9</v>
      </c>
      <c r="G356">
        <v>0</v>
      </c>
      <c r="H356" s="1">
        <v>116777</v>
      </c>
      <c r="I356" s="1">
        <f>Table1[[#This Row],[receipts_total]]-Table1[[#This Row],[receipts_others_income]]</f>
        <v>116777</v>
      </c>
      <c r="J356" s="2">
        <f>LOG(Table1[[#This Row],[revenue]]+1,10)</f>
        <v>5.0673610330286287</v>
      </c>
      <c r="K356" s="1" t="str">
        <f>IF(Table1[[#This Row],[revenue]]&lt;250000,"S",IF(Table1[[#This Row],[revenue]]&lt;1000000,"M","L"))</f>
        <v>S</v>
      </c>
      <c r="L356" s="1">
        <f>IF(Table1[[#This Row],[charity_size]]="S",1, 0)</f>
        <v>1</v>
      </c>
      <c r="M356" s="2">
        <f>IF(Table1[[#This Row],[charity_size]]="S",(Table1[[#This Row],[revenue_log]]-_xlfn.MINIFS($J$2:$J$423,$K$2:$K$423,"S"))/(_xlfn.MAXIFS($J$2:$J$423,$K$2:$K$423,"S")-_xlfn.MINIFS($J$2:$J$423,$K$2:$K$423,"S")),0)</f>
        <v>0.93889137459175553</v>
      </c>
      <c r="N356" s="1">
        <f>IF(Table1[[#This Row],[charity_size]]="M",1,0)</f>
        <v>0</v>
      </c>
      <c r="O356" s="2">
        <f>IF(Table1[[#This Row],[charity_size]]="M",(Table1[[#This Row],[revenue_log]]-_xlfn.MINIFS($J$2:$J$423,$K$2:$K$423,"M"))/(_xlfn.MAXIFS($J$2:$J$423,$K$2:$K$423,"M")-_xlfn.MINIFS($J$2:$J$423,$K$2:$K$423,"M")),0)</f>
        <v>0</v>
      </c>
      <c r="P356" s="1">
        <f>IF(Table1[[#This Row],[charity_size]]="L",1,0)</f>
        <v>0</v>
      </c>
      <c r="Q35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57" spans="1:17" x14ac:dyDescent="0.2">
      <c r="A357" t="s">
        <v>190</v>
      </c>
      <c r="B357" t="s">
        <v>189</v>
      </c>
      <c r="C357" t="s">
        <v>137</v>
      </c>
      <c r="D357" t="s">
        <v>173</v>
      </c>
      <c r="E357" t="s">
        <v>8</v>
      </c>
      <c r="F357" t="s">
        <v>9</v>
      </c>
      <c r="G357" s="1">
        <v>65569</v>
      </c>
      <c r="H357" s="1">
        <v>180571</v>
      </c>
      <c r="I357" s="1">
        <f>Table1[[#This Row],[receipts_total]]-Table1[[#This Row],[receipts_others_income]]</f>
        <v>115002</v>
      </c>
      <c r="J357" s="2">
        <f>LOG(Table1[[#This Row],[revenue]]+1,10)</f>
        <v>5.0607091696271063</v>
      </c>
      <c r="K357" s="1" t="str">
        <f>IF(Table1[[#This Row],[revenue]]&lt;250000,"S",IF(Table1[[#This Row],[revenue]]&lt;1000000,"M","L"))</f>
        <v>S</v>
      </c>
      <c r="L357" s="1">
        <f>IF(Table1[[#This Row],[charity_size]]="S",1, 0)</f>
        <v>1</v>
      </c>
      <c r="M357" s="2">
        <f>IF(Table1[[#This Row],[charity_size]]="S",(Table1[[#This Row],[revenue_log]]-_xlfn.MINIFS($J$2:$J$423,$K$2:$K$423,"S"))/(_xlfn.MAXIFS($J$2:$J$423,$K$2:$K$423,"S")-_xlfn.MINIFS($J$2:$J$423,$K$2:$K$423,"S")),0)</f>
        <v>0.93765890326556722</v>
      </c>
      <c r="N357" s="1">
        <f>IF(Table1[[#This Row],[charity_size]]="M",1,0)</f>
        <v>0</v>
      </c>
      <c r="O357" s="2">
        <f>IF(Table1[[#This Row],[charity_size]]="M",(Table1[[#This Row],[revenue_log]]-_xlfn.MINIFS($J$2:$J$423,$K$2:$K$423,"M"))/(_xlfn.MAXIFS($J$2:$J$423,$K$2:$K$423,"M")-_xlfn.MINIFS($J$2:$J$423,$K$2:$K$423,"M")),0)</f>
        <v>0</v>
      </c>
      <c r="P357" s="1">
        <f>IF(Table1[[#This Row],[charity_size]]="L",1,0)</f>
        <v>0</v>
      </c>
      <c r="Q35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58" spans="1:17" x14ac:dyDescent="0.2">
      <c r="A358" t="s">
        <v>325</v>
      </c>
      <c r="B358" t="s">
        <v>324</v>
      </c>
      <c r="C358" t="s">
        <v>291</v>
      </c>
      <c r="D358" t="s">
        <v>292</v>
      </c>
      <c r="E358" t="s">
        <v>21</v>
      </c>
      <c r="F358" t="s">
        <v>9</v>
      </c>
      <c r="G358">
        <v>0</v>
      </c>
      <c r="H358" s="1">
        <v>111122</v>
      </c>
      <c r="I358" s="1">
        <f>Table1[[#This Row],[receipts_total]]-Table1[[#This Row],[receipts_others_income]]</f>
        <v>111122</v>
      </c>
      <c r="J358" s="2">
        <f>LOG(Table1[[#This Row],[revenue]]+1,10)</f>
        <v>5.0458039575842975</v>
      </c>
      <c r="K358" s="1" t="str">
        <f>IF(Table1[[#This Row],[revenue]]&lt;250000,"S",IF(Table1[[#This Row],[revenue]]&lt;1000000,"M","L"))</f>
        <v>S</v>
      </c>
      <c r="L358" s="1">
        <f>IF(Table1[[#This Row],[charity_size]]="S",1, 0)</f>
        <v>1</v>
      </c>
      <c r="M358" s="2">
        <f>IF(Table1[[#This Row],[charity_size]]="S",(Table1[[#This Row],[revenue_log]]-_xlfn.MINIFS($J$2:$J$423,$K$2:$K$423,"S"))/(_xlfn.MAXIFS($J$2:$J$423,$K$2:$K$423,"S")-_xlfn.MINIFS($J$2:$J$423,$K$2:$K$423,"S")),0)</f>
        <v>0.93489723403926961</v>
      </c>
      <c r="N358" s="1">
        <f>IF(Table1[[#This Row],[charity_size]]="M",1,0)</f>
        <v>0</v>
      </c>
      <c r="O358" s="2">
        <f>IF(Table1[[#This Row],[charity_size]]="M",(Table1[[#This Row],[revenue_log]]-_xlfn.MINIFS($J$2:$J$423,$K$2:$K$423,"M"))/(_xlfn.MAXIFS($J$2:$J$423,$K$2:$K$423,"M")-_xlfn.MINIFS($J$2:$J$423,$K$2:$K$423,"M")),0)</f>
        <v>0</v>
      </c>
      <c r="P358" s="1">
        <f>IF(Table1[[#This Row],[charity_size]]="L",1,0)</f>
        <v>0</v>
      </c>
      <c r="Q35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59" spans="1:17" x14ac:dyDescent="0.2">
      <c r="A359" t="s">
        <v>135</v>
      </c>
      <c r="B359" t="s">
        <v>134</v>
      </c>
      <c r="C359" t="s">
        <v>11</v>
      </c>
      <c r="D359" t="s">
        <v>132</v>
      </c>
      <c r="E359" t="s">
        <v>21</v>
      </c>
      <c r="F359" t="s">
        <v>18</v>
      </c>
      <c r="G359" s="1">
        <v>10679</v>
      </c>
      <c r="H359" s="1">
        <v>118749</v>
      </c>
      <c r="I359" s="1">
        <f>Table1[[#This Row],[receipts_total]]-Table1[[#This Row],[receipts_others_income]]</f>
        <v>108070</v>
      </c>
      <c r="J359" s="2">
        <f>LOG(Table1[[#This Row],[revenue]]+1,10)</f>
        <v>5.0337091700897876</v>
      </c>
      <c r="K359" s="1" t="str">
        <f>IF(Table1[[#This Row],[revenue]]&lt;250000,"S",IF(Table1[[#This Row],[revenue]]&lt;1000000,"M","L"))</f>
        <v>S</v>
      </c>
      <c r="L359" s="1">
        <f>IF(Table1[[#This Row],[charity_size]]="S",1, 0)</f>
        <v>1</v>
      </c>
      <c r="M359" s="2">
        <f>IF(Table1[[#This Row],[charity_size]]="S",(Table1[[#This Row],[revenue_log]]-_xlfn.MINIFS($J$2:$J$423,$K$2:$K$423,"S"))/(_xlfn.MAXIFS($J$2:$J$423,$K$2:$K$423,"S")-_xlfn.MINIFS($J$2:$J$423,$K$2:$K$423,"S")),0)</f>
        <v>0.93265628622005958</v>
      </c>
      <c r="N359" s="1">
        <f>IF(Table1[[#This Row],[charity_size]]="M",1,0)</f>
        <v>0</v>
      </c>
      <c r="O359" s="2">
        <f>IF(Table1[[#This Row],[charity_size]]="M",(Table1[[#This Row],[revenue_log]]-_xlfn.MINIFS($J$2:$J$423,$K$2:$K$423,"M"))/(_xlfn.MAXIFS($J$2:$J$423,$K$2:$K$423,"M")-_xlfn.MINIFS($J$2:$J$423,$K$2:$K$423,"M")),0)</f>
        <v>0</v>
      </c>
      <c r="P359" s="1">
        <f>IF(Table1[[#This Row],[charity_size]]="L",1,0)</f>
        <v>0</v>
      </c>
      <c r="Q35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60" spans="1:17" x14ac:dyDescent="0.2">
      <c r="A360" t="s">
        <v>277</v>
      </c>
      <c r="B360" t="s">
        <v>276</v>
      </c>
      <c r="C360" t="s">
        <v>137</v>
      </c>
      <c r="D360" t="s">
        <v>274</v>
      </c>
      <c r="E360" t="s">
        <v>8</v>
      </c>
      <c r="F360" t="s">
        <v>9</v>
      </c>
      <c r="G360">
        <v>0</v>
      </c>
      <c r="H360" s="1">
        <v>106904</v>
      </c>
      <c r="I360" s="1">
        <f>Table1[[#This Row],[receipts_total]]-Table1[[#This Row],[receipts_others_income]]</f>
        <v>106904</v>
      </c>
      <c r="J360" s="2">
        <f>LOG(Table1[[#This Row],[revenue]]+1,10)</f>
        <v>5.0289980178526346</v>
      </c>
      <c r="K360" s="1" t="str">
        <f>IF(Table1[[#This Row],[revenue]]&lt;250000,"S",IF(Table1[[#This Row],[revenue]]&lt;1000000,"M","L"))</f>
        <v>S</v>
      </c>
      <c r="L360" s="1">
        <f>IF(Table1[[#This Row],[charity_size]]="S",1, 0)</f>
        <v>1</v>
      </c>
      <c r="M360" s="2">
        <f>IF(Table1[[#This Row],[charity_size]]="S",(Table1[[#This Row],[revenue_log]]-_xlfn.MINIFS($J$2:$J$423,$K$2:$K$423,"S"))/(_xlfn.MAXIFS($J$2:$J$423,$K$2:$K$423,"S")-_xlfn.MINIFS($J$2:$J$423,$K$2:$K$423,"S")),0)</f>
        <v>0.9317833939648954</v>
      </c>
      <c r="N360" s="1">
        <f>IF(Table1[[#This Row],[charity_size]]="M",1,0)</f>
        <v>0</v>
      </c>
      <c r="O360" s="2">
        <f>IF(Table1[[#This Row],[charity_size]]="M",(Table1[[#This Row],[revenue_log]]-_xlfn.MINIFS($J$2:$J$423,$K$2:$K$423,"M"))/(_xlfn.MAXIFS($J$2:$J$423,$K$2:$K$423,"M")-_xlfn.MINIFS($J$2:$J$423,$K$2:$K$423,"M")),0)</f>
        <v>0</v>
      </c>
      <c r="P360" s="1">
        <f>IF(Table1[[#This Row],[charity_size]]="L",1,0)</f>
        <v>0</v>
      </c>
      <c r="Q36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61" spans="1:17" x14ac:dyDescent="0.2">
      <c r="A361" t="s">
        <v>213</v>
      </c>
      <c r="B361" t="s">
        <v>212</v>
      </c>
      <c r="C361" t="s">
        <v>137</v>
      </c>
      <c r="D361" t="s">
        <v>196</v>
      </c>
      <c r="E361" t="s">
        <v>8</v>
      </c>
      <c r="F361" t="s">
        <v>9</v>
      </c>
      <c r="G361" s="1">
        <v>6689</v>
      </c>
      <c r="H361" s="1">
        <v>112506</v>
      </c>
      <c r="I361" s="1">
        <f>Table1[[#This Row],[receipts_total]]-Table1[[#This Row],[receipts_others_income]]</f>
        <v>105817</v>
      </c>
      <c r="J361" s="2">
        <f>LOG(Table1[[#This Row],[revenue]]+1,10)</f>
        <v>5.0245595489445529</v>
      </c>
      <c r="K361" s="1" t="str">
        <f>IF(Table1[[#This Row],[revenue]]&lt;250000,"S",IF(Table1[[#This Row],[revenue]]&lt;1000000,"M","L"))</f>
        <v>S</v>
      </c>
      <c r="L361" s="1">
        <f>IF(Table1[[#This Row],[charity_size]]="S",1, 0)</f>
        <v>1</v>
      </c>
      <c r="M361" s="2">
        <f>IF(Table1[[#This Row],[charity_size]]="S",(Table1[[#This Row],[revenue_log]]-_xlfn.MINIFS($J$2:$J$423,$K$2:$K$423,"S"))/(_xlfn.MAXIFS($J$2:$J$423,$K$2:$K$423,"S")-_xlfn.MINIFS($J$2:$J$423,$K$2:$K$423,"S")),0)</f>
        <v>0.93096102505393175</v>
      </c>
      <c r="N361" s="1">
        <f>IF(Table1[[#This Row],[charity_size]]="M",1,0)</f>
        <v>0</v>
      </c>
      <c r="O361" s="2">
        <f>IF(Table1[[#This Row],[charity_size]]="M",(Table1[[#This Row],[revenue_log]]-_xlfn.MINIFS($J$2:$J$423,$K$2:$K$423,"M"))/(_xlfn.MAXIFS($J$2:$J$423,$K$2:$K$423,"M")-_xlfn.MINIFS($J$2:$J$423,$K$2:$K$423,"M")),0)</f>
        <v>0</v>
      </c>
      <c r="P361" s="1">
        <f>IF(Table1[[#This Row],[charity_size]]="L",1,0)</f>
        <v>0</v>
      </c>
      <c r="Q36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62" spans="1:17" x14ac:dyDescent="0.2">
      <c r="A362" t="s">
        <v>229</v>
      </c>
      <c r="B362" t="s">
        <v>228</v>
      </c>
      <c r="C362" t="s">
        <v>137</v>
      </c>
      <c r="D362" t="s">
        <v>196</v>
      </c>
      <c r="E362" t="s">
        <v>8</v>
      </c>
      <c r="F362" t="s">
        <v>9</v>
      </c>
      <c r="G362" s="1">
        <v>51000</v>
      </c>
      <c r="H362" s="1">
        <v>150684</v>
      </c>
      <c r="I362" s="1">
        <f>Table1[[#This Row],[receipts_total]]-Table1[[#This Row],[receipts_others_income]]</f>
        <v>99684</v>
      </c>
      <c r="J362" s="2">
        <f>LOG(Table1[[#This Row],[revenue]]+1,10)</f>
        <v>4.9986298132030376</v>
      </c>
      <c r="K362" s="1" t="str">
        <f>IF(Table1[[#This Row],[revenue]]&lt;250000,"S",IF(Table1[[#This Row],[revenue]]&lt;1000000,"M","L"))</f>
        <v>S</v>
      </c>
      <c r="L362" s="1">
        <f>IF(Table1[[#This Row],[charity_size]]="S",1, 0)</f>
        <v>1</v>
      </c>
      <c r="M362" s="2">
        <f>IF(Table1[[#This Row],[charity_size]]="S",(Table1[[#This Row],[revenue_log]]-_xlfn.MINIFS($J$2:$J$423,$K$2:$K$423,"S"))/(_xlfn.MAXIFS($J$2:$J$423,$K$2:$K$423,"S")-_xlfn.MINIFS($J$2:$J$423,$K$2:$K$423,"S")),0)</f>
        <v>0.92615670874915845</v>
      </c>
      <c r="N362" s="1">
        <f>IF(Table1[[#This Row],[charity_size]]="M",1,0)</f>
        <v>0</v>
      </c>
      <c r="O362" s="2">
        <f>IF(Table1[[#This Row],[charity_size]]="M",(Table1[[#This Row],[revenue_log]]-_xlfn.MINIFS($J$2:$J$423,$K$2:$K$423,"M"))/(_xlfn.MAXIFS($J$2:$J$423,$K$2:$K$423,"M")-_xlfn.MINIFS($J$2:$J$423,$K$2:$K$423,"M")),0)</f>
        <v>0</v>
      </c>
      <c r="P362" s="1">
        <f>IF(Table1[[#This Row],[charity_size]]="L",1,0)</f>
        <v>0</v>
      </c>
      <c r="Q36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63" spans="1:17" x14ac:dyDescent="0.2">
      <c r="A363" t="s">
        <v>252</v>
      </c>
      <c r="B363" t="s">
        <v>251</v>
      </c>
      <c r="C363" t="s">
        <v>137</v>
      </c>
      <c r="D363" t="s">
        <v>239</v>
      </c>
      <c r="E363" t="s">
        <v>8</v>
      </c>
      <c r="F363" t="s">
        <v>9</v>
      </c>
      <c r="G363">
        <v>0</v>
      </c>
      <c r="H363" s="1">
        <v>98857</v>
      </c>
      <c r="I363" s="1">
        <f>Table1[[#This Row],[receipts_total]]-Table1[[#This Row],[receipts_others_income]]</f>
        <v>98857</v>
      </c>
      <c r="J363" s="2">
        <f>LOG(Table1[[#This Row],[revenue]]+1,10)</f>
        <v>4.9950118199852671</v>
      </c>
      <c r="K363" s="1" t="str">
        <f>IF(Table1[[#This Row],[revenue]]&lt;250000,"S",IF(Table1[[#This Row],[revenue]]&lt;1000000,"M","L"))</f>
        <v>S</v>
      </c>
      <c r="L363" s="1">
        <f>IF(Table1[[#This Row],[charity_size]]="S",1, 0)</f>
        <v>1</v>
      </c>
      <c r="M363" s="2">
        <f>IF(Table1[[#This Row],[charity_size]]="S",(Table1[[#This Row],[revenue_log]]-_xlfn.MINIFS($J$2:$J$423,$K$2:$K$423,"S"))/(_xlfn.MAXIFS($J$2:$J$423,$K$2:$K$423,"S")-_xlfn.MINIFS($J$2:$J$423,$K$2:$K$423,"S")),0)</f>
        <v>0.92548635931019885</v>
      </c>
      <c r="N363" s="1">
        <f>IF(Table1[[#This Row],[charity_size]]="M",1,0)</f>
        <v>0</v>
      </c>
      <c r="O363" s="2">
        <f>IF(Table1[[#This Row],[charity_size]]="M",(Table1[[#This Row],[revenue_log]]-_xlfn.MINIFS($J$2:$J$423,$K$2:$K$423,"M"))/(_xlfn.MAXIFS($J$2:$J$423,$K$2:$K$423,"M")-_xlfn.MINIFS($J$2:$J$423,$K$2:$K$423,"M")),0)</f>
        <v>0</v>
      </c>
      <c r="P363" s="1">
        <f>IF(Table1[[#This Row],[charity_size]]="L",1,0)</f>
        <v>0</v>
      </c>
      <c r="Q36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64" spans="1:17" x14ac:dyDescent="0.2">
      <c r="A364" t="s">
        <v>848</v>
      </c>
      <c r="B364" t="s">
        <v>847</v>
      </c>
      <c r="C364" t="s">
        <v>836</v>
      </c>
      <c r="D364" t="s">
        <v>837</v>
      </c>
      <c r="E364" t="s">
        <v>8</v>
      </c>
      <c r="F364" t="s">
        <v>18</v>
      </c>
      <c r="G364" s="1">
        <v>40953</v>
      </c>
      <c r="H364" s="1">
        <v>137799</v>
      </c>
      <c r="I364" s="1">
        <f>Table1[[#This Row],[receipts_total]]-Table1[[#This Row],[receipts_others_income]]</f>
        <v>96846</v>
      </c>
      <c r="J364" s="2">
        <f>LOG(Table1[[#This Row],[revenue]]+1,10)</f>
        <v>4.9860861722556971</v>
      </c>
      <c r="K364" s="1" t="str">
        <f>IF(Table1[[#This Row],[revenue]]&lt;250000,"S",IF(Table1[[#This Row],[revenue]]&lt;1000000,"M","L"))</f>
        <v>S</v>
      </c>
      <c r="L364" s="1">
        <f>IF(Table1[[#This Row],[charity_size]]="S",1, 0)</f>
        <v>1</v>
      </c>
      <c r="M364" s="2">
        <f>IF(Table1[[#This Row],[charity_size]]="S",(Table1[[#This Row],[revenue_log]]-_xlfn.MINIFS($J$2:$J$423,$K$2:$K$423,"S"))/(_xlfn.MAXIFS($J$2:$J$423,$K$2:$K$423,"S")-_xlfn.MINIFS($J$2:$J$423,$K$2:$K$423,"S")),0)</f>
        <v>0.92383259641244675</v>
      </c>
      <c r="N364" s="1">
        <f>IF(Table1[[#This Row],[charity_size]]="M",1,0)</f>
        <v>0</v>
      </c>
      <c r="O364" s="2">
        <f>IF(Table1[[#This Row],[charity_size]]="M",(Table1[[#This Row],[revenue_log]]-_xlfn.MINIFS($J$2:$J$423,$K$2:$K$423,"M"))/(_xlfn.MAXIFS($J$2:$J$423,$K$2:$K$423,"M")-_xlfn.MINIFS($J$2:$J$423,$K$2:$K$423,"M")),0)</f>
        <v>0</v>
      </c>
      <c r="P364" s="1">
        <f>IF(Table1[[#This Row],[charity_size]]="L",1,0)</f>
        <v>0</v>
      </c>
      <c r="Q36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65" spans="1:17" x14ac:dyDescent="0.2">
      <c r="A365" t="s">
        <v>570</v>
      </c>
      <c r="B365" t="s">
        <v>569</v>
      </c>
      <c r="C365" t="s">
        <v>132</v>
      </c>
      <c r="D365" t="s">
        <v>559</v>
      </c>
      <c r="E365" t="s">
        <v>8</v>
      </c>
      <c r="F365" t="s">
        <v>9</v>
      </c>
      <c r="G365" s="1">
        <v>262683</v>
      </c>
      <c r="H365" s="1">
        <v>359152</v>
      </c>
      <c r="I365" s="1">
        <f>Table1[[#This Row],[receipts_total]]-Table1[[#This Row],[receipts_others_income]]</f>
        <v>96469</v>
      </c>
      <c r="J365" s="2">
        <f>LOG(Table1[[#This Row],[revenue]]+1,10)</f>
        <v>4.9843922785242656</v>
      </c>
      <c r="K365" s="1" t="str">
        <f>IF(Table1[[#This Row],[revenue]]&lt;250000,"S",IF(Table1[[#This Row],[revenue]]&lt;1000000,"M","L"))</f>
        <v>S</v>
      </c>
      <c r="L365" s="1">
        <f>IF(Table1[[#This Row],[charity_size]]="S",1, 0)</f>
        <v>1</v>
      </c>
      <c r="M365" s="2">
        <f>IF(Table1[[#This Row],[charity_size]]="S",(Table1[[#This Row],[revenue_log]]-_xlfn.MINIFS($J$2:$J$423,$K$2:$K$423,"S"))/(_xlfn.MAXIFS($J$2:$J$423,$K$2:$K$423,"S")-_xlfn.MINIFS($J$2:$J$423,$K$2:$K$423,"S")),0)</f>
        <v>0.923518748197656</v>
      </c>
      <c r="N365" s="1">
        <f>IF(Table1[[#This Row],[charity_size]]="M",1,0)</f>
        <v>0</v>
      </c>
      <c r="O365" s="2">
        <f>IF(Table1[[#This Row],[charity_size]]="M",(Table1[[#This Row],[revenue_log]]-_xlfn.MINIFS($J$2:$J$423,$K$2:$K$423,"M"))/(_xlfn.MAXIFS($J$2:$J$423,$K$2:$K$423,"M")-_xlfn.MINIFS($J$2:$J$423,$K$2:$K$423,"M")),0)</f>
        <v>0</v>
      </c>
      <c r="P365" s="1">
        <f>IF(Table1[[#This Row],[charity_size]]="L",1,0)</f>
        <v>0</v>
      </c>
      <c r="Q36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66" spans="1:17" x14ac:dyDescent="0.2">
      <c r="A366" t="s">
        <v>372</v>
      </c>
      <c r="B366" t="s">
        <v>371</v>
      </c>
      <c r="C366" t="s">
        <v>356</v>
      </c>
      <c r="D366" t="s">
        <v>357</v>
      </c>
      <c r="E366" t="s">
        <v>8</v>
      </c>
      <c r="F366" t="s">
        <v>9</v>
      </c>
      <c r="G366">
        <v>0</v>
      </c>
      <c r="H366" s="1">
        <v>95911</v>
      </c>
      <c r="I366" s="1">
        <f>Table1[[#This Row],[receipts_total]]-Table1[[#This Row],[receipts_others_income]]</f>
        <v>95911</v>
      </c>
      <c r="J366" s="2">
        <f>LOG(Table1[[#This Row],[revenue]]+1,10)</f>
        <v>4.9818729471889069</v>
      </c>
      <c r="K366" s="1" t="str">
        <f>IF(Table1[[#This Row],[revenue]]&lt;250000,"S",IF(Table1[[#This Row],[revenue]]&lt;1000000,"M","L"))</f>
        <v>S</v>
      </c>
      <c r="L366" s="1">
        <f>IF(Table1[[#This Row],[charity_size]]="S",1, 0)</f>
        <v>1</v>
      </c>
      <c r="M366" s="2">
        <f>IF(Table1[[#This Row],[charity_size]]="S",(Table1[[#This Row],[revenue_log]]-_xlfn.MINIFS($J$2:$J$423,$K$2:$K$423,"S"))/(_xlfn.MAXIFS($J$2:$J$423,$K$2:$K$423,"S")-_xlfn.MINIFS($J$2:$J$423,$K$2:$K$423,"S")),0)</f>
        <v>0.92305196115700705</v>
      </c>
      <c r="N366" s="1">
        <f>IF(Table1[[#This Row],[charity_size]]="M",1,0)</f>
        <v>0</v>
      </c>
      <c r="O366" s="2">
        <f>IF(Table1[[#This Row],[charity_size]]="M",(Table1[[#This Row],[revenue_log]]-_xlfn.MINIFS($J$2:$J$423,$K$2:$K$423,"M"))/(_xlfn.MAXIFS($J$2:$J$423,$K$2:$K$423,"M")-_xlfn.MINIFS($J$2:$J$423,$K$2:$K$423,"M")),0)</f>
        <v>0</v>
      </c>
      <c r="P366" s="1">
        <f>IF(Table1[[#This Row],[charity_size]]="L",1,0)</f>
        <v>0</v>
      </c>
      <c r="Q36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67" spans="1:17" x14ac:dyDescent="0.2">
      <c r="A367" t="s">
        <v>205</v>
      </c>
      <c r="B367" t="s">
        <v>204</v>
      </c>
      <c r="C367" t="s">
        <v>137</v>
      </c>
      <c r="D367" t="s">
        <v>196</v>
      </c>
      <c r="E367" t="s">
        <v>8</v>
      </c>
      <c r="F367" t="s">
        <v>9</v>
      </c>
      <c r="G367">
        <v>0</v>
      </c>
      <c r="H367" s="1">
        <v>86974</v>
      </c>
      <c r="I367" s="1">
        <f>Table1[[#This Row],[receipts_total]]-Table1[[#This Row],[receipts_others_income]]</f>
        <v>86974</v>
      </c>
      <c r="J367" s="2">
        <f>LOG(Table1[[#This Row],[revenue]]+1,10)</f>
        <v>4.9393944374196259</v>
      </c>
      <c r="K367" s="1" t="str">
        <f>IF(Table1[[#This Row],[revenue]]&lt;250000,"S",IF(Table1[[#This Row],[revenue]]&lt;1000000,"M","L"))</f>
        <v>S</v>
      </c>
      <c r="L367" s="1">
        <f>IF(Table1[[#This Row],[charity_size]]="S",1, 0)</f>
        <v>1</v>
      </c>
      <c r="M367" s="2">
        <f>IF(Table1[[#This Row],[charity_size]]="S",(Table1[[#This Row],[revenue_log]]-_xlfn.MINIFS($J$2:$J$423,$K$2:$K$423,"S"))/(_xlfn.MAXIFS($J$2:$J$423,$K$2:$K$423,"S")-_xlfn.MINIFS($J$2:$J$423,$K$2:$K$423,"S")),0)</f>
        <v>0.91518145298363296</v>
      </c>
      <c r="N367" s="1">
        <f>IF(Table1[[#This Row],[charity_size]]="M",1,0)</f>
        <v>0</v>
      </c>
      <c r="O367" s="2">
        <f>IF(Table1[[#This Row],[charity_size]]="M",(Table1[[#This Row],[revenue_log]]-_xlfn.MINIFS($J$2:$J$423,$K$2:$K$423,"M"))/(_xlfn.MAXIFS($J$2:$J$423,$K$2:$K$423,"M")-_xlfn.MINIFS($J$2:$J$423,$K$2:$K$423,"M")),0)</f>
        <v>0</v>
      </c>
      <c r="P367" s="1">
        <f>IF(Table1[[#This Row],[charity_size]]="L",1,0)</f>
        <v>0</v>
      </c>
      <c r="Q36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68" spans="1:17" x14ac:dyDescent="0.2">
      <c r="A368" t="s">
        <v>201</v>
      </c>
      <c r="B368" t="s">
        <v>200</v>
      </c>
      <c r="C368" t="s">
        <v>137</v>
      </c>
      <c r="D368" t="s">
        <v>196</v>
      </c>
      <c r="E368" t="s">
        <v>8</v>
      </c>
      <c r="F368" t="s">
        <v>9</v>
      </c>
      <c r="G368">
        <v>0</v>
      </c>
      <c r="H368" s="1">
        <v>84124</v>
      </c>
      <c r="I368" s="1">
        <f>Table1[[#This Row],[receipts_total]]-Table1[[#This Row],[receipts_others_income]]</f>
        <v>84124</v>
      </c>
      <c r="J368" s="2">
        <f>LOG(Table1[[#This Row],[revenue]]+1,10)</f>
        <v>4.9249250772320332</v>
      </c>
      <c r="K368" s="1" t="str">
        <f>IF(Table1[[#This Row],[revenue]]&lt;250000,"S",IF(Table1[[#This Row],[revenue]]&lt;1000000,"M","L"))</f>
        <v>S</v>
      </c>
      <c r="L368" s="1">
        <f>IF(Table1[[#This Row],[charity_size]]="S",1, 0)</f>
        <v>1</v>
      </c>
      <c r="M368" s="2">
        <f>IF(Table1[[#This Row],[charity_size]]="S",(Table1[[#This Row],[revenue_log]]-_xlfn.MINIFS($J$2:$J$423,$K$2:$K$423,"S"))/(_xlfn.MAXIFS($J$2:$J$423,$K$2:$K$423,"S")-_xlfn.MINIFS($J$2:$J$423,$K$2:$K$423,"S")),0)</f>
        <v>0.91250053931132002</v>
      </c>
      <c r="N368" s="1">
        <f>IF(Table1[[#This Row],[charity_size]]="M",1,0)</f>
        <v>0</v>
      </c>
      <c r="O368" s="2">
        <f>IF(Table1[[#This Row],[charity_size]]="M",(Table1[[#This Row],[revenue_log]]-_xlfn.MINIFS($J$2:$J$423,$K$2:$K$423,"M"))/(_xlfn.MAXIFS($J$2:$J$423,$K$2:$K$423,"M")-_xlfn.MINIFS($J$2:$J$423,$K$2:$K$423,"M")),0)</f>
        <v>0</v>
      </c>
      <c r="P368" s="1">
        <f>IF(Table1[[#This Row],[charity_size]]="L",1,0)</f>
        <v>0</v>
      </c>
      <c r="Q36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69" spans="1:17" x14ac:dyDescent="0.2">
      <c r="A369" t="s">
        <v>161</v>
      </c>
      <c r="B369" t="s">
        <v>160</v>
      </c>
      <c r="C369" t="s">
        <v>137</v>
      </c>
      <c r="D369" t="s">
        <v>138</v>
      </c>
      <c r="E369" t="s">
        <v>8</v>
      </c>
      <c r="F369" t="s">
        <v>9</v>
      </c>
      <c r="G369">
        <v>0</v>
      </c>
      <c r="H369" s="1">
        <v>83555</v>
      </c>
      <c r="I369" s="1">
        <f>Table1[[#This Row],[receipts_total]]-Table1[[#This Row],[receipts_others_income]]</f>
        <v>83555</v>
      </c>
      <c r="J369" s="2">
        <f>LOG(Table1[[#This Row],[revenue]]+1,10)</f>
        <v>4.9219776412232044</v>
      </c>
      <c r="K369" s="1" t="str">
        <f>IF(Table1[[#This Row],[revenue]]&lt;250000,"S",IF(Table1[[#This Row],[revenue]]&lt;1000000,"M","L"))</f>
        <v>S</v>
      </c>
      <c r="L369" s="1">
        <f>IF(Table1[[#This Row],[charity_size]]="S",1, 0)</f>
        <v>1</v>
      </c>
      <c r="M369" s="2">
        <f>IF(Table1[[#This Row],[charity_size]]="S",(Table1[[#This Row],[revenue_log]]-_xlfn.MINIFS($J$2:$J$423,$K$2:$K$423,"S"))/(_xlfn.MAXIFS($J$2:$J$423,$K$2:$K$423,"S")-_xlfn.MINIFS($J$2:$J$423,$K$2:$K$423,"S")),0)</f>
        <v>0.91195443213091321</v>
      </c>
      <c r="N369" s="1">
        <f>IF(Table1[[#This Row],[charity_size]]="M",1,0)</f>
        <v>0</v>
      </c>
      <c r="O369" s="2">
        <f>IF(Table1[[#This Row],[charity_size]]="M",(Table1[[#This Row],[revenue_log]]-_xlfn.MINIFS($J$2:$J$423,$K$2:$K$423,"M"))/(_xlfn.MAXIFS($J$2:$J$423,$K$2:$K$423,"M")-_xlfn.MINIFS($J$2:$J$423,$K$2:$K$423,"M")),0)</f>
        <v>0</v>
      </c>
      <c r="P369" s="1">
        <f>IF(Table1[[#This Row],[charity_size]]="L",1,0)</f>
        <v>0</v>
      </c>
      <c r="Q36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70" spans="1:17" x14ac:dyDescent="0.2">
      <c r="A370" t="s">
        <v>233</v>
      </c>
      <c r="B370" t="s">
        <v>232</v>
      </c>
      <c r="C370" t="s">
        <v>137</v>
      </c>
      <c r="D370" t="s">
        <v>196</v>
      </c>
      <c r="E370" t="s">
        <v>8</v>
      </c>
      <c r="F370" t="s">
        <v>9</v>
      </c>
      <c r="G370">
        <v>0</v>
      </c>
      <c r="H370" s="1">
        <v>82746</v>
      </c>
      <c r="I370" s="1">
        <f>Table1[[#This Row],[receipts_total]]-Table1[[#This Row],[receipts_others_income]]</f>
        <v>82746</v>
      </c>
      <c r="J370" s="2">
        <f>LOG(Table1[[#This Row],[revenue]]+1,10)</f>
        <v>4.9177522573472903</v>
      </c>
      <c r="K370" s="1" t="str">
        <f>IF(Table1[[#This Row],[revenue]]&lt;250000,"S",IF(Table1[[#This Row],[revenue]]&lt;1000000,"M","L"))</f>
        <v>S</v>
      </c>
      <c r="L370" s="1">
        <f>IF(Table1[[#This Row],[charity_size]]="S",1, 0)</f>
        <v>1</v>
      </c>
      <c r="M370" s="2">
        <f>IF(Table1[[#This Row],[charity_size]]="S",(Table1[[#This Row],[revenue_log]]-_xlfn.MINIFS($J$2:$J$423,$K$2:$K$423,"S"))/(_xlfn.MAXIFS($J$2:$J$423,$K$2:$K$423,"S")-_xlfn.MINIFS($J$2:$J$423,$K$2:$K$423,"S")),0)</f>
        <v>0.91117154406559142</v>
      </c>
      <c r="N370" s="1">
        <f>IF(Table1[[#This Row],[charity_size]]="M",1,0)</f>
        <v>0</v>
      </c>
      <c r="O370" s="2">
        <f>IF(Table1[[#This Row],[charity_size]]="M",(Table1[[#This Row],[revenue_log]]-_xlfn.MINIFS($J$2:$J$423,$K$2:$K$423,"M"))/(_xlfn.MAXIFS($J$2:$J$423,$K$2:$K$423,"M")-_xlfn.MINIFS($J$2:$J$423,$K$2:$K$423,"M")),0)</f>
        <v>0</v>
      </c>
      <c r="P370" s="1">
        <f>IF(Table1[[#This Row],[charity_size]]="L",1,0)</f>
        <v>0</v>
      </c>
      <c r="Q37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71" spans="1:17" x14ac:dyDescent="0.2">
      <c r="A371" t="s">
        <v>163</v>
      </c>
      <c r="B371" t="s">
        <v>162</v>
      </c>
      <c r="C371" t="s">
        <v>137</v>
      </c>
      <c r="D371" t="s">
        <v>138</v>
      </c>
      <c r="E371" t="s">
        <v>8</v>
      </c>
      <c r="F371" t="s">
        <v>9</v>
      </c>
      <c r="G371">
        <v>0</v>
      </c>
      <c r="H371" s="1">
        <v>80617</v>
      </c>
      <c r="I371" s="1">
        <f>Table1[[#This Row],[receipts_total]]-Table1[[#This Row],[receipts_others_income]]</f>
        <v>80617</v>
      </c>
      <c r="J371" s="2">
        <f>LOG(Table1[[#This Row],[revenue]]+1,10)</f>
        <v>4.9064320198187952</v>
      </c>
      <c r="K371" s="1" t="str">
        <f>IF(Table1[[#This Row],[revenue]]&lt;250000,"S",IF(Table1[[#This Row],[revenue]]&lt;1000000,"M","L"))</f>
        <v>S</v>
      </c>
      <c r="L371" s="1">
        <f>IF(Table1[[#This Row],[charity_size]]="S",1, 0)</f>
        <v>1</v>
      </c>
      <c r="M371" s="2">
        <f>IF(Table1[[#This Row],[charity_size]]="S",(Table1[[#This Row],[revenue_log]]-_xlfn.MINIFS($J$2:$J$423,$K$2:$K$423,"S"))/(_xlfn.MAXIFS($J$2:$J$423,$K$2:$K$423,"S")-_xlfn.MINIFS($J$2:$J$423,$K$2:$K$423,"S")),0)</f>
        <v>0.90907410650301035</v>
      </c>
      <c r="N371" s="1">
        <f>IF(Table1[[#This Row],[charity_size]]="M",1,0)</f>
        <v>0</v>
      </c>
      <c r="O371" s="2">
        <f>IF(Table1[[#This Row],[charity_size]]="M",(Table1[[#This Row],[revenue_log]]-_xlfn.MINIFS($J$2:$J$423,$K$2:$K$423,"M"))/(_xlfn.MAXIFS($J$2:$J$423,$K$2:$K$423,"M")-_xlfn.MINIFS($J$2:$J$423,$K$2:$K$423,"M")),0)</f>
        <v>0</v>
      </c>
      <c r="P371" s="1">
        <f>IF(Table1[[#This Row],[charity_size]]="L",1,0)</f>
        <v>0</v>
      </c>
      <c r="Q37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72" spans="1:17" x14ac:dyDescent="0.2">
      <c r="A372" t="s">
        <v>268</v>
      </c>
      <c r="B372" t="s">
        <v>267</v>
      </c>
      <c r="C372" t="s">
        <v>137</v>
      </c>
      <c r="D372" t="s">
        <v>239</v>
      </c>
      <c r="E372" t="s">
        <v>8</v>
      </c>
      <c r="F372" t="s">
        <v>9</v>
      </c>
      <c r="G372">
        <v>0</v>
      </c>
      <c r="H372" s="1">
        <v>80131</v>
      </c>
      <c r="I372" s="1">
        <f>Table1[[#This Row],[receipts_total]]-Table1[[#This Row],[receipts_others_income]]</f>
        <v>80131</v>
      </c>
      <c r="J372" s="2">
        <f>LOG(Table1[[#This Row],[revenue]]+1,10)</f>
        <v>4.9038059823532185</v>
      </c>
      <c r="K372" s="1" t="str">
        <f>IF(Table1[[#This Row],[revenue]]&lt;250000,"S",IF(Table1[[#This Row],[revenue]]&lt;1000000,"M","L"))</f>
        <v>S</v>
      </c>
      <c r="L372" s="1">
        <f>IF(Table1[[#This Row],[charity_size]]="S",1, 0)</f>
        <v>1</v>
      </c>
      <c r="M372" s="2">
        <f>IF(Table1[[#This Row],[charity_size]]="S",(Table1[[#This Row],[revenue_log]]-_xlfn.MINIFS($J$2:$J$423,$K$2:$K$423,"S"))/(_xlfn.MAXIFS($J$2:$J$423,$K$2:$K$423,"S")-_xlfn.MINIFS($J$2:$J$423,$K$2:$K$423,"S")),0)</f>
        <v>0.90858754872476755</v>
      </c>
      <c r="N372" s="1">
        <f>IF(Table1[[#This Row],[charity_size]]="M",1,0)</f>
        <v>0</v>
      </c>
      <c r="O372" s="2">
        <f>IF(Table1[[#This Row],[charity_size]]="M",(Table1[[#This Row],[revenue_log]]-_xlfn.MINIFS($J$2:$J$423,$K$2:$K$423,"M"))/(_xlfn.MAXIFS($J$2:$J$423,$K$2:$K$423,"M")-_xlfn.MINIFS($J$2:$J$423,$K$2:$K$423,"M")),0)</f>
        <v>0</v>
      </c>
      <c r="P372" s="1">
        <f>IF(Table1[[#This Row],[charity_size]]="L",1,0)</f>
        <v>0</v>
      </c>
      <c r="Q37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73" spans="1:17" x14ac:dyDescent="0.2">
      <c r="A373" t="s">
        <v>279</v>
      </c>
      <c r="B373" t="s">
        <v>278</v>
      </c>
      <c r="C373" t="s">
        <v>137</v>
      </c>
      <c r="D373" t="s">
        <v>274</v>
      </c>
      <c r="E373" t="s">
        <v>8</v>
      </c>
      <c r="F373" t="s">
        <v>9</v>
      </c>
      <c r="G373" s="1">
        <v>28381</v>
      </c>
      <c r="H373" s="1">
        <v>106941</v>
      </c>
      <c r="I373" s="1">
        <f>Table1[[#This Row],[receipts_total]]-Table1[[#This Row],[receipts_others_income]]</f>
        <v>78560</v>
      </c>
      <c r="J373" s="2">
        <f>LOG(Table1[[#This Row],[revenue]]+1,10)</f>
        <v>4.895207002932124</v>
      </c>
      <c r="K373" s="1" t="str">
        <f>IF(Table1[[#This Row],[revenue]]&lt;250000,"S",IF(Table1[[#This Row],[revenue]]&lt;1000000,"M","L"))</f>
        <v>S</v>
      </c>
      <c r="L373" s="1">
        <f>IF(Table1[[#This Row],[charity_size]]="S",1, 0)</f>
        <v>1</v>
      </c>
      <c r="M373" s="2">
        <f>IF(Table1[[#This Row],[charity_size]]="S",(Table1[[#This Row],[revenue_log]]-_xlfn.MINIFS($J$2:$J$423,$K$2:$K$423,"S"))/(_xlfn.MAXIFS($J$2:$J$423,$K$2:$K$423,"S")-_xlfn.MINIFS($J$2:$J$423,$K$2:$K$423,"S")),0)</f>
        <v>0.9069943116224306</v>
      </c>
      <c r="N373" s="1">
        <f>IF(Table1[[#This Row],[charity_size]]="M",1,0)</f>
        <v>0</v>
      </c>
      <c r="O373" s="2">
        <f>IF(Table1[[#This Row],[charity_size]]="M",(Table1[[#This Row],[revenue_log]]-_xlfn.MINIFS($J$2:$J$423,$K$2:$K$423,"M"))/(_xlfn.MAXIFS($J$2:$J$423,$K$2:$K$423,"M")-_xlfn.MINIFS($J$2:$J$423,$K$2:$K$423,"M")),0)</f>
        <v>0</v>
      </c>
      <c r="P373" s="1">
        <f>IF(Table1[[#This Row],[charity_size]]="L",1,0)</f>
        <v>0</v>
      </c>
      <c r="Q37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74" spans="1:17" x14ac:dyDescent="0.2">
      <c r="A374" t="s">
        <v>209</v>
      </c>
      <c r="B374" t="s">
        <v>208</v>
      </c>
      <c r="C374" t="s">
        <v>137</v>
      </c>
      <c r="D374" t="s">
        <v>196</v>
      </c>
      <c r="E374" t="s">
        <v>8</v>
      </c>
      <c r="F374" t="s">
        <v>9</v>
      </c>
      <c r="G374" s="1">
        <v>23600</v>
      </c>
      <c r="H374" s="1">
        <v>100716</v>
      </c>
      <c r="I374" s="1">
        <f>Table1[[#This Row],[receipts_total]]-Table1[[#This Row],[receipts_others_income]]</f>
        <v>77116</v>
      </c>
      <c r="J374" s="2">
        <f>LOG(Table1[[#This Row],[revenue]]+1,10)</f>
        <v>4.8871501263306181</v>
      </c>
      <c r="K374" s="1" t="str">
        <f>IF(Table1[[#This Row],[revenue]]&lt;250000,"S",IF(Table1[[#This Row],[revenue]]&lt;1000000,"M","L"))</f>
        <v>S</v>
      </c>
      <c r="L374" s="1">
        <f>IF(Table1[[#This Row],[charity_size]]="S",1, 0)</f>
        <v>1</v>
      </c>
      <c r="M374" s="2">
        <f>IF(Table1[[#This Row],[charity_size]]="S",(Table1[[#This Row],[revenue_log]]-_xlfn.MINIFS($J$2:$J$423,$K$2:$K$423,"S"))/(_xlfn.MAXIFS($J$2:$J$423,$K$2:$K$423,"S")-_xlfn.MINIFS($J$2:$J$423,$K$2:$K$423,"S")),0)</f>
        <v>0.90550151647758115</v>
      </c>
      <c r="N374" s="1">
        <f>IF(Table1[[#This Row],[charity_size]]="M",1,0)</f>
        <v>0</v>
      </c>
      <c r="O374" s="2">
        <f>IF(Table1[[#This Row],[charity_size]]="M",(Table1[[#This Row],[revenue_log]]-_xlfn.MINIFS($J$2:$J$423,$K$2:$K$423,"M"))/(_xlfn.MAXIFS($J$2:$J$423,$K$2:$K$423,"M")-_xlfn.MINIFS($J$2:$J$423,$K$2:$K$423,"M")),0)</f>
        <v>0</v>
      </c>
      <c r="P374" s="1">
        <f>IF(Table1[[#This Row],[charity_size]]="L",1,0)</f>
        <v>0</v>
      </c>
      <c r="Q37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75" spans="1:17" x14ac:dyDescent="0.2">
      <c r="A375" t="s">
        <v>153</v>
      </c>
      <c r="B375" t="s">
        <v>152</v>
      </c>
      <c r="C375" t="s">
        <v>137</v>
      </c>
      <c r="D375" t="s">
        <v>138</v>
      </c>
      <c r="E375" t="s">
        <v>8</v>
      </c>
      <c r="F375" t="s">
        <v>9</v>
      </c>
      <c r="G375" s="1">
        <v>169480</v>
      </c>
      <c r="H375" s="1">
        <v>245668</v>
      </c>
      <c r="I375" s="1">
        <f>Table1[[#This Row],[receipts_total]]-Table1[[#This Row],[receipts_others_income]]</f>
        <v>76188</v>
      </c>
      <c r="J375" s="2">
        <f>LOG(Table1[[#This Row],[revenue]]+1,10)</f>
        <v>4.8818922733849019</v>
      </c>
      <c r="K375" s="1" t="str">
        <f>IF(Table1[[#This Row],[revenue]]&lt;250000,"S",IF(Table1[[#This Row],[revenue]]&lt;1000000,"M","L"))</f>
        <v>S</v>
      </c>
      <c r="L375" s="1">
        <f>IF(Table1[[#This Row],[charity_size]]="S",1, 0)</f>
        <v>1</v>
      </c>
      <c r="M375" s="2">
        <f>IF(Table1[[#This Row],[charity_size]]="S",(Table1[[#This Row],[revenue_log]]-_xlfn.MINIFS($J$2:$J$423,$K$2:$K$423,"S"))/(_xlfn.MAXIFS($J$2:$J$423,$K$2:$K$423,"S")-_xlfn.MINIFS($J$2:$J$423,$K$2:$K$423,"S")),0)</f>
        <v>0.90452733035833122</v>
      </c>
      <c r="N375" s="1">
        <f>IF(Table1[[#This Row],[charity_size]]="M",1,0)</f>
        <v>0</v>
      </c>
      <c r="O375" s="2">
        <f>IF(Table1[[#This Row],[charity_size]]="M",(Table1[[#This Row],[revenue_log]]-_xlfn.MINIFS($J$2:$J$423,$K$2:$K$423,"M"))/(_xlfn.MAXIFS($J$2:$J$423,$K$2:$K$423,"M")-_xlfn.MINIFS($J$2:$J$423,$K$2:$K$423,"M")),0)</f>
        <v>0</v>
      </c>
      <c r="P375" s="1">
        <f>IF(Table1[[#This Row],[charity_size]]="L",1,0)</f>
        <v>0</v>
      </c>
      <c r="Q37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76" spans="1:17" x14ac:dyDescent="0.2">
      <c r="A376" t="s">
        <v>180</v>
      </c>
      <c r="B376" t="s">
        <v>179</v>
      </c>
      <c r="C376" t="s">
        <v>137</v>
      </c>
      <c r="D376" t="s">
        <v>173</v>
      </c>
      <c r="E376" t="s">
        <v>8</v>
      </c>
      <c r="F376" t="s">
        <v>9</v>
      </c>
      <c r="G376" s="1">
        <v>13481</v>
      </c>
      <c r="H376" s="1">
        <v>88119</v>
      </c>
      <c r="I376" s="1">
        <f>Table1[[#This Row],[receipts_total]]-Table1[[#This Row],[receipts_others_income]]</f>
        <v>74638</v>
      </c>
      <c r="J376" s="2">
        <f>LOG(Table1[[#This Row],[revenue]]+1,10)</f>
        <v>4.8729658121774682</v>
      </c>
      <c r="K376" s="1" t="str">
        <f>IF(Table1[[#This Row],[revenue]]&lt;250000,"S",IF(Table1[[#This Row],[revenue]]&lt;1000000,"M","L"))</f>
        <v>S</v>
      </c>
      <c r="L376" s="1">
        <f>IF(Table1[[#This Row],[charity_size]]="S",1, 0)</f>
        <v>1</v>
      </c>
      <c r="M376" s="2">
        <f>IF(Table1[[#This Row],[charity_size]]="S",(Table1[[#This Row],[revenue_log]]-_xlfn.MINIFS($J$2:$J$423,$K$2:$K$423,"S"))/(_xlfn.MAXIFS($J$2:$J$423,$K$2:$K$423,"S")-_xlfn.MINIFS($J$2:$J$423,$K$2:$K$423,"S")),0)</f>
        <v>0.90287341673767918</v>
      </c>
      <c r="N376" s="1">
        <f>IF(Table1[[#This Row],[charity_size]]="M",1,0)</f>
        <v>0</v>
      </c>
      <c r="O376" s="2">
        <f>IF(Table1[[#This Row],[charity_size]]="M",(Table1[[#This Row],[revenue_log]]-_xlfn.MINIFS($J$2:$J$423,$K$2:$K$423,"M"))/(_xlfn.MAXIFS($J$2:$J$423,$K$2:$K$423,"M")-_xlfn.MINIFS($J$2:$J$423,$K$2:$K$423,"M")),0)</f>
        <v>0</v>
      </c>
      <c r="P376" s="1">
        <f>IF(Table1[[#This Row],[charity_size]]="L",1,0)</f>
        <v>0</v>
      </c>
      <c r="Q37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77" spans="1:17" x14ac:dyDescent="0.2">
      <c r="A377" t="s">
        <v>840</v>
      </c>
      <c r="B377" t="s">
        <v>839</v>
      </c>
      <c r="C377" t="s">
        <v>836</v>
      </c>
      <c r="D377" t="s">
        <v>837</v>
      </c>
      <c r="E377" t="s">
        <v>21</v>
      </c>
      <c r="F377" t="s">
        <v>9</v>
      </c>
      <c r="G377" s="1">
        <v>8083</v>
      </c>
      <c r="H377" s="1">
        <v>81758</v>
      </c>
      <c r="I377" s="1">
        <f>Table1[[#This Row],[receipts_total]]-Table1[[#This Row],[receipts_others_income]]</f>
        <v>73675</v>
      </c>
      <c r="J377" s="2">
        <f>LOG(Table1[[#This Row],[revenue]]+1,10)</f>
        <v>4.8673260392153397</v>
      </c>
      <c r="K377" s="1" t="str">
        <f>IF(Table1[[#This Row],[revenue]]&lt;250000,"S",IF(Table1[[#This Row],[revenue]]&lt;1000000,"M","L"))</f>
        <v>S</v>
      </c>
      <c r="L377" s="1">
        <f>IF(Table1[[#This Row],[charity_size]]="S",1, 0)</f>
        <v>1</v>
      </c>
      <c r="M377" s="2">
        <f>IF(Table1[[#This Row],[charity_size]]="S",(Table1[[#This Row],[revenue_log]]-_xlfn.MINIFS($J$2:$J$423,$K$2:$K$423,"S"))/(_xlfn.MAXIFS($J$2:$J$423,$K$2:$K$423,"S")-_xlfn.MINIFS($J$2:$J$423,$K$2:$K$423,"S")),0)</f>
        <v>0.90182846766965641</v>
      </c>
      <c r="N377" s="1">
        <f>IF(Table1[[#This Row],[charity_size]]="M",1,0)</f>
        <v>0</v>
      </c>
      <c r="O377" s="2">
        <f>IF(Table1[[#This Row],[charity_size]]="M",(Table1[[#This Row],[revenue_log]]-_xlfn.MINIFS($J$2:$J$423,$K$2:$K$423,"M"))/(_xlfn.MAXIFS($J$2:$J$423,$K$2:$K$423,"M")-_xlfn.MINIFS($J$2:$J$423,$K$2:$K$423,"M")),0)</f>
        <v>0</v>
      </c>
      <c r="P377" s="1">
        <f>IF(Table1[[#This Row],[charity_size]]="L",1,0)</f>
        <v>0</v>
      </c>
      <c r="Q37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78" spans="1:17" x14ac:dyDescent="0.2">
      <c r="A378" t="s">
        <v>221</v>
      </c>
      <c r="B378" t="s">
        <v>220</v>
      </c>
      <c r="C378" t="s">
        <v>137</v>
      </c>
      <c r="D378" t="s">
        <v>196</v>
      </c>
      <c r="E378" t="s">
        <v>8</v>
      </c>
      <c r="F378" t="s">
        <v>9</v>
      </c>
      <c r="G378" s="1">
        <v>162774</v>
      </c>
      <c r="H378" s="1">
        <v>234800</v>
      </c>
      <c r="I378" s="1">
        <f>Table1[[#This Row],[receipts_total]]-Table1[[#This Row],[receipts_others_income]]</f>
        <v>72026</v>
      </c>
      <c r="J378" s="2">
        <f>LOG(Table1[[#This Row],[revenue]]+1,10)</f>
        <v>4.8574953263332832</v>
      </c>
      <c r="K378" s="1" t="str">
        <f>IF(Table1[[#This Row],[revenue]]&lt;250000,"S",IF(Table1[[#This Row],[revenue]]&lt;1000000,"M","L"))</f>
        <v>S</v>
      </c>
      <c r="L378" s="1">
        <f>IF(Table1[[#This Row],[charity_size]]="S",1, 0)</f>
        <v>1</v>
      </c>
      <c r="M378" s="2">
        <f>IF(Table1[[#This Row],[charity_size]]="S",(Table1[[#This Row],[revenue_log]]-_xlfn.MINIFS($J$2:$J$423,$K$2:$K$423,"S"))/(_xlfn.MAXIFS($J$2:$J$423,$K$2:$K$423,"S")-_xlfn.MINIFS($J$2:$J$423,$K$2:$K$423,"S")),0)</f>
        <v>0.9000070123853593</v>
      </c>
      <c r="N378" s="1">
        <f>IF(Table1[[#This Row],[charity_size]]="M",1,0)</f>
        <v>0</v>
      </c>
      <c r="O378" s="2">
        <f>IF(Table1[[#This Row],[charity_size]]="M",(Table1[[#This Row],[revenue_log]]-_xlfn.MINIFS($J$2:$J$423,$K$2:$K$423,"M"))/(_xlfn.MAXIFS($J$2:$J$423,$K$2:$K$423,"M")-_xlfn.MINIFS($J$2:$J$423,$K$2:$K$423,"M")),0)</f>
        <v>0</v>
      </c>
      <c r="P378" s="1">
        <f>IF(Table1[[#This Row],[charity_size]]="L",1,0)</f>
        <v>0</v>
      </c>
      <c r="Q37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79" spans="1:17" x14ac:dyDescent="0.2">
      <c r="A379" t="s">
        <v>98</v>
      </c>
      <c r="B379" t="s">
        <v>97</v>
      </c>
      <c r="C379" t="s">
        <v>11</v>
      </c>
      <c r="D379" t="s">
        <v>93</v>
      </c>
      <c r="E379" t="s">
        <v>21</v>
      </c>
      <c r="F379" t="s">
        <v>18</v>
      </c>
      <c r="G379">
        <v>818</v>
      </c>
      <c r="H379" s="1">
        <v>66113</v>
      </c>
      <c r="I379" s="1">
        <f>Table1[[#This Row],[receipts_total]]-Table1[[#This Row],[receipts_others_income]]</f>
        <v>65295</v>
      </c>
      <c r="J379" s="2">
        <f>LOG(Table1[[#This Row],[revenue]]+1,10)</f>
        <v>4.8148865774291947</v>
      </c>
      <c r="K379" s="1" t="str">
        <f>IF(Table1[[#This Row],[revenue]]&lt;250000,"S",IF(Table1[[#This Row],[revenue]]&lt;1000000,"M","L"))</f>
        <v>S</v>
      </c>
      <c r="L379" s="1">
        <f>IF(Table1[[#This Row],[charity_size]]="S",1, 0)</f>
        <v>1</v>
      </c>
      <c r="M379" s="2">
        <f>IF(Table1[[#This Row],[charity_size]]="S",(Table1[[#This Row],[revenue_log]]-_xlfn.MINIFS($J$2:$J$423,$K$2:$K$423,"S"))/(_xlfn.MAXIFS($J$2:$J$423,$K$2:$K$423,"S")-_xlfn.MINIFS($J$2:$J$423,$K$2:$K$423,"S")),0)</f>
        <v>0.89211237322950576</v>
      </c>
      <c r="N379" s="1">
        <f>IF(Table1[[#This Row],[charity_size]]="M",1,0)</f>
        <v>0</v>
      </c>
      <c r="O379" s="2">
        <f>IF(Table1[[#This Row],[charity_size]]="M",(Table1[[#This Row],[revenue_log]]-_xlfn.MINIFS($J$2:$J$423,$K$2:$K$423,"M"))/(_xlfn.MAXIFS($J$2:$J$423,$K$2:$K$423,"M")-_xlfn.MINIFS($J$2:$J$423,$K$2:$K$423,"M")),0)</f>
        <v>0</v>
      </c>
      <c r="P379" s="1">
        <f>IF(Table1[[#This Row],[charity_size]]="L",1,0)</f>
        <v>0</v>
      </c>
      <c r="Q37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80" spans="1:17" x14ac:dyDescent="0.2">
      <c r="A380" t="s">
        <v>332</v>
      </c>
      <c r="B380" t="s">
        <v>330</v>
      </c>
      <c r="C380" t="s">
        <v>291</v>
      </c>
      <c r="D380" t="s">
        <v>331</v>
      </c>
      <c r="E380" t="s">
        <v>21</v>
      </c>
      <c r="F380" t="s">
        <v>9</v>
      </c>
      <c r="G380">
        <v>125</v>
      </c>
      <c r="H380" s="1">
        <v>56848</v>
      </c>
      <c r="I380" s="1">
        <f>Table1[[#This Row],[receipts_total]]-Table1[[#This Row],[receipts_others_income]]</f>
        <v>56723</v>
      </c>
      <c r="J380" s="2">
        <f>LOG(Table1[[#This Row],[revenue]]+1,10)</f>
        <v>4.753766848350538</v>
      </c>
      <c r="K380" s="1" t="str">
        <f>IF(Table1[[#This Row],[revenue]]&lt;250000,"S",IF(Table1[[#This Row],[revenue]]&lt;1000000,"M","L"))</f>
        <v>S</v>
      </c>
      <c r="L380" s="1">
        <f>IF(Table1[[#This Row],[charity_size]]="S",1, 0)</f>
        <v>1</v>
      </c>
      <c r="M380" s="2">
        <f>IF(Table1[[#This Row],[charity_size]]="S",(Table1[[#This Row],[revenue_log]]-_xlfn.MINIFS($J$2:$J$423,$K$2:$K$423,"S"))/(_xlfn.MAXIFS($J$2:$J$423,$K$2:$K$423,"S")-_xlfn.MINIFS($J$2:$J$423,$K$2:$K$423,"S")),0)</f>
        <v>0.88078798049819917</v>
      </c>
      <c r="N380" s="1">
        <f>IF(Table1[[#This Row],[charity_size]]="M",1,0)</f>
        <v>0</v>
      </c>
      <c r="O380" s="2">
        <f>IF(Table1[[#This Row],[charity_size]]="M",(Table1[[#This Row],[revenue_log]]-_xlfn.MINIFS($J$2:$J$423,$K$2:$K$423,"M"))/(_xlfn.MAXIFS($J$2:$J$423,$K$2:$K$423,"M")-_xlfn.MINIFS($J$2:$J$423,$K$2:$K$423,"M")),0)</f>
        <v>0</v>
      </c>
      <c r="P380" s="1">
        <f>IF(Table1[[#This Row],[charity_size]]="L",1,0)</f>
        <v>0</v>
      </c>
      <c r="Q38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81" spans="1:17" x14ac:dyDescent="0.2">
      <c r="A381" t="s">
        <v>287</v>
      </c>
      <c r="B381" t="s">
        <v>286</v>
      </c>
      <c r="C381" t="s">
        <v>137</v>
      </c>
      <c r="D381" t="s">
        <v>274</v>
      </c>
      <c r="E381" t="s">
        <v>8</v>
      </c>
      <c r="F381" t="s">
        <v>9</v>
      </c>
      <c r="G381" s="1">
        <v>46887</v>
      </c>
      <c r="H381" s="1">
        <v>101994</v>
      </c>
      <c r="I381" s="1">
        <f>Table1[[#This Row],[receipts_total]]-Table1[[#This Row],[receipts_others_income]]</f>
        <v>55107</v>
      </c>
      <c r="J381" s="2">
        <f>LOG(Table1[[#This Row],[revenue]]+1,10)</f>
        <v>4.7412146497348662</v>
      </c>
      <c r="K381" s="1" t="str">
        <f>IF(Table1[[#This Row],[revenue]]&lt;250000,"S",IF(Table1[[#This Row],[revenue]]&lt;1000000,"M","L"))</f>
        <v>S</v>
      </c>
      <c r="L381" s="1">
        <f>IF(Table1[[#This Row],[charity_size]]="S",1, 0)</f>
        <v>1</v>
      </c>
      <c r="M381" s="2">
        <f>IF(Table1[[#This Row],[charity_size]]="S",(Table1[[#This Row],[revenue_log]]-_xlfn.MINIFS($J$2:$J$423,$K$2:$K$423,"S"))/(_xlfn.MAXIFS($J$2:$J$423,$K$2:$K$423,"S")-_xlfn.MINIFS($J$2:$J$423,$K$2:$K$423,"S")),0)</f>
        <v>0.87846228257859127</v>
      </c>
      <c r="N381" s="1">
        <f>IF(Table1[[#This Row],[charity_size]]="M",1,0)</f>
        <v>0</v>
      </c>
      <c r="O381" s="2">
        <f>IF(Table1[[#This Row],[charity_size]]="M",(Table1[[#This Row],[revenue_log]]-_xlfn.MINIFS($J$2:$J$423,$K$2:$K$423,"M"))/(_xlfn.MAXIFS($J$2:$J$423,$K$2:$K$423,"M")-_xlfn.MINIFS($J$2:$J$423,$K$2:$K$423,"M")),0)</f>
        <v>0</v>
      </c>
      <c r="P381" s="1">
        <f>IF(Table1[[#This Row],[charity_size]]="L",1,0)</f>
        <v>0</v>
      </c>
      <c r="Q38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82" spans="1:17" x14ac:dyDescent="0.2">
      <c r="A382" t="s">
        <v>275</v>
      </c>
      <c r="B382" t="s">
        <v>273</v>
      </c>
      <c r="C382" t="s">
        <v>137</v>
      </c>
      <c r="D382" t="s">
        <v>274</v>
      </c>
      <c r="E382" t="s">
        <v>8</v>
      </c>
      <c r="F382" t="s">
        <v>9</v>
      </c>
      <c r="G382" s="1">
        <v>12944</v>
      </c>
      <c r="H382" s="1">
        <v>68032</v>
      </c>
      <c r="I382" s="1">
        <f>Table1[[#This Row],[receipts_total]]-Table1[[#This Row],[receipts_others_income]]</f>
        <v>55088</v>
      </c>
      <c r="J382" s="2">
        <f>LOG(Table1[[#This Row],[revenue]]+1,10)</f>
        <v>4.7410648889385119</v>
      </c>
      <c r="K382" s="1" t="str">
        <f>IF(Table1[[#This Row],[revenue]]&lt;250000,"S",IF(Table1[[#This Row],[revenue]]&lt;1000000,"M","L"))</f>
        <v>S</v>
      </c>
      <c r="L382" s="1">
        <f>IF(Table1[[#This Row],[charity_size]]="S",1, 0)</f>
        <v>1</v>
      </c>
      <c r="M382" s="2">
        <f>IF(Table1[[#This Row],[charity_size]]="S",(Table1[[#This Row],[revenue_log]]-_xlfn.MINIFS($J$2:$J$423,$K$2:$K$423,"S"))/(_xlfn.MAXIFS($J$2:$J$423,$K$2:$K$423,"S")-_xlfn.MINIFS($J$2:$J$423,$K$2:$K$423,"S")),0)</f>
        <v>0.87843453458135312</v>
      </c>
      <c r="N382" s="1">
        <f>IF(Table1[[#This Row],[charity_size]]="M",1,0)</f>
        <v>0</v>
      </c>
      <c r="O382" s="2">
        <f>IF(Table1[[#This Row],[charity_size]]="M",(Table1[[#This Row],[revenue_log]]-_xlfn.MINIFS($J$2:$J$423,$K$2:$K$423,"M"))/(_xlfn.MAXIFS($J$2:$J$423,$K$2:$K$423,"M")-_xlfn.MINIFS($J$2:$J$423,$K$2:$K$423,"M")),0)</f>
        <v>0</v>
      </c>
      <c r="P382" s="1">
        <f>IF(Table1[[#This Row],[charity_size]]="L",1,0)</f>
        <v>0</v>
      </c>
      <c r="Q38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83" spans="1:17" x14ac:dyDescent="0.2">
      <c r="A383" t="s">
        <v>266</v>
      </c>
      <c r="B383" t="s">
        <v>265</v>
      </c>
      <c r="C383" t="s">
        <v>137</v>
      </c>
      <c r="D383" t="s">
        <v>239</v>
      </c>
      <c r="E383" t="s">
        <v>8</v>
      </c>
      <c r="F383" t="s">
        <v>9</v>
      </c>
      <c r="G383" s="1">
        <v>64722</v>
      </c>
      <c r="H383" s="1">
        <v>119310</v>
      </c>
      <c r="I383" s="1">
        <f>Table1[[#This Row],[receipts_total]]-Table1[[#This Row],[receipts_others_income]]</f>
        <v>54588</v>
      </c>
      <c r="J383" s="2">
        <f>LOG(Table1[[#This Row],[revenue]]+1,10)</f>
        <v>4.7371051386646394</v>
      </c>
      <c r="K383" s="1" t="str">
        <f>IF(Table1[[#This Row],[revenue]]&lt;250000,"S",IF(Table1[[#This Row],[revenue]]&lt;1000000,"M","L"))</f>
        <v>S</v>
      </c>
      <c r="L383" s="1">
        <f>IF(Table1[[#This Row],[charity_size]]="S",1, 0)</f>
        <v>1</v>
      </c>
      <c r="M383" s="2">
        <f>IF(Table1[[#This Row],[charity_size]]="S",(Table1[[#This Row],[revenue_log]]-_xlfn.MINIFS($J$2:$J$423,$K$2:$K$423,"S"))/(_xlfn.MAXIFS($J$2:$J$423,$K$2:$K$423,"S")-_xlfn.MINIFS($J$2:$J$423,$K$2:$K$423,"S")),0)</f>
        <v>0.87770086367189082</v>
      </c>
      <c r="N383" s="1">
        <f>IF(Table1[[#This Row],[charity_size]]="M",1,0)</f>
        <v>0</v>
      </c>
      <c r="O383" s="2">
        <f>IF(Table1[[#This Row],[charity_size]]="M",(Table1[[#This Row],[revenue_log]]-_xlfn.MINIFS($J$2:$J$423,$K$2:$K$423,"M"))/(_xlfn.MAXIFS($J$2:$J$423,$K$2:$K$423,"M")-_xlfn.MINIFS($J$2:$J$423,$K$2:$K$423,"M")),0)</f>
        <v>0</v>
      </c>
      <c r="P383" s="1">
        <f>IF(Table1[[#This Row],[charity_size]]="L",1,0)</f>
        <v>0</v>
      </c>
      <c r="Q38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84" spans="1:17" x14ac:dyDescent="0.2">
      <c r="A384" t="s">
        <v>151</v>
      </c>
      <c r="B384" t="s">
        <v>150</v>
      </c>
      <c r="C384" t="s">
        <v>137</v>
      </c>
      <c r="D384" t="s">
        <v>138</v>
      </c>
      <c r="E384" t="s">
        <v>8</v>
      </c>
      <c r="F384" t="s">
        <v>9</v>
      </c>
      <c r="G384">
        <v>0</v>
      </c>
      <c r="H384" s="1">
        <v>51000</v>
      </c>
      <c r="I384" s="1">
        <f>Table1[[#This Row],[receipts_total]]-Table1[[#This Row],[receipts_others_income]]</f>
        <v>51000</v>
      </c>
      <c r="J384" s="2">
        <f>LOG(Table1[[#This Row],[revenue]]+1,10)</f>
        <v>4.7075786915925271</v>
      </c>
      <c r="K384" s="1" t="str">
        <f>IF(Table1[[#This Row],[revenue]]&lt;250000,"S",IF(Table1[[#This Row],[revenue]]&lt;1000000,"M","L"))</f>
        <v>S</v>
      </c>
      <c r="L384" s="1">
        <f>IF(Table1[[#This Row],[charity_size]]="S",1, 0)</f>
        <v>1</v>
      </c>
      <c r="M384" s="2">
        <f>IF(Table1[[#This Row],[charity_size]]="S",(Table1[[#This Row],[revenue_log]]-_xlfn.MINIFS($J$2:$J$423,$K$2:$K$423,"S"))/(_xlfn.MAXIFS($J$2:$J$423,$K$2:$K$423,"S")-_xlfn.MINIFS($J$2:$J$423,$K$2:$K$423,"S")),0)</f>
        <v>0.8722301410812453</v>
      </c>
      <c r="N384" s="1">
        <f>IF(Table1[[#This Row],[charity_size]]="M",1,0)</f>
        <v>0</v>
      </c>
      <c r="O384" s="2">
        <f>IF(Table1[[#This Row],[charity_size]]="M",(Table1[[#This Row],[revenue_log]]-_xlfn.MINIFS($J$2:$J$423,$K$2:$K$423,"M"))/(_xlfn.MAXIFS($J$2:$J$423,$K$2:$K$423,"M")-_xlfn.MINIFS($J$2:$J$423,$K$2:$K$423,"M")),0)</f>
        <v>0</v>
      </c>
      <c r="P384" s="1">
        <f>IF(Table1[[#This Row],[charity_size]]="L",1,0)</f>
        <v>0</v>
      </c>
      <c r="Q38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85" spans="1:17" x14ac:dyDescent="0.2">
      <c r="A385" t="s">
        <v>46</v>
      </c>
      <c r="B385" t="s">
        <v>45</v>
      </c>
      <c r="C385" t="s">
        <v>11</v>
      </c>
      <c r="D385" t="s">
        <v>42</v>
      </c>
      <c r="E385" t="s">
        <v>44</v>
      </c>
      <c r="F385" t="s">
        <v>18</v>
      </c>
      <c r="G385">
        <v>0</v>
      </c>
      <c r="H385" s="1">
        <v>48023</v>
      </c>
      <c r="I385" s="1">
        <f>Table1[[#This Row],[receipts_total]]-Table1[[#This Row],[receipts_others_income]]</f>
        <v>48023</v>
      </c>
      <c r="J385" s="2">
        <f>LOG(Table1[[#This Row],[revenue]]+1,10)</f>
        <v>4.6814583303478168</v>
      </c>
      <c r="K385" s="1" t="str">
        <f>IF(Table1[[#This Row],[revenue]]&lt;250000,"S",IF(Table1[[#This Row],[revenue]]&lt;1000000,"M","L"))</f>
        <v>S</v>
      </c>
      <c r="L385" s="1">
        <f>IF(Table1[[#This Row],[charity_size]]="S",1, 0)</f>
        <v>1</v>
      </c>
      <c r="M385" s="2">
        <f>IF(Table1[[#This Row],[charity_size]]="S",(Table1[[#This Row],[revenue_log]]-_xlfn.MINIFS($J$2:$J$423,$K$2:$K$423,"S"))/(_xlfn.MAXIFS($J$2:$J$423,$K$2:$K$423,"S")-_xlfn.MINIFS($J$2:$J$423,$K$2:$K$423,"S")),0)</f>
        <v>0.86739050527988193</v>
      </c>
      <c r="N385" s="1">
        <f>IF(Table1[[#This Row],[charity_size]]="M",1,0)</f>
        <v>0</v>
      </c>
      <c r="O385" s="2">
        <f>IF(Table1[[#This Row],[charity_size]]="M",(Table1[[#This Row],[revenue_log]]-_xlfn.MINIFS($J$2:$J$423,$K$2:$K$423,"M"))/(_xlfn.MAXIFS($J$2:$J$423,$K$2:$K$423,"M")-_xlfn.MINIFS($J$2:$J$423,$K$2:$K$423,"M")),0)</f>
        <v>0</v>
      </c>
      <c r="P385" s="1">
        <f>IF(Table1[[#This Row],[charity_size]]="L",1,0)</f>
        <v>0</v>
      </c>
      <c r="Q38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86" spans="1:17" x14ac:dyDescent="0.2">
      <c r="A386" t="s">
        <v>801</v>
      </c>
      <c r="B386" t="s">
        <v>800</v>
      </c>
      <c r="C386" t="s">
        <v>610</v>
      </c>
      <c r="D386" t="s">
        <v>782</v>
      </c>
      <c r="E386" t="s">
        <v>21</v>
      </c>
      <c r="F386" t="s">
        <v>18</v>
      </c>
      <c r="G386">
        <v>0</v>
      </c>
      <c r="H386" s="1">
        <v>46650</v>
      </c>
      <c r="I386" s="1">
        <f>Table1[[#This Row],[receipts_total]]-Table1[[#This Row],[receipts_others_income]]</f>
        <v>46650</v>
      </c>
      <c r="J386" s="2">
        <f>LOG(Table1[[#This Row],[revenue]]+1,10)</f>
        <v>4.6688609576179347</v>
      </c>
      <c r="K386" s="1" t="str">
        <f>IF(Table1[[#This Row],[revenue]]&lt;250000,"S",IF(Table1[[#This Row],[revenue]]&lt;1000000,"M","L"))</f>
        <v>S</v>
      </c>
      <c r="L386" s="1">
        <f>IF(Table1[[#This Row],[charity_size]]="S",1, 0)</f>
        <v>1</v>
      </c>
      <c r="M386" s="2">
        <f>IF(Table1[[#This Row],[charity_size]]="S",(Table1[[#This Row],[revenue_log]]-_xlfn.MINIFS($J$2:$J$423,$K$2:$K$423,"S"))/(_xlfn.MAXIFS($J$2:$J$423,$K$2:$K$423,"S")-_xlfn.MINIFS($J$2:$J$423,$K$2:$K$423,"S")),0)</f>
        <v>0.86505643740480598</v>
      </c>
      <c r="N386" s="1">
        <f>IF(Table1[[#This Row],[charity_size]]="M",1,0)</f>
        <v>0</v>
      </c>
      <c r="O386" s="2">
        <f>IF(Table1[[#This Row],[charity_size]]="M",(Table1[[#This Row],[revenue_log]]-_xlfn.MINIFS($J$2:$J$423,$K$2:$K$423,"M"))/(_xlfn.MAXIFS($J$2:$J$423,$K$2:$K$423,"M")-_xlfn.MINIFS($J$2:$J$423,$K$2:$K$423,"M")),0)</f>
        <v>0</v>
      </c>
      <c r="P386" s="1">
        <f>IF(Table1[[#This Row],[charity_size]]="L",1,0)</f>
        <v>0</v>
      </c>
      <c r="Q38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87" spans="1:17" x14ac:dyDescent="0.2">
      <c r="A387" t="s">
        <v>139</v>
      </c>
      <c r="B387" t="s">
        <v>136</v>
      </c>
      <c r="C387" t="s">
        <v>137</v>
      </c>
      <c r="D387" t="s">
        <v>138</v>
      </c>
      <c r="E387" t="s">
        <v>8</v>
      </c>
      <c r="F387" t="s">
        <v>9</v>
      </c>
      <c r="G387" s="1">
        <v>8064</v>
      </c>
      <c r="H387" s="1">
        <v>54255</v>
      </c>
      <c r="I387" s="1">
        <f>Table1[[#This Row],[receipts_total]]-Table1[[#This Row],[receipts_others_income]]</f>
        <v>46191</v>
      </c>
      <c r="J387" s="2">
        <f>LOG(Table1[[#This Row],[revenue]]+1,10)</f>
        <v>4.6645667665366446</v>
      </c>
      <c r="K387" s="1" t="str">
        <f>IF(Table1[[#This Row],[revenue]]&lt;250000,"S",IF(Table1[[#This Row],[revenue]]&lt;1000000,"M","L"))</f>
        <v>S</v>
      </c>
      <c r="L387" s="1">
        <f>IF(Table1[[#This Row],[charity_size]]="S",1, 0)</f>
        <v>1</v>
      </c>
      <c r="M387" s="2">
        <f>IF(Table1[[#This Row],[charity_size]]="S",(Table1[[#This Row],[revenue_log]]-_xlfn.MINIFS($J$2:$J$423,$K$2:$K$423,"S"))/(_xlfn.MAXIFS($J$2:$J$423,$K$2:$K$423,"S")-_xlfn.MINIFS($J$2:$J$423,$K$2:$K$423,"S")),0)</f>
        <v>0.86426080059487798</v>
      </c>
      <c r="N387" s="1">
        <f>IF(Table1[[#This Row],[charity_size]]="M",1,0)</f>
        <v>0</v>
      </c>
      <c r="O387" s="2">
        <f>IF(Table1[[#This Row],[charity_size]]="M",(Table1[[#This Row],[revenue_log]]-_xlfn.MINIFS($J$2:$J$423,$K$2:$K$423,"M"))/(_xlfn.MAXIFS($J$2:$J$423,$K$2:$K$423,"M")-_xlfn.MINIFS($J$2:$J$423,$K$2:$K$423,"M")),0)</f>
        <v>0</v>
      </c>
      <c r="P387" s="1">
        <f>IF(Table1[[#This Row],[charity_size]]="L",1,0)</f>
        <v>0</v>
      </c>
      <c r="Q38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88" spans="1:17" x14ac:dyDescent="0.2">
      <c r="A388" t="s">
        <v>186</v>
      </c>
      <c r="B388" t="s">
        <v>185</v>
      </c>
      <c r="C388" t="s">
        <v>137</v>
      </c>
      <c r="D388" t="s">
        <v>173</v>
      </c>
      <c r="E388" t="s">
        <v>8</v>
      </c>
      <c r="F388" t="s">
        <v>9</v>
      </c>
      <c r="G388">
        <v>0</v>
      </c>
      <c r="H388" s="1">
        <v>45068</v>
      </c>
      <c r="I388" s="1">
        <f>Table1[[#This Row],[receipts_total]]-Table1[[#This Row],[receipts_others_income]]</f>
        <v>45068</v>
      </c>
      <c r="J388" s="2">
        <f>LOG(Table1[[#This Row],[revenue]]+1,10)</f>
        <v>4.65387792196492</v>
      </c>
      <c r="K388" s="1" t="str">
        <f>IF(Table1[[#This Row],[revenue]]&lt;250000,"S",IF(Table1[[#This Row],[revenue]]&lt;1000000,"M","L"))</f>
        <v>S</v>
      </c>
      <c r="L388" s="1">
        <f>IF(Table1[[#This Row],[charity_size]]="S",1, 0)</f>
        <v>1</v>
      </c>
      <c r="M388" s="2">
        <f>IF(Table1[[#This Row],[charity_size]]="S",(Table1[[#This Row],[revenue_log]]-_xlfn.MINIFS($J$2:$J$423,$K$2:$K$423,"S"))/(_xlfn.MAXIFS($J$2:$J$423,$K$2:$K$423,"S")-_xlfn.MINIFS($J$2:$J$423,$K$2:$K$423,"S")),0)</f>
        <v>0.86228034885533689</v>
      </c>
      <c r="N388" s="1">
        <f>IF(Table1[[#This Row],[charity_size]]="M",1,0)</f>
        <v>0</v>
      </c>
      <c r="O388" s="2">
        <f>IF(Table1[[#This Row],[charity_size]]="M",(Table1[[#This Row],[revenue_log]]-_xlfn.MINIFS($J$2:$J$423,$K$2:$K$423,"M"))/(_xlfn.MAXIFS($J$2:$J$423,$K$2:$K$423,"M")-_xlfn.MINIFS($J$2:$J$423,$K$2:$K$423,"M")),0)</f>
        <v>0</v>
      </c>
      <c r="P388" s="1">
        <f>IF(Table1[[#This Row],[charity_size]]="L",1,0)</f>
        <v>0</v>
      </c>
      <c r="Q38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89" spans="1:17" x14ac:dyDescent="0.2">
      <c r="A389" t="s">
        <v>223</v>
      </c>
      <c r="B389" t="s">
        <v>222</v>
      </c>
      <c r="C389" t="s">
        <v>137</v>
      </c>
      <c r="D389" t="s">
        <v>196</v>
      </c>
      <c r="E389" t="s">
        <v>8</v>
      </c>
      <c r="F389" t="s">
        <v>9</v>
      </c>
      <c r="G389" s="1">
        <v>9208</v>
      </c>
      <c r="H389" s="1">
        <v>53338</v>
      </c>
      <c r="I389" s="1">
        <f>Table1[[#This Row],[receipts_total]]-Table1[[#This Row],[receipts_others_income]]</f>
        <v>44130</v>
      </c>
      <c r="J389" s="2">
        <f>LOG(Table1[[#This Row],[revenue]]+1,10)</f>
        <v>4.6447437685883965</v>
      </c>
      <c r="K389" s="1" t="str">
        <f>IF(Table1[[#This Row],[revenue]]&lt;250000,"S",IF(Table1[[#This Row],[revenue]]&lt;1000000,"M","L"))</f>
        <v>S</v>
      </c>
      <c r="L389" s="1">
        <f>IF(Table1[[#This Row],[charity_size]]="S",1, 0)</f>
        <v>1</v>
      </c>
      <c r="M389" s="2">
        <f>IF(Table1[[#This Row],[charity_size]]="S",(Table1[[#This Row],[revenue_log]]-_xlfn.MINIFS($J$2:$J$423,$K$2:$K$423,"S"))/(_xlfn.MAXIFS($J$2:$J$423,$K$2:$K$423,"S")-_xlfn.MINIFS($J$2:$J$423,$K$2:$K$423,"S")),0)</f>
        <v>0.86058795359012519</v>
      </c>
      <c r="N389" s="1">
        <f>IF(Table1[[#This Row],[charity_size]]="M",1,0)</f>
        <v>0</v>
      </c>
      <c r="O389" s="2">
        <f>IF(Table1[[#This Row],[charity_size]]="M",(Table1[[#This Row],[revenue_log]]-_xlfn.MINIFS($J$2:$J$423,$K$2:$K$423,"M"))/(_xlfn.MAXIFS($J$2:$J$423,$K$2:$K$423,"M")-_xlfn.MINIFS($J$2:$J$423,$K$2:$K$423,"M")),0)</f>
        <v>0</v>
      </c>
      <c r="P389" s="1">
        <f>IF(Table1[[#This Row],[charity_size]]="L",1,0)</f>
        <v>0</v>
      </c>
      <c r="Q38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90" spans="1:17" x14ac:dyDescent="0.2">
      <c r="A390" t="s">
        <v>364</v>
      </c>
      <c r="B390" t="s">
        <v>363</v>
      </c>
      <c r="C390" t="s">
        <v>356</v>
      </c>
      <c r="D390" t="s">
        <v>357</v>
      </c>
      <c r="E390" t="s">
        <v>8</v>
      </c>
      <c r="F390" t="s">
        <v>9</v>
      </c>
      <c r="G390">
        <v>0</v>
      </c>
      <c r="H390" s="1">
        <v>43732</v>
      </c>
      <c r="I390" s="1">
        <f>Table1[[#This Row],[receipts_total]]-Table1[[#This Row],[receipts_others_income]]</f>
        <v>43732</v>
      </c>
      <c r="J390" s="2">
        <f>LOG(Table1[[#This Row],[revenue]]+1,10)</f>
        <v>4.6408092701360069</v>
      </c>
      <c r="K390" s="1" t="str">
        <f>IF(Table1[[#This Row],[revenue]]&lt;250000,"S",IF(Table1[[#This Row],[revenue]]&lt;1000000,"M","L"))</f>
        <v>S</v>
      </c>
      <c r="L390" s="1">
        <f>IF(Table1[[#This Row],[charity_size]]="S",1, 0)</f>
        <v>1</v>
      </c>
      <c r="M390" s="2">
        <f>IF(Table1[[#This Row],[charity_size]]="S",(Table1[[#This Row],[revenue_log]]-_xlfn.MINIFS($J$2:$J$423,$K$2:$K$423,"S"))/(_xlfn.MAXIFS($J$2:$J$423,$K$2:$K$423,"S")-_xlfn.MINIFS($J$2:$J$423,$K$2:$K$423,"S")),0)</f>
        <v>0.85985896139157936</v>
      </c>
      <c r="N390" s="1">
        <f>IF(Table1[[#This Row],[charity_size]]="M",1,0)</f>
        <v>0</v>
      </c>
      <c r="O390" s="2">
        <f>IF(Table1[[#This Row],[charity_size]]="M",(Table1[[#This Row],[revenue_log]]-_xlfn.MINIFS($J$2:$J$423,$K$2:$K$423,"M"))/(_xlfn.MAXIFS($J$2:$J$423,$K$2:$K$423,"M")-_xlfn.MINIFS($J$2:$J$423,$K$2:$K$423,"M")),0)</f>
        <v>0</v>
      </c>
      <c r="P390" s="1">
        <f>IF(Table1[[#This Row],[charity_size]]="L",1,0)</f>
        <v>0</v>
      </c>
      <c r="Q39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91" spans="1:17" x14ac:dyDescent="0.2">
      <c r="A391" t="s">
        <v>254</v>
      </c>
      <c r="B391" t="s">
        <v>253</v>
      </c>
      <c r="C391" t="s">
        <v>137</v>
      </c>
      <c r="D391" t="s">
        <v>239</v>
      </c>
      <c r="E391" t="s">
        <v>8</v>
      </c>
      <c r="F391" t="s">
        <v>9</v>
      </c>
      <c r="G391" s="1">
        <v>6673</v>
      </c>
      <c r="H391" s="1">
        <v>46104</v>
      </c>
      <c r="I391" s="1">
        <f>Table1[[#This Row],[receipts_total]]-Table1[[#This Row],[receipts_others_income]]</f>
        <v>39431</v>
      </c>
      <c r="J391" s="2">
        <f>LOG(Table1[[#This Row],[revenue]]+1,10)</f>
        <v>4.5958488051466668</v>
      </c>
      <c r="K391" s="1" t="str">
        <f>IF(Table1[[#This Row],[revenue]]&lt;250000,"S",IF(Table1[[#This Row],[revenue]]&lt;1000000,"M","L"))</f>
        <v>S</v>
      </c>
      <c r="L391" s="1">
        <f>IF(Table1[[#This Row],[charity_size]]="S",1, 0)</f>
        <v>1</v>
      </c>
      <c r="M391" s="2">
        <f>IF(Table1[[#This Row],[charity_size]]="S",(Table1[[#This Row],[revenue_log]]-_xlfn.MINIFS($J$2:$J$423,$K$2:$K$423,"S"))/(_xlfn.MAXIFS($J$2:$J$423,$K$2:$K$423,"S")-_xlfn.MINIFS($J$2:$J$423,$K$2:$K$423,"S")),0)</f>
        <v>0.85152859130328573</v>
      </c>
      <c r="N391" s="1">
        <f>IF(Table1[[#This Row],[charity_size]]="M",1,0)</f>
        <v>0</v>
      </c>
      <c r="O391" s="2">
        <f>IF(Table1[[#This Row],[charity_size]]="M",(Table1[[#This Row],[revenue_log]]-_xlfn.MINIFS($J$2:$J$423,$K$2:$K$423,"M"))/(_xlfn.MAXIFS($J$2:$J$423,$K$2:$K$423,"M")-_xlfn.MINIFS($J$2:$J$423,$K$2:$K$423,"M")),0)</f>
        <v>0</v>
      </c>
      <c r="P391" s="1">
        <f>IF(Table1[[#This Row],[charity_size]]="L",1,0)</f>
        <v>0</v>
      </c>
      <c r="Q39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92" spans="1:17" x14ac:dyDescent="0.2">
      <c r="A392" t="s">
        <v>107</v>
      </c>
      <c r="B392" t="s">
        <v>106</v>
      </c>
      <c r="C392" t="s">
        <v>11</v>
      </c>
      <c r="D392" t="s">
        <v>104</v>
      </c>
      <c r="E392" t="s">
        <v>21</v>
      </c>
      <c r="F392" t="s">
        <v>9</v>
      </c>
      <c r="G392" s="1">
        <v>3559</v>
      </c>
      <c r="H392" s="1">
        <v>42600</v>
      </c>
      <c r="I392" s="1">
        <f>Table1[[#This Row],[receipts_total]]-Table1[[#This Row],[receipts_others_income]]</f>
        <v>39041</v>
      </c>
      <c r="J392" s="2">
        <f>LOG(Table1[[#This Row],[revenue]]+1,10)</f>
        <v>4.5915320571174982</v>
      </c>
      <c r="K392" s="1" t="str">
        <f>IF(Table1[[#This Row],[revenue]]&lt;250000,"S",IF(Table1[[#This Row],[revenue]]&lt;1000000,"M","L"))</f>
        <v>S</v>
      </c>
      <c r="L392" s="1">
        <f>IF(Table1[[#This Row],[charity_size]]="S",1, 0)</f>
        <v>1</v>
      </c>
      <c r="M392" s="2">
        <f>IF(Table1[[#This Row],[charity_size]]="S",(Table1[[#This Row],[revenue_log]]-_xlfn.MINIFS($J$2:$J$423,$K$2:$K$423,"S"))/(_xlfn.MAXIFS($J$2:$J$423,$K$2:$K$423,"S")-_xlfn.MINIFS($J$2:$J$423,$K$2:$K$423,"S")),0)</f>
        <v>0.8507287750943251</v>
      </c>
      <c r="N392" s="1">
        <f>IF(Table1[[#This Row],[charity_size]]="M",1,0)</f>
        <v>0</v>
      </c>
      <c r="O392" s="2">
        <f>IF(Table1[[#This Row],[charity_size]]="M",(Table1[[#This Row],[revenue_log]]-_xlfn.MINIFS($J$2:$J$423,$K$2:$K$423,"M"))/(_xlfn.MAXIFS($J$2:$J$423,$K$2:$K$423,"M")-_xlfn.MINIFS($J$2:$J$423,$K$2:$K$423,"M")),0)</f>
        <v>0</v>
      </c>
      <c r="P392" s="1">
        <f>IF(Table1[[#This Row],[charity_size]]="L",1,0)</f>
        <v>0</v>
      </c>
      <c r="Q39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93" spans="1:17" x14ac:dyDescent="0.2">
      <c r="A393" t="s">
        <v>642</v>
      </c>
      <c r="B393" t="s">
        <v>641</v>
      </c>
      <c r="C393" t="s">
        <v>610</v>
      </c>
      <c r="D393" t="s">
        <v>540</v>
      </c>
      <c r="E393" t="s">
        <v>21</v>
      </c>
      <c r="F393" t="s">
        <v>9</v>
      </c>
      <c r="G393" s="1">
        <v>38948</v>
      </c>
      <c r="H393" s="1">
        <v>77896</v>
      </c>
      <c r="I393" s="1">
        <f>Table1[[#This Row],[receipts_total]]-Table1[[#This Row],[receipts_others_income]]</f>
        <v>38948</v>
      </c>
      <c r="J393" s="2">
        <f>LOG(Table1[[#This Row],[revenue]]+1,10)</f>
        <v>4.5904963118145643</v>
      </c>
      <c r="K393" s="1" t="str">
        <f>IF(Table1[[#This Row],[revenue]]&lt;250000,"S",IF(Table1[[#This Row],[revenue]]&lt;1000000,"M","L"))</f>
        <v>S</v>
      </c>
      <c r="L393" s="1">
        <f>IF(Table1[[#This Row],[charity_size]]="S",1, 0)</f>
        <v>1</v>
      </c>
      <c r="M393" s="2">
        <f>IF(Table1[[#This Row],[charity_size]]="S",(Table1[[#This Row],[revenue_log]]-_xlfn.MINIFS($J$2:$J$423,$K$2:$K$423,"S"))/(_xlfn.MAXIFS($J$2:$J$423,$K$2:$K$423,"S")-_xlfn.MINIFS($J$2:$J$423,$K$2:$K$423,"S")),0)</f>
        <v>0.85053687001298972</v>
      </c>
      <c r="N393" s="1">
        <f>IF(Table1[[#This Row],[charity_size]]="M",1,0)</f>
        <v>0</v>
      </c>
      <c r="O393" s="2">
        <f>IF(Table1[[#This Row],[charity_size]]="M",(Table1[[#This Row],[revenue_log]]-_xlfn.MINIFS($J$2:$J$423,$K$2:$K$423,"M"))/(_xlfn.MAXIFS($J$2:$J$423,$K$2:$K$423,"M")-_xlfn.MINIFS($J$2:$J$423,$K$2:$K$423,"M")),0)</f>
        <v>0</v>
      </c>
      <c r="P393" s="1">
        <f>IF(Table1[[#This Row],[charity_size]]="L",1,0)</f>
        <v>0</v>
      </c>
      <c r="Q39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94" spans="1:17" x14ac:dyDescent="0.2">
      <c r="A394" t="s">
        <v>752</v>
      </c>
      <c r="B394" t="s">
        <v>751</v>
      </c>
      <c r="C394" t="s">
        <v>610</v>
      </c>
      <c r="D394" t="s">
        <v>735</v>
      </c>
      <c r="E394" t="s">
        <v>8</v>
      </c>
      <c r="F394" t="s">
        <v>18</v>
      </c>
      <c r="G394" s="1">
        <v>41520</v>
      </c>
      <c r="H394" s="1">
        <v>79074</v>
      </c>
      <c r="I394" s="1">
        <f>Table1[[#This Row],[receipts_total]]-Table1[[#This Row],[receipts_others_income]]</f>
        <v>37554</v>
      </c>
      <c r="J394" s="2">
        <f>LOG(Table1[[#This Row],[revenue]]+1,10)</f>
        <v>4.5746677663162263</v>
      </c>
      <c r="K394" s="1" t="str">
        <f>IF(Table1[[#This Row],[revenue]]&lt;250000,"S",IF(Table1[[#This Row],[revenue]]&lt;1000000,"M","L"))</f>
        <v>S</v>
      </c>
      <c r="L394" s="1">
        <f>IF(Table1[[#This Row],[charity_size]]="S",1, 0)</f>
        <v>1</v>
      </c>
      <c r="M394" s="2">
        <f>IF(Table1[[#This Row],[charity_size]]="S",(Table1[[#This Row],[revenue_log]]-_xlfn.MINIFS($J$2:$J$423,$K$2:$K$423,"S"))/(_xlfn.MAXIFS($J$2:$J$423,$K$2:$K$423,"S")-_xlfn.MINIFS($J$2:$J$423,$K$2:$K$423,"S")),0)</f>
        <v>0.84760412361030435</v>
      </c>
      <c r="N394" s="1">
        <f>IF(Table1[[#This Row],[charity_size]]="M",1,0)</f>
        <v>0</v>
      </c>
      <c r="O394" s="2">
        <f>IF(Table1[[#This Row],[charity_size]]="M",(Table1[[#This Row],[revenue_log]]-_xlfn.MINIFS($J$2:$J$423,$K$2:$K$423,"M"))/(_xlfn.MAXIFS($J$2:$J$423,$K$2:$K$423,"M")-_xlfn.MINIFS($J$2:$J$423,$K$2:$K$423,"M")),0)</f>
        <v>0</v>
      </c>
      <c r="P394" s="1">
        <f>IF(Table1[[#This Row],[charity_size]]="L",1,0)</f>
        <v>0</v>
      </c>
      <c r="Q39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95" spans="1:17" x14ac:dyDescent="0.2">
      <c r="A395" t="s">
        <v>901</v>
      </c>
      <c r="B395" t="s">
        <v>899</v>
      </c>
      <c r="C395" t="s">
        <v>836</v>
      </c>
      <c r="D395" t="s">
        <v>900</v>
      </c>
      <c r="E395" t="s">
        <v>8</v>
      </c>
      <c r="F395" t="s">
        <v>9</v>
      </c>
      <c r="G395">
        <v>300</v>
      </c>
      <c r="H395" s="1">
        <v>37043</v>
      </c>
      <c r="I395" s="1">
        <f>Table1[[#This Row],[receipts_total]]-Table1[[#This Row],[receipts_others_income]]</f>
        <v>36743</v>
      </c>
      <c r="J395" s="2">
        <f>LOG(Table1[[#This Row],[revenue]]+1,10)</f>
        <v>4.5651864324098668</v>
      </c>
      <c r="K395" s="1" t="str">
        <f>IF(Table1[[#This Row],[revenue]]&lt;250000,"S",IF(Table1[[#This Row],[revenue]]&lt;1000000,"M","L"))</f>
        <v>S</v>
      </c>
      <c r="L395" s="1">
        <f>IF(Table1[[#This Row],[charity_size]]="S",1, 0)</f>
        <v>1</v>
      </c>
      <c r="M395" s="2">
        <f>IF(Table1[[#This Row],[charity_size]]="S",(Table1[[#This Row],[revenue_log]]-_xlfn.MINIFS($J$2:$J$423,$K$2:$K$423,"S"))/(_xlfn.MAXIFS($J$2:$J$423,$K$2:$K$423,"S")-_xlfn.MINIFS($J$2:$J$423,$K$2:$K$423,"S")),0)</f>
        <v>0.84584740200190045</v>
      </c>
      <c r="N395" s="1">
        <f>IF(Table1[[#This Row],[charity_size]]="M",1,0)</f>
        <v>0</v>
      </c>
      <c r="O395" s="2">
        <f>IF(Table1[[#This Row],[charity_size]]="M",(Table1[[#This Row],[revenue_log]]-_xlfn.MINIFS($J$2:$J$423,$K$2:$K$423,"M"))/(_xlfn.MAXIFS($J$2:$J$423,$K$2:$K$423,"M")-_xlfn.MINIFS($J$2:$J$423,$K$2:$K$423,"M")),0)</f>
        <v>0</v>
      </c>
      <c r="P395" s="1">
        <f>IF(Table1[[#This Row],[charity_size]]="L",1,0)</f>
        <v>0</v>
      </c>
      <c r="Q39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96" spans="1:17" x14ac:dyDescent="0.2">
      <c r="A396" t="s">
        <v>486</v>
      </c>
      <c r="B396" t="s">
        <v>485</v>
      </c>
      <c r="C396" t="s">
        <v>356</v>
      </c>
      <c r="D396" t="s">
        <v>467</v>
      </c>
      <c r="E396" t="s">
        <v>21</v>
      </c>
      <c r="F396" t="s">
        <v>9</v>
      </c>
      <c r="G396" s="1">
        <v>5470</v>
      </c>
      <c r="H396" s="1">
        <v>40104</v>
      </c>
      <c r="I396" s="1">
        <f>Table1[[#This Row],[receipts_total]]-Table1[[#This Row],[receipts_others_income]]</f>
        <v>34634</v>
      </c>
      <c r="J396" s="2">
        <f>LOG(Table1[[#This Row],[revenue]]+1,10)</f>
        <v>4.5395151919728569</v>
      </c>
      <c r="K396" s="1" t="str">
        <f>IF(Table1[[#This Row],[revenue]]&lt;250000,"S",IF(Table1[[#This Row],[revenue]]&lt;1000000,"M","L"))</f>
        <v>S</v>
      </c>
      <c r="L396" s="1">
        <f>IF(Table1[[#This Row],[charity_size]]="S",1, 0)</f>
        <v>1</v>
      </c>
      <c r="M396" s="2">
        <f>IF(Table1[[#This Row],[charity_size]]="S",(Table1[[#This Row],[revenue_log]]-_xlfn.MINIFS($J$2:$J$423,$K$2:$K$423,"S"))/(_xlfn.MAXIFS($J$2:$J$423,$K$2:$K$423,"S")-_xlfn.MINIFS($J$2:$J$423,$K$2:$K$423,"S")),0)</f>
        <v>0.84109098025411466</v>
      </c>
      <c r="N396" s="1">
        <f>IF(Table1[[#This Row],[charity_size]]="M",1,0)</f>
        <v>0</v>
      </c>
      <c r="O396" s="2">
        <f>IF(Table1[[#This Row],[charity_size]]="M",(Table1[[#This Row],[revenue_log]]-_xlfn.MINIFS($J$2:$J$423,$K$2:$K$423,"M"))/(_xlfn.MAXIFS($J$2:$J$423,$K$2:$K$423,"M")-_xlfn.MINIFS($J$2:$J$423,$K$2:$K$423,"M")),0)</f>
        <v>0</v>
      </c>
      <c r="P396" s="1">
        <f>IF(Table1[[#This Row],[charity_size]]="L",1,0)</f>
        <v>0</v>
      </c>
      <c r="Q39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97" spans="1:17" x14ac:dyDescent="0.2">
      <c r="A397" t="s">
        <v>555</v>
      </c>
      <c r="B397" t="s">
        <v>554</v>
      </c>
      <c r="C397" t="s">
        <v>132</v>
      </c>
      <c r="D397" t="s">
        <v>540</v>
      </c>
      <c r="E397" t="s">
        <v>8</v>
      </c>
      <c r="F397" t="s">
        <v>9</v>
      </c>
      <c r="G397" s="1">
        <v>8316</v>
      </c>
      <c r="H397" s="1">
        <v>38676</v>
      </c>
      <c r="I397" s="1">
        <f>Table1[[#This Row],[receipts_total]]-Table1[[#This Row],[receipts_others_income]]</f>
        <v>30360</v>
      </c>
      <c r="J397" s="2">
        <f>LOG(Table1[[#This Row],[revenue]]+1,10)</f>
        <v>4.4823160718126935</v>
      </c>
      <c r="K397" s="1" t="str">
        <f>IF(Table1[[#This Row],[revenue]]&lt;250000,"S",IF(Table1[[#This Row],[revenue]]&lt;1000000,"M","L"))</f>
        <v>S</v>
      </c>
      <c r="L397" s="1">
        <f>IF(Table1[[#This Row],[charity_size]]="S",1, 0)</f>
        <v>1</v>
      </c>
      <c r="M397" s="2">
        <f>IF(Table1[[#This Row],[charity_size]]="S",(Table1[[#This Row],[revenue_log]]-_xlfn.MINIFS($J$2:$J$423,$K$2:$K$423,"S"))/(_xlfn.MAXIFS($J$2:$J$423,$K$2:$K$423,"S")-_xlfn.MINIFS($J$2:$J$423,$K$2:$K$423,"S")),0)</f>
        <v>0.83049300623912381</v>
      </c>
      <c r="N397" s="1">
        <f>IF(Table1[[#This Row],[charity_size]]="M",1,0)</f>
        <v>0</v>
      </c>
      <c r="O397" s="2">
        <f>IF(Table1[[#This Row],[charity_size]]="M",(Table1[[#This Row],[revenue_log]]-_xlfn.MINIFS($J$2:$J$423,$K$2:$K$423,"M"))/(_xlfn.MAXIFS($J$2:$J$423,$K$2:$K$423,"M")-_xlfn.MINIFS($J$2:$J$423,$K$2:$K$423,"M")),0)</f>
        <v>0</v>
      </c>
      <c r="P397" s="1">
        <f>IF(Table1[[#This Row],[charity_size]]="L",1,0)</f>
        <v>0</v>
      </c>
      <c r="Q39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98" spans="1:17" x14ac:dyDescent="0.2">
      <c r="A398" t="s">
        <v>176</v>
      </c>
      <c r="B398" t="s">
        <v>175</v>
      </c>
      <c r="C398" t="s">
        <v>137</v>
      </c>
      <c r="D398" t="s">
        <v>173</v>
      </c>
      <c r="E398" t="s">
        <v>8</v>
      </c>
      <c r="F398" t="s">
        <v>9</v>
      </c>
      <c r="G398">
        <v>0</v>
      </c>
      <c r="H398" s="1">
        <v>29500</v>
      </c>
      <c r="I398" s="1">
        <f>Table1[[#This Row],[receipts_total]]-Table1[[#This Row],[receipts_others_income]]</f>
        <v>29500</v>
      </c>
      <c r="J398" s="2">
        <f>LOG(Table1[[#This Row],[revenue]]+1,10)</f>
        <v>4.4698367375754895</v>
      </c>
      <c r="K398" s="1" t="str">
        <f>IF(Table1[[#This Row],[revenue]]&lt;250000,"S",IF(Table1[[#This Row],[revenue]]&lt;1000000,"M","L"))</f>
        <v>S</v>
      </c>
      <c r="L398" s="1">
        <f>IF(Table1[[#This Row],[charity_size]]="S",1, 0)</f>
        <v>1</v>
      </c>
      <c r="M398" s="2">
        <f>IF(Table1[[#This Row],[charity_size]]="S",(Table1[[#This Row],[revenue_log]]-_xlfn.MINIFS($J$2:$J$423,$K$2:$K$423,"S"))/(_xlfn.MAXIFS($J$2:$J$423,$K$2:$K$423,"S")-_xlfn.MINIFS($J$2:$J$423,$K$2:$K$423,"S")),0)</f>
        <v>0.82818080878573741</v>
      </c>
      <c r="N398" s="1">
        <f>IF(Table1[[#This Row],[charity_size]]="M",1,0)</f>
        <v>0</v>
      </c>
      <c r="O398" s="2">
        <f>IF(Table1[[#This Row],[charity_size]]="M",(Table1[[#This Row],[revenue_log]]-_xlfn.MINIFS($J$2:$J$423,$K$2:$K$423,"M"))/(_xlfn.MAXIFS($J$2:$J$423,$K$2:$K$423,"M")-_xlfn.MINIFS($J$2:$J$423,$K$2:$K$423,"M")),0)</f>
        <v>0</v>
      </c>
      <c r="P398" s="1">
        <f>IF(Table1[[#This Row],[charity_size]]="L",1,0)</f>
        <v>0</v>
      </c>
      <c r="Q39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99" spans="1:17" x14ac:dyDescent="0.2">
      <c r="A399" t="s">
        <v>248</v>
      </c>
      <c r="B399" t="s">
        <v>247</v>
      </c>
      <c r="C399" t="s">
        <v>137</v>
      </c>
      <c r="D399" t="s">
        <v>239</v>
      </c>
      <c r="E399" t="s">
        <v>8</v>
      </c>
      <c r="F399" t="s">
        <v>9</v>
      </c>
      <c r="G399" s="1">
        <v>4853</v>
      </c>
      <c r="H399" s="1">
        <v>34105</v>
      </c>
      <c r="I399" s="1">
        <f>Table1[[#This Row],[receipts_total]]-Table1[[#This Row],[receipts_others_income]]</f>
        <v>29252</v>
      </c>
      <c r="J399" s="2">
        <f>LOG(Table1[[#This Row],[revenue]]+1,10)</f>
        <v>4.4661704111578819</v>
      </c>
      <c r="K399" s="1" t="str">
        <f>IF(Table1[[#This Row],[revenue]]&lt;250000,"S",IF(Table1[[#This Row],[revenue]]&lt;1000000,"M","L"))</f>
        <v>S</v>
      </c>
      <c r="L399" s="1">
        <f>IF(Table1[[#This Row],[charity_size]]="S",1, 0)</f>
        <v>1</v>
      </c>
      <c r="M399" s="2">
        <f>IF(Table1[[#This Row],[charity_size]]="S",(Table1[[#This Row],[revenue_log]]-_xlfn.MINIFS($J$2:$J$423,$K$2:$K$423,"S"))/(_xlfn.MAXIFS($J$2:$J$423,$K$2:$K$423,"S")-_xlfn.MINIFS($J$2:$J$423,$K$2:$K$423,"S")),0)</f>
        <v>0.82750150406924039</v>
      </c>
      <c r="N399" s="1">
        <f>IF(Table1[[#This Row],[charity_size]]="M",1,0)</f>
        <v>0</v>
      </c>
      <c r="O399" s="2">
        <f>IF(Table1[[#This Row],[charity_size]]="M",(Table1[[#This Row],[revenue_log]]-_xlfn.MINIFS($J$2:$J$423,$K$2:$K$423,"M"))/(_xlfn.MAXIFS($J$2:$J$423,$K$2:$K$423,"M")-_xlfn.MINIFS($J$2:$J$423,$K$2:$K$423,"M")),0)</f>
        <v>0</v>
      </c>
      <c r="P399" s="1">
        <f>IF(Table1[[#This Row],[charity_size]]="L",1,0)</f>
        <v>0</v>
      </c>
      <c r="Q39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00" spans="1:17" x14ac:dyDescent="0.2">
      <c r="A400" t="s">
        <v>264</v>
      </c>
      <c r="B400" t="s">
        <v>263</v>
      </c>
      <c r="C400" t="s">
        <v>137</v>
      </c>
      <c r="D400" t="s">
        <v>239</v>
      </c>
      <c r="E400" t="s">
        <v>8</v>
      </c>
      <c r="F400" t="s">
        <v>9</v>
      </c>
      <c r="G400" s="1">
        <v>3949</v>
      </c>
      <c r="H400" s="1">
        <v>31899</v>
      </c>
      <c r="I400" s="1">
        <f>Table1[[#This Row],[receipts_total]]-Table1[[#This Row],[receipts_others_income]]</f>
        <v>27950</v>
      </c>
      <c r="J400" s="2">
        <f>LOG(Table1[[#This Row],[revenue]]+1,10)</f>
        <v>4.4463973502085938</v>
      </c>
      <c r="K400" s="1" t="str">
        <f>IF(Table1[[#This Row],[revenue]]&lt;250000,"S",IF(Table1[[#This Row],[revenue]]&lt;1000000,"M","L"))</f>
        <v>S</v>
      </c>
      <c r="L400" s="1">
        <f>IF(Table1[[#This Row],[charity_size]]="S",1, 0)</f>
        <v>1</v>
      </c>
      <c r="M400" s="2">
        <f>IF(Table1[[#This Row],[charity_size]]="S",(Table1[[#This Row],[revenue_log]]-_xlfn.MINIFS($J$2:$J$423,$K$2:$K$423,"S"))/(_xlfn.MAXIFS($J$2:$J$423,$K$2:$K$423,"S")-_xlfn.MINIFS($J$2:$J$423,$K$2:$K$423,"S")),0)</f>
        <v>0.82383790949732016</v>
      </c>
      <c r="N400" s="1">
        <f>IF(Table1[[#This Row],[charity_size]]="M",1,0)</f>
        <v>0</v>
      </c>
      <c r="O400" s="2">
        <f>IF(Table1[[#This Row],[charity_size]]="M",(Table1[[#This Row],[revenue_log]]-_xlfn.MINIFS($J$2:$J$423,$K$2:$K$423,"M"))/(_xlfn.MAXIFS($J$2:$J$423,$K$2:$K$423,"M")-_xlfn.MINIFS($J$2:$J$423,$K$2:$K$423,"M")),0)</f>
        <v>0</v>
      </c>
      <c r="P400" s="1">
        <f>IF(Table1[[#This Row],[charity_size]]="L",1,0)</f>
        <v>0</v>
      </c>
      <c r="Q40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01" spans="1:17" x14ac:dyDescent="0.2">
      <c r="A401" t="s">
        <v>240</v>
      </c>
      <c r="B401" t="s">
        <v>238</v>
      </c>
      <c r="C401" t="s">
        <v>137</v>
      </c>
      <c r="D401" t="s">
        <v>239</v>
      </c>
      <c r="E401" t="s">
        <v>8</v>
      </c>
      <c r="F401" t="s">
        <v>9</v>
      </c>
      <c r="G401" s="1">
        <v>36264</v>
      </c>
      <c r="H401" s="1">
        <v>62349</v>
      </c>
      <c r="I401" s="1">
        <f>Table1[[#This Row],[receipts_total]]-Table1[[#This Row],[receipts_others_income]]</f>
        <v>26085</v>
      </c>
      <c r="J401" s="2">
        <f>LOG(Table1[[#This Row],[revenue]]+1,10)</f>
        <v>4.4164074899430972</v>
      </c>
      <c r="K401" s="1" t="str">
        <f>IF(Table1[[#This Row],[revenue]]&lt;250000,"S",IF(Table1[[#This Row],[revenue]]&lt;1000000,"M","L"))</f>
        <v>S</v>
      </c>
      <c r="L401" s="1">
        <f>IF(Table1[[#This Row],[charity_size]]="S",1, 0)</f>
        <v>1</v>
      </c>
      <c r="M401" s="2">
        <f>IF(Table1[[#This Row],[charity_size]]="S",(Table1[[#This Row],[revenue_log]]-_xlfn.MINIFS($J$2:$J$423,$K$2:$K$423,"S"))/(_xlfn.MAXIFS($J$2:$J$423,$K$2:$K$423,"S")-_xlfn.MINIFS($J$2:$J$423,$K$2:$K$423,"S")),0)</f>
        <v>0.81828132472963522</v>
      </c>
      <c r="N401" s="1">
        <f>IF(Table1[[#This Row],[charity_size]]="M",1,0)</f>
        <v>0</v>
      </c>
      <c r="O401" s="2">
        <f>IF(Table1[[#This Row],[charity_size]]="M",(Table1[[#This Row],[revenue_log]]-_xlfn.MINIFS($J$2:$J$423,$K$2:$K$423,"M"))/(_xlfn.MAXIFS($J$2:$J$423,$K$2:$K$423,"M")-_xlfn.MINIFS($J$2:$J$423,$K$2:$K$423,"M")),0)</f>
        <v>0</v>
      </c>
      <c r="P401" s="1">
        <f>IF(Table1[[#This Row],[charity_size]]="L",1,0)</f>
        <v>0</v>
      </c>
      <c r="Q40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02" spans="1:17" x14ac:dyDescent="0.2">
      <c r="A402" t="s">
        <v>283</v>
      </c>
      <c r="B402" t="s">
        <v>282</v>
      </c>
      <c r="C402" t="s">
        <v>137</v>
      </c>
      <c r="D402" t="s">
        <v>274</v>
      </c>
      <c r="E402" t="s">
        <v>8</v>
      </c>
      <c r="F402" t="s">
        <v>9</v>
      </c>
      <c r="G402" s="1">
        <v>3000</v>
      </c>
      <c r="H402" s="1">
        <v>29027</v>
      </c>
      <c r="I402" s="1">
        <f>Table1[[#This Row],[receipts_total]]-Table1[[#This Row],[receipts_others_income]]</f>
        <v>26027</v>
      </c>
      <c r="J402" s="2">
        <f>LOG(Table1[[#This Row],[revenue]]+1,10)</f>
        <v>4.4154407980618178</v>
      </c>
      <c r="K402" s="1" t="str">
        <f>IF(Table1[[#This Row],[revenue]]&lt;250000,"S",IF(Table1[[#This Row],[revenue]]&lt;1000000,"M","L"))</f>
        <v>S</v>
      </c>
      <c r="L402" s="1">
        <f>IF(Table1[[#This Row],[charity_size]]="S",1, 0)</f>
        <v>1</v>
      </c>
      <c r="M402" s="2">
        <f>IF(Table1[[#This Row],[charity_size]]="S",(Table1[[#This Row],[revenue_log]]-_xlfn.MINIFS($J$2:$J$423,$K$2:$K$423,"S"))/(_xlfn.MAXIFS($J$2:$J$423,$K$2:$K$423,"S")-_xlfn.MINIFS($J$2:$J$423,$K$2:$K$423,"S")),0)</f>
        <v>0.81810221401237915</v>
      </c>
      <c r="N402" s="1">
        <f>IF(Table1[[#This Row],[charity_size]]="M",1,0)</f>
        <v>0</v>
      </c>
      <c r="O402" s="2">
        <f>IF(Table1[[#This Row],[charity_size]]="M",(Table1[[#This Row],[revenue_log]]-_xlfn.MINIFS($J$2:$J$423,$K$2:$K$423,"M"))/(_xlfn.MAXIFS($J$2:$J$423,$K$2:$K$423,"M")-_xlfn.MINIFS($J$2:$J$423,$K$2:$K$423,"M")),0)</f>
        <v>0</v>
      </c>
      <c r="P402" s="1">
        <f>IF(Table1[[#This Row],[charity_size]]="L",1,0)</f>
        <v>0</v>
      </c>
      <c r="Q40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03" spans="1:17" x14ac:dyDescent="0.2">
      <c r="A403" t="s">
        <v>285</v>
      </c>
      <c r="B403" t="s">
        <v>284</v>
      </c>
      <c r="C403" t="s">
        <v>137</v>
      </c>
      <c r="D403" t="s">
        <v>274</v>
      </c>
      <c r="E403" t="s">
        <v>8</v>
      </c>
      <c r="F403" t="s">
        <v>9</v>
      </c>
      <c r="G403">
        <v>0</v>
      </c>
      <c r="H403" s="1">
        <v>24910</v>
      </c>
      <c r="I403" s="1">
        <f>Table1[[#This Row],[receipts_total]]-Table1[[#This Row],[receipts_others_income]]</f>
        <v>24910</v>
      </c>
      <c r="J403" s="2">
        <f>LOG(Table1[[#This Row],[revenue]]+1,10)</f>
        <v>4.3963911617301976</v>
      </c>
      <c r="K403" s="1" t="str">
        <f>IF(Table1[[#This Row],[revenue]]&lt;250000,"S",IF(Table1[[#This Row],[revenue]]&lt;1000000,"M","L"))</f>
        <v>S</v>
      </c>
      <c r="L403" s="1">
        <f>IF(Table1[[#This Row],[charity_size]]="S",1, 0)</f>
        <v>1</v>
      </c>
      <c r="M403" s="2">
        <f>IF(Table1[[#This Row],[charity_size]]="S",(Table1[[#This Row],[revenue_log]]-_xlfn.MINIFS($J$2:$J$423,$K$2:$K$423,"S"))/(_xlfn.MAXIFS($J$2:$J$423,$K$2:$K$423,"S")-_xlfn.MINIFS($J$2:$J$423,$K$2:$K$423,"S")),0)</f>
        <v>0.81457265708436644</v>
      </c>
      <c r="N403" s="1">
        <f>IF(Table1[[#This Row],[charity_size]]="M",1,0)</f>
        <v>0</v>
      </c>
      <c r="O403" s="2">
        <f>IF(Table1[[#This Row],[charity_size]]="M",(Table1[[#This Row],[revenue_log]]-_xlfn.MINIFS($J$2:$J$423,$K$2:$K$423,"M"))/(_xlfn.MAXIFS($J$2:$J$423,$K$2:$K$423,"M")-_xlfn.MINIFS($J$2:$J$423,$K$2:$K$423,"M")),0)</f>
        <v>0</v>
      </c>
      <c r="P403" s="1">
        <f>IF(Table1[[#This Row],[charity_size]]="L",1,0)</f>
        <v>0</v>
      </c>
      <c r="Q40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04" spans="1:17" x14ac:dyDescent="0.2">
      <c r="A404" t="s">
        <v>270</v>
      </c>
      <c r="B404" t="s">
        <v>269</v>
      </c>
      <c r="C404" t="s">
        <v>137</v>
      </c>
      <c r="D404" t="s">
        <v>239</v>
      </c>
      <c r="E404" t="s">
        <v>8</v>
      </c>
      <c r="F404" t="s">
        <v>9</v>
      </c>
      <c r="G404">
        <v>0</v>
      </c>
      <c r="H404" s="1">
        <v>21143</v>
      </c>
      <c r="I404" s="1">
        <f>Table1[[#This Row],[receipts_total]]-Table1[[#This Row],[receipts_others_income]]</f>
        <v>21143</v>
      </c>
      <c r="J404" s="2">
        <f>LOG(Table1[[#This Row],[revenue]]+1,10)</f>
        <v>4.3251871501236536</v>
      </c>
      <c r="K404" s="1" t="str">
        <f>IF(Table1[[#This Row],[revenue]]&lt;250000,"S",IF(Table1[[#This Row],[revenue]]&lt;1000000,"M","L"))</f>
        <v>S</v>
      </c>
      <c r="L404" s="1">
        <f>IF(Table1[[#This Row],[charity_size]]="S",1, 0)</f>
        <v>1</v>
      </c>
      <c r="M404" s="2">
        <f>IF(Table1[[#This Row],[charity_size]]="S",(Table1[[#This Row],[revenue_log]]-_xlfn.MINIFS($J$2:$J$423,$K$2:$K$423,"S"))/(_xlfn.MAXIFS($J$2:$J$423,$K$2:$K$423,"S")-_xlfn.MINIFS($J$2:$J$423,$K$2:$K$423,"S")),0)</f>
        <v>0.80137982714823719</v>
      </c>
      <c r="N404" s="1">
        <f>IF(Table1[[#This Row],[charity_size]]="M",1,0)</f>
        <v>0</v>
      </c>
      <c r="O404" s="2">
        <f>IF(Table1[[#This Row],[charity_size]]="M",(Table1[[#This Row],[revenue_log]]-_xlfn.MINIFS($J$2:$J$423,$K$2:$K$423,"M"))/(_xlfn.MAXIFS($J$2:$J$423,$K$2:$K$423,"M")-_xlfn.MINIFS($J$2:$J$423,$K$2:$K$423,"M")),0)</f>
        <v>0</v>
      </c>
      <c r="P404" s="1">
        <f>IF(Table1[[#This Row],[charity_size]]="L",1,0)</f>
        <v>0</v>
      </c>
      <c r="Q40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05" spans="1:17" x14ac:dyDescent="0.2">
      <c r="A405" t="s">
        <v>260</v>
      </c>
      <c r="B405" t="s">
        <v>259</v>
      </c>
      <c r="C405" t="s">
        <v>137</v>
      </c>
      <c r="D405" t="s">
        <v>239</v>
      </c>
      <c r="E405" t="s">
        <v>8</v>
      </c>
      <c r="F405" t="s">
        <v>9</v>
      </c>
      <c r="G405" s="1">
        <v>3529</v>
      </c>
      <c r="H405" s="1">
        <v>21114</v>
      </c>
      <c r="I405" s="1">
        <f>Table1[[#This Row],[receipts_total]]-Table1[[#This Row],[receipts_others_income]]</f>
        <v>17585</v>
      </c>
      <c r="J405" s="2">
        <f>LOG(Table1[[#This Row],[revenue]]+1,10)</f>
        <v>4.2451670688220782</v>
      </c>
      <c r="K405" s="1" t="str">
        <f>IF(Table1[[#This Row],[revenue]]&lt;250000,"S",IF(Table1[[#This Row],[revenue]]&lt;1000000,"M","L"))</f>
        <v>S</v>
      </c>
      <c r="L405" s="1">
        <f>IF(Table1[[#This Row],[charity_size]]="S",1, 0)</f>
        <v>1</v>
      </c>
      <c r="M405" s="2">
        <f>IF(Table1[[#This Row],[charity_size]]="S",(Table1[[#This Row],[revenue_log]]-_xlfn.MINIFS($J$2:$J$423,$K$2:$K$423,"S"))/(_xlfn.MAXIFS($J$2:$J$423,$K$2:$K$423,"S")-_xlfn.MINIFS($J$2:$J$423,$K$2:$K$423,"S")),0)</f>
        <v>0.78655353716445897</v>
      </c>
      <c r="N405" s="1">
        <f>IF(Table1[[#This Row],[charity_size]]="M",1,0)</f>
        <v>0</v>
      </c>
      <c r="O405" s="2">
        <f>IF(Table1[[#This Row],[charity_size]]="M",(Table1[[#This Row],[revenue_log]]-_xlfn.MINIFS($J$2:$J$423,$K$2:$K$423,"M"))/(_xlfn.MAXIFS($J$2:$J$423,$K$2:$K$423,"M")-_xlfn.MINIFS($J$2:$J$423,$K$2:$K$423,"M")),0)</f>
        <v>0</v>
      </c>
      <c r="P405" s="1">
        <f>IF(Table1[[#This Row],[charity_size]]="L",1,0)</f>
        <v>0</v>
      </c>
      <c r="Q40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06" spans="1:17" x14ac:dyDescent="0.2">
      <c r="A406" t="s">
        <v>227</v>
      </c>
      <c r="B406" t="s">
        <v>226</v>
      </c>
      <c r="C406" t="s">
        <v>137</v>
      </c>
      <c r="D406" t="s">
        <v>196</v>
      </c>
      <c r="E406" t="s">
        <v>8</v>
      </c>
      <c r="F406" t="s">
        <v>9</v>
      </c>
      <c r="G406">
        <v>0</v>
      </c>
      <c r="H406" s="1">
        <v>16606</v>
      </c>
      <c r="I406" s="1">
        <f>Table1[[#This Row],[receipts_total]]-Table1[[#This Row],[receipts_others_income]]</f>
        <v>16606</v>
      </c>
      <c r="J406" s="2">
        <f>LOG(Table1[[#This Row],[revenue]]+1,10)</f>
        <v>4.2202911856651548</v>
      </c>
      <c r="K406" s="1" t="str">
        <f>IF(Table1[[#This Row],[revenue]]&lt;250000,"S",IF(Table1[[#This Row],[revenue]]&lt;1000000,"M","L"))</f>
        <v>S</v>
      </c>
      <c r="L406" s="1">
        <f>IF(Table1[[#This Row],[charity_size]]="S",1, 0)</f>
        <v>1</v>
      </c>
      <c r="M406" s="2">
        <f>IF(Table1[[#This Row],[charity_size]]="S",(Table1[[#This Row],[revenue_log]]-_xlfn.MINIFS($J$2:$J$423,$K$2:$K$423,"S"))/(_xlfn.MAXIFS($J$2:$J$423,$K$2:$K$423,"S")-_xlfn.MINIFS($J$2:$J$423,$K$2:$K$423,"S")),0)</f>
        <v>0.78194448089648105</v>
      </c>
      <c r="N406" s="1">
        <f>IF(Table1[[#This Row],[charity_size]]="M",1,0)</f>
        <v>0</v>
      </c>
      <c r="O406" s="2">
        <f>IF(Table1[[#This Row],[charity_size]]="M",(Table1[[#This Row],[revenue_log]]-_xlfn.MINIFS($J$2:$J$423,$K$2:$K$423,"M"))/(_xlfn.MAXIFS($J$2:$J$423,$K$2:$K$423,"M")-_xlfn.MINIFS($J$2:$J$423,$K$2:$K$423,"M")),0)</f>
        <v>0</v>
      </c>
      <c r="P406" s="1">
        <f>IF(Table1[[#This Row],[charity_size]]="L",1,0)</f>
        <v>0</v>
      </c>
      <c r="Q40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07" spans="1:17" x14ac:dyDescent="0.2">
      <c r="A407" t="s">
        <v>141</v>
      </c>
      <c r="B407" t="s">
        <v>140</v>
      </c>
      <c r="C407" t="s">
        <v>137</v>
      </c>
      <c r="D407" t="s">
        <v>138</v>
      </c>
      <c r="E407" t="s">
        <v>8</v>
      </c>
      <c r="F407" t="s">
        <v>9</v>
      </c>
      <c r="G407">
        <v>0</v>
      </c>
      <c r="H407" s="1">
        <v>16096</v>
      </c>
      <c r="I407" s="1">
        <f>Table1[[#This Row],[receipts_total]]-Table1[[#This Row],[receipts_others_income]]</f>
        <v>16096</v>
      </c>
      <c r="J407" s="2">
        <f>LOG(Table1[[#This Row],[revenue]]+1,10)</f>
        <v>4.2067449440537468</v>
      </c>
      <c r="K407" s="1" t="str">
        <f>IF(Table1[[#This Row],[revenue]]&lt;250000,"S",IF(Table1[[#This Row],[revenue]]&lt;1000000,"M","L"))</f>
        <v>S</v>
      </c>
      <c r="L407" s="1">
        <f>IF(Table1[[#This Row],[charity_size]]="S",1, 0)</f>
        <v>1</v>
      </c>
      <c r="M407" s="2">
        <f>IF(Table1[[#This Row],[charity_size]]="S",(Table1[[#This Row],[revenue_log]]-_xlfn.MINIFS($J$2:$J$423,$K$2:$K$423,"S"))/(_xlfn.MAXIFS($J$2:$J$423,$K$2:$K$423,"S")-_xlfn.MINIFS($J$2:$J$423,$K$2:$K$423,"S")),0)</f>
        <v>0.77943460458725633</v>
      </c>
      <c r="N407" s="1">
        <f>IF(Table1[[#This Row],[charity_size]]="M",1,0)</f>
        <v>0</v>
      </c>
      <c r="O407" s="2">
        <f>IF(Table1[[#This Row],[charity_size]]="M",(Table1[[#This Row],[revenue_log]]-_xlfn.MINIFS($J$2:$J$423,$K$2:$K$423,"M"))/(_xlfn.MAXIFS($J$2:$J$423,$K$2:$K$423,"M")-_xlfn.MINIFS($J$2:$J$423,$K$2:$K$423,"M")),0)</f>
        <v>0</v>
      </c>
      <c r="P407" s="1">
        <f>IF(Table1[[#This Row],[charity_size]]="L",1,0)</f>
        <v>0</v>
      </c>
      <c r="Q40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08" spans="1:17" x14ac:dyDescent="0.2">
      <c r="A408" t="s">
        <v>281</v>
      </c>
      <c r="B408" t="s">
        <v>280</v>
      </c>
      <c r="C408" t="s">
        <v>137</v>
      </c>
      <c r="D408" t="s">
        <v>274</v>
      </c>
      <c r="E408" t="s">
        <v>8</v>
      </c>
      <c r="F408" t="s">
        <v>9</v>
      </c>
      <c r="G408" s="1">
        <v>26084</v>
      </c>
      <c r="H408" s="1">
        <v>40018</v>
      </c>
      <c r="I408" s="1">
        <f>Table1[[#This Row],[receipts_total]]-Table1[[#This Row],[receipts_others_income]]</f>
        <v>13934</v>
      </c>
      <c r="J408" s="2">
        <f>LOG(Table1[[#This Row],[revenue]]+1,10)</f>
        <v>4.1441069730493219</v>
      </c>
      <c r="K408" s="1" t="str">
        <f>IF(Table1[[#This Row],[revenue]]&lt;250000,"S",IF(Table1[[#This Row],[revenue]]&lt;1000000,"M","L"))</f>
        <v>S</v>
      </c>
      <c r="L408" s="1">
        <f>IF(Table1[[#This Row],[charity_size]]="S",1, 0)</f>
        <v>1</v>
      </c>
      <c r="M408" s="2">
        <f>IF(Table1[[#This Row],[charity_size]]="S",(Table1[[#This Row],[revenue_log]]-_xlfn.MINIFS($J$2:$J$423,$K$2:$K$423,"S"))/(_xlfn.MAXIFS($J$2:$J$423,$K$2:$K$423,"S")-_xlfn.MINIFS($J$2:$J$423,$K$2:$K$423,"S")),0)</f>
        <v>0.76782890877938659</v>
      </c>
      <c r="N408" s="1">
        <f>IF(Table1[[#This Row],[charity_size]]="M",1,0)</f>
        <v>0</v>
      </c>
      <c r="O408" s="2">
        <f>IF(Table1[[#This Row],[charity_size]]="M",(Table1[[#This Row],[revenue_log]]-_xlfn.MINIFS($J$2:$J$423,$K$2:$K$423,"M"))/(_xlfn.MAXIFS($J$2:$J$423,$K$2:$K$423,"M")-_xlfn.MINIFS($J$2:$J$423,$K$2:$K$423,"M")),0)</f>
        <v>0</v>
      </c>
      <c r="P408" s="1">
        <f>IF(Table1[[#This Row],[charity_size]]="L",1,0)</f>
        <v>0</v>
      </c>
      <c r="Q40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09" spans="1:17" x14ac:dyDescent="0.2">
      <c r="A409" t="s">
        <v>167</v>
      </c>
      <c r="B409" t="s">
        <v>166</v>
      </c>
      <c r="C409" t="s">
        <v>137</v>
      </c>
      <c r="D409" t="s">
        <v>138</v>
      </c>
      <c r="E409" t="s">
        <v>8</v>
      </c>
      <c r="F409" t="s">
        <v>9</v>
      </c>
      <c r="G409" s="1">
        <v>58850</v>
      </c>
      <c r="H409" s="1">
        <v>70483</v>
      </c>
      <c r="I409" s="1">
        <f>Table1[[#This Row],[receipts_total]]-Table1[[#This Row],[receipts_others_income]]</f>
        <v>11633</v>
      </c>
      <c r="J409" s="2">
        <f>LOG(Table1[[#This Row],[revenue]]+1,10)</f>
        <v>4.065729059462349</v>
      </c>
      <c r="K409" s="1" t="str">
        <f>IF(Table1[[#This Row],[revenue]]&lt;250000,"S",IF(Table1[[#This Row],[revenue]]&lt;1000000,"M","L"))</f>
        <v>S</v>
      </c>
      <c r="L409" s="1">
        <f>IF(Table1[[#This Row],[charity_size]]="S",1, 0)</f>
        <v>1</v>
      </c>
      <c r="M409" s="2">
        <f>IF(Table1[[#This Row],[charity_size]]="S",(Table1[[#This Row],[revenue_log]]-_xlfn.MINIFS($J$2:$J$423,$K$2:$K$423,"S"))/(_xlfn.MAXIFS($J$2:$J$423,$K$2:$K$423,"S")-_xlfn.MINIFS($J$2:$J$423,$K$2:$K$423,"S")),0)</f>
        <v>0.7533068831045503</v>
      </c>
      <c r="N409" s="1">
        <f>IF(Table1[[#This Row],[charity_size]]="M",1,0)</f>
        <v>0</v>
      </c>
      <c r="O409" s="2">
        <f>IF(Table1[[#This Row],[charity_size]]="M",(Table1[[#This Row],[revenue_log]]-_xlfn.MINIFS($J$2:$J$423,$K$2:$K$423,"M"))/(_xlfn.MAXIFS($J$2:$J$423,$K$2:$K$423,"M")-_xlfn.MINIFS($J$2:$J$423,$K$2:$K$423,"M")),0)</f>
        <v>0</v>
      </c>
      <c r="P409" s="1">
        <f>IF(Table1[[#This Row],[charity_size]]="L",1,0)</f>
        <v>0</v>
      </c>
      <c r="Q40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10" spans="1:17" x14ac:dyDescent="0.2">
      <c r="A410" t="s">
        <v>219</v>
      </c>
      <c r="B410" t="s">
        <v>218</v>
      </c>
      <c r="C410" t="s">
        <v>137</v>
      </c>
      <c r="D410" t="s">
        <v>196</v>
      </c>
      <c r="E410" t="s">
        <v>8</v>
      </c>
      <c r="F410" t="s">
        <v>9</v>
      </c>
      <c r="G410">
        <v>0</v>
      </c>
      <c r="H410" s="1">
        <v>11006</v>
      </c>
      <c r="I410" s="1">
        <f>Table1[[#This Row],[receipts_total]]-Table1[[#This Row],[receipts_others_income]]</f>
        <v>11006</v>
      </c>
      <c r="J410" s="2">
        <f>LOG(Table1[[#This Row],[revenue]]+1,10)</f>
        <v>4.0416689664756102</v>
      </c>
      <c r="K410" s="1" t="str">
        <f>IF(Table1[[#This Row],[revenue]]&lt;250000,"S",IF(Table1[[#This Row],[revenue]]&lt;1000000,"M","L"))</f>
        <v>S</v>
      </c>
      <c r="L410" s="1">
        <f>IF(Table1[[#This Row],[charity_size]]="S",1, 0)</f>
        <v>1</v>
      </c>
      <c r="M410" s="2">
        <f>IF(Table1[[#This Row],[charity_size]]="S",(Table1[[#This Row],[revenue_log]]-_xlfn.MINIFS($J$2:$J$423,$K$2:$K$423,"S"))/(_xlfn.MAXIFS($J$2:$J$423,$K$2:$K$423,"S")-_xlfn.MINIFS($J$2:$J$423,$K$2:$K$423,"S")),0)</f>
        <v>0.74884897816549301</v>
      </c>
      <c r="N410" s="1">
        <f>IF(Table1[[#This Row],[charity_size]]="M",1,0)</f>
        <v>0</v>
      </c>
      <c r="O410" s="2">
        <f>IF(Table1[[#This Row],[charity_size]]="M",(Table1[[#This Row],[revenue_log]]-_xlfn.MINIFS($J$2:$J$423,$K$2:$K$423,"M"))/(_xlfn.MAXIFS($J$2:$J$423,$K$2:$K$423,"M")-_xlfn.MINIFS($J$2:$J$423,$K$2:$K$423,"M")),0)</f>
        <v>0</v>
      </c>
      <c r="P410" s="1">
        <f>IF(Table1[[#This Row],[charity_size]]="L",1,0)</f>
        <v>0</v>
      </c>
      <c r="Q41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11" spans="1:17" x14ac:dyDescent="0.2">
      <c r="A411" t="s">
        <v>250</v>
      </c>
      <c r="B411" t="s">
        <v>249</v>
      </c>
      <c r="C411" t="s">
        <v>137</v>
      </c>
      <c r="D411" t="s">
        <v>239</v>
      </c>
      <c r="E411" t="s">
        <v>8</v>
      </c>
      <c r="F411" t="s">
        <v>9</v>
      </c>
      <c r="G411" s="1">
        <v>7232</v>
      </c>
      <c r="H411" s="1">
        <v>17232</v>
      </c>
      <c r="I411" s="1">
        <f>Table1[[#This Row],[receipts_total]]-Table1[[#This Row],[receipts_others_income]]</f>
        <v>10000</v>
      </c>
      <c r="J411" s="2">
        <f>LOG(Table1[[#This Row],[revenue]]+1,10)</f>
        <v>4.0000434272768626</v>
      </c>
      <c r="K411" s="1" t="str">
        <f>IF(Table1[[#This Row],[revenue]]&lt;250000,"S",IF(Table1[[#This Row],[revenue]]&lt;1000000,"M","L"))</f>
        <v>S</v>
      </c>
      <c r="L411" s="1">
        <f>IF(Table1[[#This Row],[charity_size]]="S",1, 0)</f>
        <v>1</v>
      </c>
      <c r="M411" s="2">
        <f>IF(Table1[[#This Row],[charity_size]]="S",(Table1[[#This Row],[revenue_log]]-_xlfn.MINIFS($J$2:$J$423,$K$2:$K$423,"S"))/(_xlfn.MAXIFS($J$2:$J$423,$K$2:$K$423,"S")-_xlfn.MINIFS($J$2:$J$423,$K$2:$K$423,"S")),0)</f>
        <v>0.74113651018428883</v>
      </c>
      <c r="N411" s="1">
        <f>IF(Table1[[#This Row],[charity_size]]="M",1,0)</f>
        <v>0</v>
      </c>
      <c r="O411" s="2">
        <f>IF(Table1[[#This Row],[charity_size]]="M",(Table1[[#This Row],[revenue_log]]-_xlfn.MINIFS($J$2:$J$423,$K$2:$K$423,"M"))/(_xlfn.MAXIFS($J$2:$J$423,$K$2:$K$423,"M")-_xlfn.MINIFS($J$2:$J$423,$K$2:$K$423,"M")),0)</f>
        <v>0</v>
      </c>
      <c r="P411" s="1">
        <f>IF(Table1[[#This Row],[charity_size]]="L",1,0)</f>
        <v>0</v>
      </c>
      <c r="Q41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12" spans="1:17" x14ac:dyDescent="0.2">
      <c r="A412" t="s">
        <v>262</v>
      </c>
      <c r="B412" t="s">
        <v>261</v>
      </c>
      <c r="C412" t="s">
        <v>137</v>
      </c>
      <c r="D412" t="s">
        <v>239</v>
      </c>
      <c r="E412" t="s">
        <v>8</v>
      </c>
      <c r="F412" t="s">
        <v>9</v>
      </c>
      <c r="G412" s="1">
        <v>3579</v>
      </c>
      <c r="H412" s="1">
        <v>9579</v>
      </c>
      <c r="I412" s="1">
        <f>Table1[[#This Row],[receipts_total]]-Table1[[#This Row],[receipts_others_income]]</f>
        <v>6000</v>
      </c>
      <c r="J412" s="2">
        <f>LOG(Table1[[#This Row],[revenue]]+1,10)</f>
        <v>3.7782236267660965</v>
      </c>
      <c r="K412" s="1" t="str">
        <f>IF(Table1[[#This Row],[revenue]]&lt;250000,"S",IF(Table1[[#This Row],[revenue]]&lt;1000000,"M","L"))</f>
        <v>S</v>
      </c>
      <c r="L412" s="1">
        <f>IF(Table1[[#This Row],[charity_size]]="S",1, 0)</f>
        <v>1</v>
      </c>
      <c r="M412" s="2">
        <f>IF(Table1[[#This Row],[charity_size]]="S",(Table1[[#This Row],[revenue_log]]-_xlfn.MINIFS($J$2:$J$423,$K$2:$K$423,"S"))/(_xlfn.MAXIFS($J$2:$J$423,$K$2:$K$423,"S")-_xlfn.MINIFS($J$2:$J$423,$K$2:$K$423,"S")),0)</f>
        <v>0.70003726818124801</v>
      </c>
      <c r="N412" s="1">
        <f>IF(Table1[[#This Row],[charity_size]]="M",1,0)</f>
        <v>0</v>
      </c>
      <c r="O412" s="2">
        <f>IF(Table1[[#This Row],[charity_size]]="M",(Table1[[#This Row],[revenue_log]]-_xlfn.MINIFS($J$2:$J$423,$K$2:$K$423,"M"))/(_xlfn.MAXIFS($J$2:$J$423,$K$2:$K$423,"M")-_xlfn.MINIFS($J$2:$J$423,$K$2:$K$423,"M")),0)</f>
        <v>0</v>
      </c>
      <c r="P412" s="1">
        <f>IF(Table1[[#This Row],[charity_size]]="L",1,0)</f>
        <v>0</v>
      </c>
      <c r="Q41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13" spans="1:17" x14ac:dyDescent="0.2">
      <c r="A413" t="s">
        <v>197</v>
      </c>
      <c r="B413" t="s">
        <v>195</v>
      </c>
      <c r="C413" t="s">
        <v>137</v>
      </c>
      <c r="D413" t="s">
        <v>196</v>
      </c>
      <c r="E413" t="s">
        <v>8</v>
      </c>
      <c r="F413" t="s">
        <v>9</v>
      </c>
      <c r="G413">
        <v>0</v>
      </c>
      <c r="H413" s="1">
        <v>5322</v>
      </c>
      <c r="I413" s="1">
        <f>Table1[[#This Row],[receipts_total]]-Table1[[#This Row],[receipts_others_income]]</f>
        <v>5322</v>
      </c>
      <c r="J413" s="2">
        <f>LOG(Table1[[#This Row],[revenue]]+1,10)</f>
        <v>3.7261564661727546</v>
      </c>
      <c r="K413" s="1" t="str">
        <f>IF(Table1[[#This Row],[revenue]]&lt;250000,"S",IF(Table1[[#This Row],[revenue]]&lt;1000000,"M","L"))</f>
        <v>S</v>
      </c>
      <c r="L413" s="1">
        <f>IF(Table1[[#This Row],[charity_size]]="S",1, 0)</f>
        <v>1</v>
      </c>
      <c r="M413" s="2">
        <f>IF(Table1[[#This Row],[charity_size]]="S",(Table1[[#This Row],[revenue_log]]-_xlfn.MINIFS($J$2:$J$423,$K$2:$K$423,"S"))/(_xlfn.MAXIFS($J$2:$J$423,$K$2:$K$423,"S")-_xlfn.MINIFS($J$2:$J$423,$K$2:$K$423,"S")),0)</f>
        <v>0.69039015449387875</v>
      </c>
      <c r="N413" s="1">
        <f>IF(Table1[[#This Row],[charity_size]]="M",1,0)</f>
        <v>0</v>
      </c>
      <c r="O413" s="2">
        <f>IF(Table1[[#This Row],[charity_size]]="M",(Table1[[#This Row],[revenue_log]]-_xlfn.MINIFS($J$2:$J$423,$K$2:$K$423,"M"))/(_xlfn.MAXIFS($J$2:$J$423,$K$2:$K$423,"M")-_xlfn.MINIFS($J$2:$J$423,$K$2:$K$423,"M")),0)</f>
        <v>0</v>
      </c>
      <c r="P413" s="1">
        <f>IF(Table1[[#This Row],[charity_size]]="L",1,0)</f>
        <v>0</v>
      </c>
      <c r="Q41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14" spans="1:17" x14ac:dyDescent="0.2">
      <c r="A414" t="s">
        <v>242</v>
      </c>
      <c r="B414" t="s">
        <v>241</v>
      </c>
      <c r="C414" t="s">
        <v>137</v>
      </c>
      <c r="D414" t="s">
        <v>239</v>
      </c>
      <c r="E414" t="s">
        <v>8</v>
      </c>
      <c r="F414" t="s">
        <v>9</v>
      </c>
      <c r="G414">
        <v>0</v>
      </c>
      <c r="H414" s="1">
        <v>5090</v>
      </c>
      <c r="I414" s="1">
        <f>Table1[[#This Row],[receipts_total]]-Table1[[#This Row],[receipts_others_income]]</f>
        <v>5090</v>
      </c>
      <c r="J414" s="2">
        <f>LOG(Table1[[#This Row],[revenue]]+1,10)</f>
        <v>3.706803097037338</v>
      </c>
      <c r="K414" s="1" t="str">
        <f>IF(Table1[[#This Row],[revenue]]&lt;250000,"S",IF(Table1[[#This Row],[revenue]]&lt;1000000,"M","L"))</f>
        <v>S</v>
      </c>
      <c r="L414" s="1">
        <f>IF(Table1[[#This Row],[charity_size]]="S",1, 0)</f>
        <v>1</v>
      </c>
      <c r="M414" s="2">
        <f>IF(Table1[[#This Row],[charity_size]]="S",(Table1[[#This Row],[revenue_log]]-_xlfn.MINIFS($J$2:$J$423,$K$2:$K$423,"S"))/(_xlfn.MAXIFS($J$2:$J$423,$K$2:$K$423,"S")-_xlfn.MINIFS($J$2:$J$423,$K$2:$K$423,"S")),0)</f>
        <v>0.68680432130928859</v>
      </c>
      <c r="N414" s="1">
        <f>IF(Table1[[#This Row],[charity_size]]="M",1,0)</f>
        <v>0</v>
      </c>
      <c r="O414" s="2">
        <f>IF(Table1[[#This Row],[charity_size]]="M",(Table1[[#This Row],[revenue_log]]-_xlfn.MINIFS($J$2:$J$423,$K$2:$K$423,"M"))/(_xlfn.MAXIFS($J$2:$J$423,$K$2:$K$423,"M")-_xlfn.MINIFS($J$2:$J$423,$K$2:$K$423,"M")),0)</f>
        <v>0</v>
      </c>
      <c r="P414" s="1">
        <f>IF(Table1[[#This Row],[charity_size]]="L",1,0)</f>
        <v>0</v>
      </c>
      <c r="Q41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15" spans="1:17" x14ac:dyDescent="0.2">
      <c r="A415" t="s">
        <v>905</v>
      </c>
      <c r="B415" t="s">
        <v>904</v>
      </c>
      <c r="C415" t="s">
        <v>836</v>
      </c>
      <c r="D415" t="s">
        <v>900</v>
      </c>
      <c r="E415" t="s">
        <v>8</v>
      </c>
      <c r="F415" t="s">
        <v>9</v>
      </c>
      <c r="G415" s="1">
        <v>1250</v>
      </c>
      <c r="H415" s="1">
        <v>5914</v>
      </c>
      <c r="I415" s="1">
        <f>Table1[[#This Row],[receipts_total]]-Table1[[#This Row],[receipts_others_income]]</f>
        <v>4664</v>
      </c>
      <c r="J415" s="2">
        <f>LOG(Table1[[#This Row],[revenue]]+1,10)</f>
        <v>3.668851648082518</v>
      </c>
      <c r="K415" s="1" t="str">
        <f>IF(Table1[[#This Row],[revenue]]&lt;250000,"S",IF(Table1[[#This Row],[revenue]]&lt;1000000,"M","L"))</f>
        <v>S</v>
      </c>
      <c r="L415" s="1">
        <f>IF(Table1[[#This Row],[charity_size]]="S",1, 0)</f>
        <v>1</v>
      </c>
      <c r="M415" s="2">
        <f>IF(Table1[[#This Row],[charity_size]]="S",(Table1[[#This Row],[revenue_log]]-_xlfn.MINIFS($J$2:$J$423,$K$2:$K$423,"S"))/(_xlfn.MAXIFS($J$2:$J$423,$K$2:$K$423,"S")-_xlfn.MINIFS($J$2:$J$423,$K$2:$K$423,"S")),0)</f>
        <v>0.67977259654275002</v>
      </c>
      <c r="N415" s="1">
        <f>IF(Table1[[#This Row],[charity_size]]="M",1,0)</f>
        <v>0</v>
      </c>
      <c r="O415" s="2">
        <f>IF(Table1[[#This Row],[charity_size]]="M",(Table1[[#This Row],[revenue_log]]-_xlfn.MINIFS($J$2:$J$423,$K$2:$K$423,"M"))/(_xlfn.MAXIFS($J$2:$J$423,$K$2:$K$423,"M")-_xlfn.MINIFS($J$2:$J$423,$K$2:$K$423,"M")),0)</f>
        <v>0</v>
      </c>
      <c r="P415" s="1">
        <f>IF(Table1[[#This Row],[charity_size]]="L",1,0)</f>
        <v>0</v>
      </c>
      <c r="Q41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16" spans="1:17" x14ac:dyDescent="0.2">
      <c r="A416" t="s">
        <v>244</v>
      </c>
      <c r="B416" t="s">
        <v>243</v>
      </c>
      <c r="C416" t="s">
        <v>137</v>
      </c>
      <c r="D416" t="s">
        <v>239</v>
      </c>
      <c r="E416" t="s">
        <v>8</v>
      </c>
      <c r="F416" t="s">
        <v>9</v>
      </c>
      <c r="G416" s="1">
        <v>3529</v>
      </c>
      <c r="H416" s="1">
        <v>7710</v>
      </c>
      <c r="I416" s="1">
        <f>Table1[[#This Row],[receipts_total]]-Table1[[#This Row],[receipts_others_income]]</f>
        <v>4181</v>
      </c>
      <c r="J416" s="2">
        <f>LOG(Table1[[#This Row],[revenue]]+1,10)</f>
        <v>3.6213840284816525</v>
      </c>
      <c r="K416" s="1" t="str">
        <f>IF(Table1[[#This Row],[revenue]]&lt;250000,"S",IF(Table1[[#This Row],[revenue]]&lt;1000000,"M","L"))</f>
        <v>S</v>
      </c>
      <c r="L416" s="1">
        <f>IF(Table1[[#This Row],[charity_size]]="S",1, 0)</f>
        <v>1</v>
      </c>
      <c r="M416" s="2">
        <f>IF(Table1[[#This Row],[charity_size]]="S",(Table1[[#This Row],[revenue_log]]-_xlfn.MINIFS($J$2:$J$423,$K$2:$K$423,"S"))/(_xlfn.MAXIFS($J$2:$J$423,$K$2:$K$423,"S")-_xlfn.MINIFS($J$2:$J$423,$K$2:$K$423,"S")),0)</f>
        <v>0.67097769554296505</v>
      </c>
      <c r="N416" s="1">
        <f>IF(Table1[[#This Row],[charity_size]]="M",1,0)</f>
        <v>0</v>
      </c>
      <c r="O416" s="2">
        <f>IF(Table1[[#This Row],[charity_size]]="M",(Table1[[#This Row],[revenue_log]]-_xlfn.MINIFS($J$2:$J$423,$K$2:$K$423,"M"))/(_xlfn.MAXIFS($J$2:$J$423,$K$2:$K$423,"M")-_xlfn.MINIFS($J$2:$J$423,$K$2:$K$423,"M")),0)</f>
        <v>0</v>
      </c>
      <c r="P416" s="1">
        <f>IF(Table1[[#This Row],[charity_size]]="L",1,0)</f>
        <v>0</v>
      </c>
      <c r="Q41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17" spans="1:17" x14ac:dyDescent="0.2">
      <c r="A417" t="s">
        <v>346</v>
      </c>
      <c r="B417" t="s">
        <v>344</v>
      </c>
      <c r="C417" t="s">
        <v>291</v>
      </c>
      <c r="D417" t="s">
        <v>345</v>
      </c>
      <c r="E417" t="s">
        <v>343</v>
      </c>
      <c r="F417" t="s">
        <v>9</v>
      </c>
      <c r="G417">
        <v>851</v>
      </c>
      <c r="H417" s="1">
        <v>4240</v>
      </c>
      <c r="I417" s="1">
        <f>Table1[[#This Row],[receipts_total]]-Table1[[#This Row],[receipts_others_income]]</f>
        <v>3389</v>
      </c>
      <c r="J417" s="2">
        <f>LOG(Table1[[#This Row],[revenue]]+1,10)</f>
        <v>3.5301996982030821</v>
      </c>
      <c r="K417" s="1" t="str">
        <f>IF(Table1[[#This Row],[revenue]]&lt;250000,"S",IF(Table1[[#This Row],[revenue]]&lt;1000000,"M","L"))</f>
        <v>S</v>
      </c>
      <c r="L417" s="1">
        <f>IF(Table1[[#This Row],[charity_size]]="S",1, 0)</f>
        <v>1</v>
      </c>
      <c r="M417" s="2">
        <f>IF(Table1[[#This Row],[charity_size]]="S",(Table1[[#This Row],[revenue_log]]-_xlfn.MINIFS($J$2:$J$423,$K$2:$K$423,"S"))/(_xlfn.MAXIFS($J$2:$J$423,$K$2:$K$423,"S")-_xlfn.MINIFS($J$2:$J$423,$K$2:$K$423,"S")),0)</f>
        <v>0.65408286988549502</v>
      </c>
      <c r="N417" s="1">
        <f>IF(Table1[[#This Row],[charity_size]]="M",1,0)</f>
        <v>0</v>
      </c>
      <c r="O417" s="2">
        <f>IF(Table1[[#This Row],[charity_size]]="M",(Table1[[#This Row],[revenue_log]]-_xlfn.MINIFS($J$2:$J$423,$K$2:$K$423,"M"))/(_xlfn.MAXIFS($J$2:$J$423,$K$2:$K$423,"M")-_xlfn.MINIFS($J$2:$J$423,$K$2:$K$423,"M")),0)</f>
        <v>0</v>
      </c>
      <c r="P417" s="1">
        <f>IF(Table1[[#This Row],[charity_size]]="L",1,0)</f>
        <v>0</v>
      </c>
      <c r="Q41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18" spans="1:17" x14ac:dyDescent="0.2">
      <c r="A418" t="s">
        <v>203</v>
      </c>
      <c r="B418" t="s">
        <v>202</v>
      </c>
      <c r="C418" t="s">
        <v>137</v>
      </c>
      <c r="D418" t="s">
        <v>196</v>
      </c>
      <c r="E418" t="s">
        <v>8</v>
      </c>
      <c r="F418" t="s">
        <v>9</v>
      </c>
      <c r="G418" s="1">
        <v>1754</v>
      </c>
      <c r="H418" s="1">
        <v>4754</v>
      </c>
      <c r="I418" s="1">
        <f>Table1[[#This Row],[receipts_total]]-Table1[[#This Row],[receipts_others_income]]</f>
        <v>3000</v>
      </c>
      <c r="J418" s="2">
        <f>LOG(Table1[[#This Row],[revenue]]+1,10)</f>
        <v>3.4772659954248524</v>
      </c>
      <c r="K418" s="1" t="str">
        <f>IF(Table1[[#This Row],[revenue]]&lt;250000,"S",IF(Table1[[#This Row],[revenue]]&lt;1000000,"M","L"))</f>
        <v>S</v>
      </c>
      <c r="L418" s="1">
        <f>IF(Table1[[#This Row],[charity_size]]="S",1, 0)</f>
        <v>1</v>
      </c>
      <c r="M418" s="2">
        <f>IF(Table1[[#This Row],[charity_size]]="S",(Table1[[#This Row],[revenue_log]]-_xlfn.MINIFS($J$2:$J$423,$K$2:$K$423,"S"))/(_xlfn.MAXIFS($J$2:$J$423,$K$2:$K$423,"S")-_xlfn.MINIFS($J$2:$J$423,$K$2:$K$423,"S")),0)</f>
        <v>0.64427520142853101</v>
      </c>
      <c r="N418" s="1">
        <f>IF(Table1[[#This Row],[charity_size]]="M",1,0)</f>
        <v>0</v>
      </c>
      <c r="O418" s="2">
        <f>IF(Table1[[#This Row],[charity_size]]="M",(Table1[[#This Row],[revenue_log]]-_xlfn.MINIFS($J$2:$J$423,$K$2:$K$423,"M"))/(_xlfn.MAXIFS($J$2:$J$423,$K$2:$K$423,"M")-_xlfn.MINIFS($J$2:$J$423,$K$2:$K$423,"M")),0)</f>
        <v>0</v>
      </c>
      <c r="P418" s="1">
        <f>IF(Table1[[#This Row],[charity_size]]="L",1,0)</f>
        <v>0</v>
      </c>
      <c r="Q41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19" spans="1:17" x14ac:dyDescent="0.2">
      <c r="A419" t="s">
        <v>194</v>
      </c>
      <c r="B419" t="s">
        <v>193</v>
      </c>
      <c r="C419" t="s">
        <v>137</v>
      </c>
      <c r="D419" t="s">
        <v>173</v>
      </c>
      <c r="E419" t="s">
        <v>8</v>
      </c>
      <c r="F419" t="s">
        <v>9</v>
      </c>
      <c r="G419">
        <v>290</v>
      </c>
      <c r="H419" s="1">
        <v>1971</v>
      </c>
      <c r="I419" s="1">
        <f>Table1[[#This Row],[receipts_total]]-Table1[[#This Row],[receipts_others_income]]</f>
        <v>1681</v>
      </c>
      <c r="J419" s="2">
        <f>LOG(Table1[[#This Row],[revenue]]+1,10)</f>
        <v>3.2258259914618934</v>
      </c>
      <c r="K419" s="1" t="str">
        <f>IF(Table1[[#This Row],[revenue]]&lt;250000,"S",IF(Table1[[#This Row],[revenue]]&lt;1000000,"M","L"))</f>
        <v>S</v>
      </c>
      <c r="L419" s="1">
        <f>IF(Table1[[#This Row],[charity_size]]="S",1, 0)</f>
        <v>1</v>
      </c>
      <c r="M419" s="2">
        <f>IF(Table1[[#This Row],[charity_size]]="S",(Table1[[#This Row],[revenue_log]]-_xlfn.MINIFS($J$2:$J$423,$K$2:$K$423,"S"))/(_xlfn.MAXIFS($J$2:$J$423,$K$2:$K$423,"S")-_xlfn.MINIFS($J$2:$J$423,$K$2:$K$423,"S")),0)</f>
        <v>0.59768786545435759</v>
      </c>
      <c r="N419" s="1">
        <f>IF(Table1[[#This Row],[charity_size]]="M",1,0)</f>
        <v>0</v>
      </c>
      <c r="O419" s="2">
        <f>IF(Table1[[#This Row],[charity_size]]="M",(Table1[[#This Row],[revenue_log]]-_xlfn.MINIFS($J$2:$J$423,$K$2:$K$423,"M"))/(_xlfn.MAXIFS($J$2:$J$423,$K$2:$K$423,"M")-_xlfn.MINIFS($J$2:$J$423,$K$2:$K$423,"M")),0)</f>
        <v>0</v>
      </c>
      <c r="P419" s="1">
        <f>IF(Table1[[#This Row],[charity_size]]="L",1,0)</f>
        <v>0</v>
      </c>
      <c r="Q41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20" spans="1:17" x14ac:dyDescent="0.2">
      <c r="A420" t="s">
        <v>334</v>
      </c>
      <c r="B420" t="s">
        <v>333</v>
      </c>
      <c r="C420" t="s">
        <v>291</v>
      </c>
      <c r="D420" t="s">
        <v>331</v>
      </c>
      <c r="E420" t="s">
        <v>21</v>
      </c>
      <c r="F420" t="s">
        <v>9</v>
      </c>
      <c r="G420" s="1">
        <v>1964</v>
      </c>
      <c r="H420" s="1">
        <v>3345</v>
      </c>
      <c r="I420" s="1">
        <f>Table1[[#This Row],[receipts_total]]-Table1[[#This Row],[receipts_others_income]]</f>
        <v>1381</v>
      </c>
      <c r="J420" s="2">
        <f>LOG(Table1[[#This Row],[revenue]]+1,10)</f>
        <v>3.1405080430381793</v>
      </c>
      <c r="K420" s="1" t="str">
        <f>IF(Table1[[#This Row],[revenue]]&lt;250000,"S",IF(Table1[[#This Row],[revenue]]&lt;1000000,"M","L"))</f>
        <v>S</v>
      </c>
      <c r="L420" s="1">
        <f>IF(Table1[[#This Row],[charity_size]]="S",1, 0)</f>
        <v>1</v>
      </c>
      <c r="M420" s="2">
        <f>IF(Table1[[#This Row],[charity_size]]="S",(Table1[[#This Row],[revenue_log]]-_xlfn.MINIFS($J$2:$J$423,$K$2:$K$423,"S"))/(_xlfn.MAXIFS($J$2:$J$423,$K$2:$K$423,"S")-_xlfn.MINIFS($J$2:$J$423,$K$2:$K$423,"S")),0)</f>
        <v>0.5818799754400531</v>
      </c>
      <c r="N420" s="1">
        <f>IF(Table1[[#This Row],[charity_size]]="M",1,0)</f>
        <v>0</v>
      </c>
      <c r="O420" s="2">
        <f>IF(Table1[[#This Row],[charity_size]]="M",(Table1[[#This Row],[revenue_log]]-_xlfn.MINIFS($J$2:$J$423,$K$2:$K$423,"M"))/(_xlfn.MAXIFS($J$2:$J$423,$K$2:$K$423,"M")-_xlfn.MINIFS($J$2:$J$423,$K$2:$K$423,"M")),0)</f>
        <v>0</v>
      </c>
      <c r="P420" s="1">
        <f>IF(Table1[[#This Row],[charity_size]]="L",1,0)</f>
        <v>0</v>
      </c>
      <c r="Q42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21" spans="1:17" x14ac:dyDescent="0.2">
      <c r="A421" t="s">
        <v>159</v>
      </c>
      <c r="B421" t="s">
        <v>158</v>
      </c>
      <c r="C421" t="s">
        <v>137</v>
      </c>
      <c r="D421" t="s">
        <v>138</v>
      </c>
      <c r="E421" t="s">
        <v>8</v>
      </c>
      <c r="F421" t="s">
        <v>9</v>
      </c>
      <c r="G421" s="1">
        <v>10850</v>
      </c>
      <c r="H421" s="1">
        <v>10850</v>
      </c>
      <c r="I421" s="1">
        <f>Table1[[#This Row],[receipts_total]]-Table1[[#This Row],[receipts_others_income]]</f>
        <v>0</v>
      </c>
      <c r="J421" s="2">
        <f>LOG(Table1[[#This Row],[revenue]]+1,10)</f>
        <v>0</v>
      </c>
      <c r="K421" s="1" t="str">
        <f>IF(Table1[[#This Row],[revenue]]&lt;250000,"S",IF(Table1[[#This Row],[revenue]]&lt;1000000,"M","L"))</f>
        <v>S</v>
      </c>
      <c r="L421" s="1">
        <f>IF(Table1[[#This Row],[charity_size]]="S",1, 0)</f>
        <v>1</v>
      </c>
      <c r="M421" s="2">
        <f>IF(Table1[[#This Row],[charity_size]]="S",(Table1[[#This Row],[revenue_log]]-_xlfn.MINIFS($J$2:$J$423,$K$2:$K$423,"S"))/(_xlfn.MAXIFS($J$2:$J$423,$K$2:$K$423,"S")-_xlfn.MINIFS($J$2:$J$423,$K$2:$K$423,"S")),0)</f>
        <v>0</v>
      </c>
      <c r="N421" s="1">
        <f>IF(Table1[[#This Row],[charity_size]]="M",1,0)</f>
        <v>0</v>
      </c>
      <c r="O421" s="2">
        <f>IF(Table1[[#This Row],[charity_size]]="M",(Table1[[#This Row],[revenue_log]]-_xlfn.MINIFS($J$2:$J$423,$K$2:$K$423,"M"))/(_xlfn.MAXIFS($J$2:$J$423,$K$2:$K$423,"M")-_xlfn.MINIFS($J$2:$J$423,$K$2:$K$423,"M")),0)</f>
        <v>0</v>
      </c>
      <c r="P421" s="1">
        <f>IF(Table1[[#This Row],[charity_size]]="L",1,0)</f>
        <v>0</v>
      </c>
      <c r="Q42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22" spans="1:17" x14ac:dyDescent="0.2">
      <c r="A422" t="s">
        <v>650</v>
      </c>
      <c r="B422" t="s">
        <v>649</v>
      </c>
      <c r="C422" t="s">
        <v>610</v>
      </c>
      <c r="D422" t="s">
        <v>540</v>
      </c>
      <c r="E422" t="s">
        <v>8</v>
      </c>
      <c r="F422" t="s">
        <v>9</v>
      </c>
      <c r="G422" s="1">
        <v>241088</v>
      </c>
      <c r="H422" s="1">
        <v>241088</v>
      </c>
      <c r="I422" s="1">
        <f>Table1[[#This Row],[receipts_total]]-Table1[[#This Row],[receipts_others_income]]</f>
        <v>0</v>
      </c>
      <c r="J422" s="2">
        <f>LOG(Table1[[#This Row],[revenue]]+1,10)</f>
        <v>0</v>
      </c>
      <c r="K422" s="1" t="str">
        <f>IF(Table1[[#This Row],[revenue]]&lt;250000,"S",IF(Table1[[#This Row],[revenue]]&lt;1000000,"M","L"))</f>
        <v>S</v>
      </c>
      <c r="L422" s="1">
        <f>IF(Table1[[#This Row],[charity_size]]="S",1, 0)</f>
        <v>1</v>
      </c>
      <c r="M422" s="2">
        <f>IF(Table1[[#This Row],[charity_size]]="S",(Table1[[#This Row],[revenue_log]]-_xlfn.MINIFS($J$2:$J$423,$K$2:$K$423,"S"))/(_xlfn.MAXIFS($J$2:$J$423,$K$2:$K$423,"S")-_xlfn.MINIFS($J$2:$J$423,$K$2:$K$423,"S")),0)</f>
        <v>0</v>
      </c>
      <c r="N422" s="1">
        <f>IF(Table1[[#This Row],[charity_size]]="M",1,0)</f>
        <v>0</v>
      </c>
      <c r="O422" s="2">
        <f>IF(Table1[[#This Row],[charity_size]]="M",(Table1[[#This Row],[revenue_log]]-_xlfn.MINIFS($J$2:$J$423,$K$2:$K$423,"M"))/(_xlfn.MAXIFS($J$2:$J$423,$K$2:$K$423,"M")-_xlfn.MINIFS($J$2:$J$423,$K$2:$K$423,"M")),0)</f>
        <v>0</v>
      </c>
      <c r="P422" s="1">
        <f>IF(Table1[[#This Row],[charity_size]]="L",1,0)</f>
        <v>0</v>
      </c>
      <c r="Q42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23" spans="1:17" x14ac:dyDescent="0.2">
      <c r="A423" t="s">
        <v>909</v>
      </c>
      <c r="B423" t="s">
        <v>908</v>
      </c>
      <c r="C423" t="s">
        <v>836</v>
      </c>
      <c r="D423" t="s">
        <v>900</v>
      </c>
      <c r="E423" t="s">
        <v>8</v>
      </c>
      <c r="F423" t="s">
        <v>9</v>
      </c>
      <c r="G423">
        <v>0</v>
      </c>
      <c r="H423">
        <v>0</v>
      </c>
      <c r="I423" s="1">
        <f>Table1[[#This Row],[receipts_total]]-Table1[[#This Row],[receipts_others_income]]</f>
        <v>0</v>
      </c>
      <c r="J423" s="2">
        <f>LOG(Table1[[#This Row],[revenue]]+1,10)</f>
        <v>0</v>
      </c>
      <c r="K423" s="1" t="str">
        <f>IF(Table1[[#This Row],[revenue]]&lt;250000,"S",IF(Table1[[#This Row],[revenue]]&lt;1000000,"M","L"))</f>
        <v>S</v>
      </c>
      <c r="L423" s="1">
        <f>IF(Table1[[#This Row],[charity_size]]="S",1, 0)</f>
        <v>1</v>
      </c>
      <c r="M423" s="2">
        <f>IF(Table1[[#This Row],[charity_size]]="S",(Table1[[#This Row],[revenue_log]]-_xlfn.MINIFS($J$2:$J$423,$K$2:$K$423,"S"))/(_xlfn.MAXIFS($J$2:$J$423,$K$2:$K$423,"S")-_xlfn.MINIFS($J$2:$J$423,$K$2:$K$423,"S")),0)</f>
        <v>0</v>
      </c>
      <c r="N423" s="1">
        <f>IF(Table1[[#This Row],[charity_size]]="M",1,0)</f>
        <v>0</v>
      </c>
      <c r="O423" s="2">
        <f>IF(Table1[[#This Row],[charity_size]]="M",(Table1[[#This Row],[revenue_log]]-_xlfn.MINIFS($J$2:$J$423,$K$2:$K$423,"M"))/(_xlfn.MAXIFS($J$2:$J$423,$K$2:$K$423,"M")-_xlfn.MINIFS($J$2:$J$423,$K$2:$K$423,"M")),0)</f>
        <v>0</v>
      </c>
      <c r="P423" s="1">
        <f>IF(Table1[[#This Row],[charity_size]]="L",1,0)</f>
        <v>0</v>
      </c>
      <c r="Q42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51" spans="14:14" x14ac:dyDescent="0.2">
      <c r="N451">
        <f>LOG10(1)</f>
        <v>0</v>
      </c>
    </row>
  </sheetData>
  <pageMargins left="0.75" right="0.75" top="1" bottom="1" header="0.5" footer="0.5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charities_sizes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2018-02-11T03:57:54Z</dcterms:modified>
</cp:coreProperties>
</file>