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aibh\Downloads\"/>
    </mc:Choice>
  </mc:AlternateContent>
  <xr:revisionPtr revIDLastSave="0" documentId="13_ncr:1_{D27C29CE-8645-4F82-A200-3FC64887382A}" xr6:coauthVersionLast="47" xr6:coauthVersionMax="47" xr10:uidLastSave="{00000000-0000-0000-0000-000000000000}"/>
  <bookViews>
    <workbookView xWindow="-108" yWindow="-108" windowWidth="23256" windowHeight="12456" firstSheet="1"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E7" i="2"/>
  <c r="B155" i="2"/>
  <c r="B150" i="2"/>
  <c r="B151" i="2"/>
  <c r="B152" i="2"/>
  <c r="B153" i="2"/>
  <c r="B149" i="2"/>
  <c r="C136" i="2"/>
  <c r="B136" i="2"/>
  <c r="C118" i="2"/>
  <c r="C119" i="2"/>
  <c r="C120" i="2"/>
  <c r="C121" i="2"/>
  <c r="C122" i="2"/>
  <c r="C123" i="2"/>
  <c r="C124" i="2"/>
  <c r="C125" i="2"/>
  <c r="C126" i="2"/>
  <c r="C127" i="2"/>
  <c r="C117" i="2"/>
  <c r="C104" i="2"/>
  <c r="C105" i="2"/>
  <c r="C106" i="2"/>
  <c r="C107" i="2"/>
  <c r="C108" i="2"/>
  <c r="C109" i="2"/>
  <c r="C110" i="2"/>
  <c r="C111" i="2"/>
  <c r="C112" i="2"/>
  <c r="C113" i="2"/>
  <c r="C103" i="2"/>
  <c r="E90" i="2"/>
  <c r="E89" i="2"/>
  <c r="E91" i="2"/>
  <c r="E92" i="2"/>
  <c r="E93" i="2"/>
  <c r="E94" i="2"/>
  <c r="E95" i="2"/>
  <c r="E96" i="2"/>
  <c r="E97" i="2"/>
  <c r="E98" i="2"/>
  <c r="E99" i="2"/>
  <c r="A95" i="2"/>
  <c r="C77" i="2"/>
  <c r="C78" i="2"/>
  <c r="C79" i="2"/>
  <c r="C80" i="2"/>
  <c r="C81" i="2"/>
  <c r="C82" i="2"/>
  <c r="C83" i="2"/>
  <c r="C84" i="2"/>
  <c r="C76" i="2"/>
  <c r="E73" i="2"/>
  <c r="B73" i="2"/>
  <c r="C60" i="2"/>
  <c r="B60" i="2"/>
  <c r="B59" i="2"/>
  <c r="C59" i="2"/>
  <c r="C58" i="2"/>
  <c r="B58" i="2"/>
  <c r="C56" i="2"/>
  <c r="B56" i="2"/>
  <c r="B46" i="2"/>
  <c r="B40" i="2"/>
  <c r="D24" i="2"/>
  <c r="D21" i="2"/>
  <c r="E31" i="2"/>
  <c r="E32" i="2"/>
  <c r="E33" i="2"/>
  <c r="E34" i="2"/>
  <c r="E35" i="2"/>
  <c r="E28" i="2"/>
  <c r="D29" i="2"/>
  <c r="D30" i="2"/>
  <c r="D22" i="2" s="1"/>
  <c r="D31" i="2"/>
  <c r="D35" i="2"/>
  <c r="D28" i="2"/>
  <c r="B25" i="2"/>
  <c r="C30" i="2"/>
  <c r="E17" i="2"/>
  <c r="B12" i="2"/>
  <c r="B18" i="2" s="1"/>
  <c r="B14" i="2"/>
  <c r="B28" i="2"/>
  <c r="F28" i="2" s="1"/>
  <c r="A29" i="2"/>
  <c r="A30" i="2" s="1"/>
  <c r="A31" i="2" s="1"/>
  <c r="A32" i="2" s="1"/>
  <c r="A33" i="2" s="1"/>
  <c r="A34" i="2" s="1"/>
  <c r="A35" i="2" s="1"/>
  <c r="E12" i="2"/>
  <c r="D34" i="2" l="1"/>
  <c r="E30" i="2"/>
  <c r="D33" i="2"/>
  <c r="E29" i="2"/>
  <c r="D25" i="2" s="1"/>
  <c r="D32" i="2"/>
  <c r="C29" i="2"/>
  <c r="C33" i="2"/>
  <c r="B29" i="2"/>
  <c r="C28" i="2"/>
  <c r="C32" i="2"/>
  <c r="C35" i="2"/>
  <c r="C34" i="2"/>
  <c r="C31" i="2"/>
  <c r="F29" i="2" l="1"/>
  <c r="B30" i="2" s="1"/>
  <c r="F30" i="2" s="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<sst xmlns="http://schemas.openxmlformats.org/spreadsheetml/2006/main" count="103" uniqueCount="52">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</sst>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9" fontId="0" fillId="0" borderId="17" xfId="0" applyNumberFormat="1" applyBorder="1" applyAlignment="1">
      <alignment horizontal="center"/>
    </xf>
    <xf numFmtId="0" fontId="1" fillId="0" borderId="23" xfId="0" applyFont="1" applyBorder="1" applyAlignment="1"/>
    <xf numFmtId="0" fontId="0" fillId="0" borderId="1" xfId="0" applyFont="1" applyBorder="1" applyAlignment="1"/>
    <xf numFmtId="0" fontId="1" fillId="0" borderId="0" xfId="0" applyFont="1" applyAlignment="1">
      <alignment horizontal="left" vertical="center" indent="1"/>
    </xf>
    <xf numFmtId="0" fontId="0" fillId="0" borderId="0" xfId="0"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Decision on Investments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011805937048568"/>
          <c:y val="0.18242072656112332"/>
          <c:w val="0.5934599381472665"/>
          <c:h val="0.66445795423981902"/>
        </c:manualLayout>
      </c:layout>
      <c:barChart>
        <c:barDir val="bar"/>
        <c:grouping val="clustered"/>
        <c:varyColors val="0"/>
        <c:ser>
          <c:idx val="0"/>
          <c:order val="0"/>
          <c:tx>
            <c:strRef>
              <c:f>'Project Worksheets'!$B$52</c:f>
              <c:strCache>
                <c:ptCount val="1"/>
                <c:pt idx="0">
                  <c:v>Investement 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'Project Worksheets'!$A$53:$A$60</c15:sqref>
                  </c15:fullRef>
                </c:ext>
              </c:extLst>
              <c:f>'Project Worksheets'!$A$58:$A$60</c:f>
              <c:strCache>
                <c:ptCount val="3"/>
                <c:pt idx="0">
                  <c:v>NPV (End Year)</c:v>
                </c:pt>
                <c:pt idx="1">
                  <c:v>NPV (Beginning Year)</c:v>
                </c:pt>
                <c:pt idx="2">
                  <c:v>NPV (Middle Year)</c:v>
                </c:pt>
              </c:strCache>
            </c:strRef>
          </c:cat>
          <c:val>
            <c:numRef>
              <c:extLst>
                <c:ext xmlns:c15="http://schemas.microsoft.com/office/drawing/2012/chart" uri="{02D57815-91ED-43cb-92C2-25804820EDAC}">
                  <c15:fullRef>
                    <c15:sqref>'Project Worksheets'!$B$53:$B$60</c15:sqref>
                  </c15:fullRef>
                </c:ext>
              </c:extLst>
              <c:f>'Project Worksheets'!$B$58:$B$60</c:f>
              <c:numCache>
                <c:formatCode>General</c:formatCode>
                <c:ptCount val="3"/>
                <c:pt idx="0" formatCode="&quot;₹&quot;#,##0.00_);[Red]\(&quot;₹&quot;#,##0.00\)">
                  <c:v>4976.851851851854</c:v>
                </c:pt>
                <c:pt idx="1" formatCode="0.00">
                  <c:v>5972.2222222222208</c:v>
                </c:pt>
                <c:pt idx="2" formatCode="&quot;₹&quot;#,##0.00_);[Red]\(&quot;₹&quot;#,##0.00\)">
                  <c:v>5451.8680492412386</c:v>
                </c:pt>
              </c:numCache>
            </c:numRef>
          </c:val>
          <c:extLst>
            <c:ext xmlns:c16="http://schemas.microsoft.com/office/drawing/2014/chart" uri="{C3380CC4-5D6E-409C-BE32-E72D297353CC}">
              <c16:uniqueId val="{00000000-20EE-4698-87E9-3E48A640844D}"/>
            </c:ext>
          </c:extLst>
        </c:ser>
        <c:ser>
          <c:idx val="1"/>
          <c:order val="1"/>
          <c:tx>
            <c:strRef>
              <c:f>'Project Worksheets'!$C$52</c:f>
              <c:strCache>
                <c:ptCount val="1"/>
                <c:pt idx="0">
                  <c:v>Investement 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'Project Worksheets'!$A$53:$A$60</c15:sqref>
                  </c15:fullRef>
                </c:ext>
              </c:extLst>
              <c:f>'Project Worksheets'!$A$58:$A$60</c:f>
              <c:strCache>
                <c:ptCount val="3"/>
                <c:pt idx="0">
                  <c:v>NPV (End Year)</c:v>
                </c:pt>
                <c:pt idx="1">
                  <c:v>NPV (Beginning Year)</c:v>
                </c:pt>
                <c:pt idx="2">
                  <c:v>NPV (Middle Year)</c:v>
                </c:pt>
              </c:strCache>
            </c:strRef>
          </c:cat>
          <c:val>
            <c:numRef>
              <c:extLst>
                <c:ext xmlns:c15="http://schemas.microsoft.com/office/drawing/2012/chart" uri="{02D57815-91ED-43cb-92C2-25804820EDAC}">
                  <c15:fullRef>
                    <c15:sqref>'Project Worksheets'!$C$53:$C$60</c15:sqref>
                  </c15:fullRef>
                </c:ext>
              </c:extLst>
              <c:f>'Project Worksheets'!$C$58:$C$60</c:f>
              <c:numCache>
                <c:formatCode>General</c:formatCode>
                <c:ptCount val="3"/>
                <c:pt idx="0" formatCode="&quot;₹&quot;#,##0.00_);[Red]\(&quot;₹&quot;#,##0.00\)">
                  <c:v>5092.592592592594</c:v>
                </c:pt>
                <c:pt idx="1" formatCode="&quot;₹&quot;#,##0.00_);[Red]\(&quot;₹&quot;#,##0.00\)">
                  <c:v>6111.1111111111113</c:v>
                </c:pt>
                <c:pt idx="2" formatCode="&quot;₹&quot;#,##0.00_);[Red]\(&quot;₹&quot;#,##0.00\)">
                  <c:v>5578.6556782933594</c:v>
                </c:pt>
              </c:numCache>
            </c:numRef>
          </c:val>
          <c:extLst>
            <c:ext xmlns:c16="http://schemas.microsoft.com/office/drawing/2014/chart" uri="{C3380CC4-5D6E-409C-BE32-E72D297353CC}">
              <c16:uniqueId val="{00000001-20EE-4698-87E9-3E48A640844D}"/>
            </c:ext>
          </c:extLst>
        </c:ser>
        <c:dLbls>
          <c:dLblPos val="inEnd"/>
          <c:showLegendKey val="0"/>
          <c:showVal val="1"/>
          <c:showCatName val="0"/>
          <c:showSerName val="0"/>
          <c:showPercent val="0"/>
          <c:showBubbleSize val="0"/>
        </c:dLbls>
        <c:gapWidth val="65"/>
        <c:axId val="1865368928"/>
        <c:axId val="1865379488"/>
      </c:barChart>
      <c:catAx>
        <c:axId val="1865368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5379488"/>
        <c:crosses val="autoZero"/>
        <c:auto val="1"/>
        <c:lblAlgn val="ctr"/>
        <c:lblOffset val="100"/>
        <c:noMultiLvlLbl val="0"/>
      </c:catAx>
      <c:valAx>
        <c:axId val="1865379488"/>
        <c:scaling>
          <c:orientation val="minMax"/>
        </c:scaling>
        <c:delete val="1"/>
        <c:axPos val="b"/>
        <c:numFmt formatCode="General" sourceLinked="1"/>
        <c:majorTickMark val="none"/>
        <c:minorTickMark val="none"/>
        <c:tickLblPos val="nextTo"/>
        <c:crossAx val="1865368928"/>
        <c:crosses val="autoZero"/>
        <c:crossBetween val="between"/>
      </c:valAx>
      <c:spPr>
        <a:noFill/>
        <a:ln>
          <a:noFill/>
        </a:ln>
        <a:effectLst/>
      </c:spPr>
    </c:plotArea>
    <c:legend>
      <c:legendPos val="r"/>
      <c:layout>
        <c:manualLayout>
          <c:xMode val="edge"/>
          <c:yMode val="edge"/>
          <c:x val="0.19263555267616861"/>
          <c:y val="0.85107398235997889"/>
          <c:w val="0.55236469650154485"/>
          <c:h val="0.13987182697569162"/>
        </c:manualLayout>
      </c:layout>
      <c:overlay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EMI Stacked Chart (Interest vs Principal)</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858849077090119E-2"/>
          <c:y val="0.21250000000000002"/>
          <c:w val="0.93485342019543971"/>
          <c:h val="0.47624727523466354"/>
        </c:manualLayout>
      </c:layout>
      <c:barChart>
        <c:barDir val="col"/>
        <c:grouping val="stacked"/>
        <c:varyColors val="0"/>
        <c:ser>
          <c:idx val="3"/>
          <c:order val="3"/>
          <c:tx>
            <c:strRef>
              <c:f>'Project Worksheets'!$D$27</c:f>
              <c:strCache>
                <c:ptCount val="1"/>
                <c:pt idx="0">
                  <c:v>Interest</c:v>
                </c:pt>
              </c:strCache>
            </c:strRef>
          </c:tx>
          <c:spPr>
            <a:solidFill>
              <a:schemeClr val="accent4"/>
            </a:solidFill>
            <a:ln>
              <a:noFill/>
            </a:ln>
            <a:effectLst/>
          </c:spPr>
          <c:invertIfNegative val="0"/>
          <c:val>
            <c:numRef>
              <c:f>'Project Worksheets'!$D$28:$D$35</c:f>
              <c:numCache>
                <c:formatCode>"₹"#,##0.00_);[Red]\("₹"#,##0.00\)</c:formatCode>
                <c:ptCount val="8"/>
                <c:pt idx="0">
                  <c:v>1300</c:v>
                </c:pt>
                <c:pt idx="1">
                  <c:v>1144.7505268721491</c:v>
                </c:pt>
                <c:pt idx="2">
                  <c:v>987.48281059363603</c:v>
                </c:pt>
                <c:pt idx="3">
                  <c:v>828.17061400350269</c:v>
                </c:pt>
                <c:pt idx="4">
                  <c:v>666.78735885769731</c:v>
                </c:pt>
                <c:pt idx="5">
                  <c:v>503.30612139499652</c:v>
                </c:pt>
                <c:pt idx="6">
                  <c:v>337.69962784528065</c:v>
                </c:pt>
                <c:pt idx="7">
                  <c:v>169.94024987941845</c:v>
                </c:pt>
              </c:numCache>
            </c:numRef>
          </c:val>
          <c:extLst>
            <c:ext xmlns:c16="http://schemas.microsoft.com/office/drawing/2014/chart" uri="{C3380CC4-5D6E-409C-BE32-E72D297353CC}">
              <c16:uniqueId val="{00000003-0719-44D7-801C-3E5387D71A30}"/>
            </c:ext>
          </c:extLst>
        </c:ser>
        <c:ser>
          <c:idx val="4"/>
          <c:order val="4"/>
          <c:tx>
            <c:strRef>
              <c:f>'Project Worksheets'!$E$27</c:f>
              <c:strCache>
                <c:ptCount val="1"/>
                <c:pt idx="0">
                  <c:v>Principal</c:v>
                </c:pt>
              </c:strCache>
            </c:strRef>
          </c:tx>
          <c:spPr>
            <a:solidFill>
              <a:schemeClr val="accent5"/>
            </a:solidFill>
            <a:ln>
              <a:noFill/>
            </a:ln>
            <a:effectLst/>
          </c:spPr>
          <c:invertIfNegative val="0"/>
          <c:val>
            <c:numRef>
              <c:f>'Project Worksheets'!$E$28:$E$35</c:f>
              <c:numCache>
                <c:formatCode>"₹"#,##0.00_);[Red]\("₹"#,##0.00\)</c:formatCode>
                <c:ptCount val="8"/>
                <c:pt idx="0">
                  <c:v>11942.267163680835</c:v>
                </c:pt>
                <c:pt idx="1">
                  <c:v>12097.516636808687</c:v>
                </c:pt>
                <c:pt idx="2">
                  <c:v>12254.7843530872</c:v>
                </c:pt>
                <c:pt idx="3">
                  <c:v>12414.096549677333</c:v>
                </c:pt>
                <c:pt idx="4">
                  <c:v>12575.479804823137</c:v>
                </c:pt>
                <c:pt idx="5">
                  <c:v>12738.961042285839</c:v>
                </c:pt>
                <c:pt idx="6">
                  <c:v>12904.567535835553</c:v>
                </c:pt>
                <c:pt idx="7">
                  <c:v>13072.326913801417</c:v>
                </c:pt>
              </c:numCache>
            </c:numRef>
          </c:val>
          <c:extLst>
            <c:ext xmlns:c16="http://schemas.microsoft.com/office/drawing/2014/chart" uri="{C3380CC4-5D6E-409C-BE32-E72D297353CC}">
              <c16:uniqueId val="{00000004-0719-44D7-801C-3E5387D71A30}"/>
            </c:ext>
          </c:extLst>
        </c:ser>
        <c:dLbls>
          <c:dLblPos val="ctr"/>
          <c:showLegendKey val="0"/>
          <c:showVal val="0"/>
          <c:showCatName val="0"/>
          <c:showSerName val="0"/>
          <c:showPercent val="0"/>
          <c:showBubbleSize val="0"/>
        </c:dLbls>
        <c:gapWidth val="150"/>
        <c:overlap val="100"/>
        <c:axId val="1865378528"/>
        <c:axId val="1865367488"/>
        <c:extLst>
          <c:ext xmlns:c15="http://schemas.microsoft.com/office/drawing/2012/chart" uri="{02D57815-91ED-43cb-92C2-25804820EDAC}">
            <c15:filteredBarSeries>
              <c15:ser>
                <c:idx val="0"/>
                <c:order val="0"/>
                <c:tx>
                  <c:strRef>
                    <c:extLst>
                      <c:ext uri="{02D57815-91ED-43cb-92C2-25804820EDAC}">
                        <c15:formulaRef>
                          <c15:sqref>'Project Worksheets'!$A$27</c15:sqref>
                        </c15:formulaRef>
                      </c:ext>
                    </c:extLst>
                    <c:strCache>
                      <c:ptCount val="1"/>
                      <c:pt idx="0">
                        <c:v>Month</c:v>
                      </c:pt>
                    </c:strCache>
                  </c:strRef>
                </c:tx>
                <c:spPr>
                  <a:solidFill>
                    <a:schemeClr val="accent1"/>
                  </a:solidFill>
                  <a:ln>
                    <a:noFill/>
                  </a:ln>
                  <a:effectLst/>
                </c:spPr>
                <c:invertIfNegative val="0"/>
                <c:val>
                  <c:numRef>
                    <c:extLst>
                      <c:ext uri="{02D57815-91ED-43cb-92C2-25804820EDAC}">
                        <c15:formulaRef>
                          <c15:sqref>'Project Worksheets'!$A$28:$A$35</c15:sqref>
                        </c15:formulaRef>
                      </c:ext>
                    </c:extLst>
                    <c:numCache>
                      <c:formatCode>General</c:formatCode>
                      <c:ptCount val="8"/>
                      <c:pt idx="0">
                        <c:v>1</c:v>
                      </c:pt>
                      <c:pt idx="1">
                        <c:v>2</c:v>
                      </c:pt>
                      <c:pt idx="2">
                        <c:v>3</c:v>
                      </c:pt>
                      <c:pt idx="3">
                        <c:v>4</c:v>
                      </c:pt>
                      <c:pt idx="4">
                        <c:v>5</c:v>
                      </c:pt>
                      <c:pt idx="5">
                        <c:v>6</c:v>
                      </c:pt>
                      <c:pt idx="6">
                        <c:v>7</c:v>
                      </c:pt>
                      <c:pt idx="7">
                        <c:v>8</c:v>
                      </c:pt>
                    </c:numCache>
                  </c:numRef>
                </c:val>
                <c:extLst>
                  <c:ext xmlns:c16="http://schemas.microsoft.com/office/drawing/2014/chart" uri="{C3380CC4-5D6E-409C-BE32-E72D297353CC}">
                    <c16:uniqueId val="{00000000-0719-44D7-801C-3E5387D71A30}"/>
                  </c:ext>
                </c:extLst>
              </c15:ser>
            </c15:filteredBarSeries>
            <c15:filteredBarSeries>
              <c15:ser>
                <c:idx val="1"/>
                <c:order val="1"/>
                <c:tx>
                  <c:strRef>
                    <c:extLst>
                      <c:ext xmlns:c15="http://schemas.microsoft.com/office/drawing/2012/chart" uri="{02D57815-91ED-43cb-92C2-25804820EDAC}">
                        <c15:formulaRef>
                          <c15:sqref>'Project Worksheets'!$B$27</c15:sqref>
                        </c15:formulaRef>
                      </c:ext>
                    </c:extLst>
                    <c:strCache>
                      <c:ptCount val="1"/>
                      <c:pt idx="0">
                        <c:v>Beginning Balance</c:v>
                      </c:pt>
                    </c:strCache>
                  </c:strRef>
                </c:tx>
                <c:spPr>
                  <a:solidFill>
                    <a:schemeClr val="accent2"/>
                  </a:solidFill>
                  <a:ln>
                    <a:noFill/>
                  </a:ln>
                  <a:effectLst/>
                </c:spPr>
                <c:invertIfNegative val="0"/>
                <c:val>
                  <c:numRef>
                    <c:extLst>
                      <c:ext xmlns:c15="http://schemas.microsoft.com/office/drawing/2012/chart" uri="{02D57815-91ED-43cb-92C2-25804820EDAC}">
                        <c15:formulaRef>
                          <c15:sqref>'Project Worksheets'!$B$28:$B$35</c15:sqref>
                        </c15:formulaRef>
                      </c:ext>
                    </c:extLst>
                    <c:numCache>
                      <c:formatCode>"₹"#,##0.00_);[Red]\("₹"#,##0.00\)</c:formatCode>
                      <c:ptCount val="8"/>
                      <c:pt idx="0">
                        <c:v>100000</c:v>
                      </c:pt>
                      <c:pt idx="1">
                        <c:v>88057.732836319163</c:v>
                      </c:pt>
                      <c:pt idx="2">
                        <c:v>75960.216199510469</c:v>
                      </c:pt>
                      <c:pt idx="3">
                        <c:v>63705.431846423271</c:v>
                      </c:pt>
                      <c:pt idx="4">
                        <c:v>51291.335296745936</c:v>
                      </c:pt>
                      <c:pt idx="5">
                        <c:v>38715.855491922797</c:v>
                      </c:pt>
                      <c:pt idx="6">
                        <c:v>25976.894449636959</c:v>
                      </c:pt>
                      <c:pt idx="7">
                        <c:v>13072.326913801406</c:v>
                      </c:pt>
                    </c:numCache>
                  </c:numRef>
                </c:val>
                <c:extLst>
                  <c:ext xmlns:c16="http://schemas.microsoft.com/office/drawing/2014/chart" uri="{C3380CC4-5D6E-409C-BE32-E72D297353CC}">
                    <c16:uniqueId val="{00000001-0719-44D7-801C-3E5387D71A30}"/>
                  </c:ext>
                </c:extLst>
              </c15:ser>
            </c15:filteredBarSeries>
            <c15:filteredBarSeries>
              <c15:ser>
                <c:idx val="2"/>
                <c:order val="2"/>
                <c:tx>
                  <c:strRef>
                    <c:extLst>
                      <c:ext xmlns:c15="http://schemas.microsoft.com/office/drawing/2012/chart" uri="{02D57815-91ED-43cb-92C2-25804820EDAC}">
                        <c15:formulaRef>
                          <c15:sqref>'Project Worksheets'!$C$27</c15:sqref>
                        </c15:formulaRef>
                      </c:ext>
                    </c:extLst>
                    <c:strCache>
                      <c:ptCount val="1"/>
                      <c:pt idx="0">
                        <c:v>EMI</c:v>
                      </c:pt>
                    </c:strCache>
                  </c:strRef>
                </c:tx>
                <c:spPr>
                  <a:solidFill>
                    <a:schemeClr val="accent3"/>
                  </a:solidFill>
                  <a:ln>
                    <a:noFill/>
                  </a:ln>
                  <a:effectLst/>
                </c:spPr>
                <c:invertIfNegative val="0"/>
                <c:val>
                  <c:numRef>
                    <c:extLst>
                      <c:ext xmlns:c15="http://schemas.microsoft.com/office/drawing/2012/chart" uri="{02D57815-91ED-43cb-92C2-25804820EDAC}">
                        <c15:formulaRef>
                          <c15:sqref>'Project Worksheets'!$C$28:$C$35</c15:sqref>
                        </c15:formulaRef>
                      </c:ext>
                    </c:extLst>
                    <c:numCache>
                      <c:formatCode>"₹"#,##0.00_);[Red]\("₹"#,##0.00\)</c:formatCode>
                      <c:ptCount val="8"/>
                      <c:pt idx="0">
                        <c:v>13242.267163680835</c:v>
                      </c:pt>
                      <c:pt idx="1">
                        <c:v>13242.267163680835</c:v>
                      </c:pt>
                      <c:pt idx="2">
                        <c:v>13242.267163680835</c:v>
                      </c:pt>
                      <c:pt idx="3">
                        <c:v>13242.267163680835</c:v>
                      </c:pt>
                      <c:pt idx="4">
                        <c:v>13242.267163680835</c:v>
                      </c:pt>
                      <c:pt idx="5">
                        <c:v>13242.267163680835</c:v>
                      </c:pt>
                      <c:pt idx="6">
                        <c:v>13242.267163680835</c:v>
                      </c:pt>
                      <c:pt idx="7">
                        <c:v>13242.267163680835</c:v>
                      </c:pt>
                    </c:numCache>
                  </c:numRef>
                </c:val>
                <c:extLst>
                  <c:ext xmlns:c16="http://schemas.microsoft.com/office/drawing/2014/chart" uri="{C3380CC4-5D6E-409C-BE32-E72D297353CC}">
                    <c16:uniqueId val="{00000002-0719-44D7-801C-3E5387D71A30}"/>
                  </c:ext>
                </c:extLst>
              </c15:ser>
            </c15:filteredBarSeries>
            <c15:filteredBarSeries>
              <c15:ser>
                <c:idx val="5"/>
                <c:order val="5"/>
                <c:tx>
                  <c:strRef>
                    <c:extLst>
                      <c:ext xmlns:c15="http://schemas.microsoft.com/office/drawing/2012/chart" uri="{02D57815-91ED-43cb-92C2-25804820EDAC}">
                        <c15:formulaRef>
                          <c15:sqref>'Project Worksheets'!$F$27</c15:sqref>
                        </c15:formulaRef>
                      </c:ext>
                    </c:extLst>
                    <c:strCache>
                      <c:ptCount val="1"/>
                      <c:pt idx="0">
                        <c:v>Ending Balance</c:v>
                      </c:pt>
                    </c:strCache>
                  </c:strRef>
                </c:tx>
                <c:spPr>
                  <a:solidFill>
                    <a:schemeClr val="accent6"/>
                  </a:solidFill>
                  <a:ln>
                    <a:noFill/>
                  </a:ln>
                  <a:effectLst/>
                </c:spPr>
                <c:invertIfNegative val="0"/>
                <c:val>
                  <c:numRef>
                    <c:extLst>
                      <c:ext xmlns:c15="http://schemas.microsoft.com/office/drawing/2012/chart" uri="{02D57815-91ED-43cb-92C2-25804820EDAC}">
                        <c15:formulaRef>
                          <c15:sqref>'Project Worksheets'!$F$28:$F$35</c15:sqref>
                        </c15:formulaRef>
                      </c:ext>
                    </c:extLst>
                    <c:numCache>
                      <c:formatCode>"₹"#,##0.00_);[Red]\("₹"#,##0.00\)</c:formatCode>
                      <c:ptCount val="8"/>
                      <c:pt idx="0">
                        <c:v>88057.732836319163</c:v>
                      </c:pt>
                      <c:pt idx="1">
                        <c:v>75960.216199510469</c:v>
                      </c:pt>
                      <c:pt idx="2">
                        <c:v>63705.431846423271</c:v>
                      </c:pt>
                      <c:pt idx="3">
                        <c:v>51291.335296745936</c:v>
                      </c:pt>
                      <c:pt idx="4">
                        <c:v>38715.855491922797</c:v>
                      </c:pt>
                      <c:pt idx="5">
                        <c:v>25976.894449636959</c:v>
                      </c:pt>
                      <c:pt idx="6">
                        <c:v>13072.326913801406</c:v>
                      </c:pt>
                      <c:pt idx="7">
                        <c:v>0</c:v>
                      </c:pt>
                    </c:numCache>
                  </c:numRef>
                </c:val>
                <c:extLst>
                  <c:ext xmlns:c16="http://schemas.microsoft.com/office/drawing/2014/chart" uri="{C3380CC4-5D6E-409C-BE32-E72D297353CC}">
                    <c16:uniqueId val="{00000005-0719-44D7-801C-3E5387D71A30}"/>
                  </c:ext>
                </c:extLst>
              </c15:ser>
            </c15:filteredBarSeries>
          </c:ext>
        </c:extLst>
      </c:barChart>
      <c:catAx>
        <c:axId val="186537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67488"/>
        <c:crosses val="autoZero"/>
        <c:auto val="1"/>
        <c:lblAlgn val="ctr"/>
        <c:lblOffset val="100"/>
        <c:noMultiLvlLbl val="0"/>
      </c:catAx>
      <c:valAx>
        <c:axId val="1865367488"/>
        <c:scaling>
          <c:orientation val="minMax"/>
        </c:scaling>
        <c:delete val="1"/>
        <c:axPos val="l"/>
        <c:numFmt formatCode="&quot;₹&quot;#,##0.00_);[Red]\(&quot;₹&quot;#,##0.00\)" sourceLinked="1"/>
        <c:majorTickMark val="none"/>
        <c:minorTickMark val="none"/>
        <c:tickLblPos val="nextTo"/>
        <c:crossAx val="1865378528"/>
        <c:crosses val="autoZero"/>
        <c:crossBetween val="between"/>
      </c:valAx>
      <c:spPr>
        <a:noFill/>
        <a:ln>
          <a:noFill/>
        </a:ln>
        <a:effectLst/>
      </c:spPr>
    </c:plotArea>
    <c:legend>
      <c:legendPos val="b"/>
      <c:layout>
        <c:manualLayout>
          <c:xMode val="edge"/>
          <c:yMode val="edge"/>
          <c:x val="0.37516286644951141"/>
          <c:y val="0.88082543707460292"/>
          <c:w val="0.3339593641608995"/>
          <c:h val="0.11917456292539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PV of installment option vs one-time payment.</a:t>
            </a:r>
            <a:endParaRPr lang="en-IN" sz="1050" b="1"/>
          </a:p>
        </c:rich>
      </c:tx>
      <c:layout>
        <c:manualLayout>
          <c:xMode val="edge"/>
          <c:yMode val="edge"/>
          <c:x val="0.10409292035398228"/>
          <c:y val="5.0200803212851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626251364597127E-2"/>
          <c:y val="0.22178714859437756"/>
          <c:w val="0.86281327665900165"/>
          <c:h val="0.66777108433734933"/>
        </c:manualLayout>
      </c:layout>
      <c:barChart>
        <c:barDir val="bar"/>
        <c:grouping val="clustered"/>
        <c:varyColors val="0"/>
        <c:ser>
          <c:idx val="0"/>
          <c:order val="0"/>
          <c:tx>
            <c:strRef>
              <c:f>'Project Worksheets'!$A$2</c:f>
              <c:strCache>
                <c:ptCount val="1"/>
                <c:pt idx="0">
                  <c:v>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1</c:v>
              </c:pt>
              <c:pt idx="1">
                <c:v>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'Project Worksheets'!$B$2:$E$2</c15:sqref>
                  </c15:fullRef>
                </c:ext>
              </c:extLst>
              <c:f>('Project Worksheets'!$B$2,'Project Worksheets'!$E$2)</c:f>
              <c:numCache>
                <c:formatCode>General</c:formatCode>
                <c:ptCount val="2"/>
                <c:pt idx="0">
                  <c:v>32000</c:v>
                </c:pt>
                <c:pt idx="1">
                  <c:v>32000</c:v>
                </c:pt>
              </c:numCache>
            </c:numRef>
          </c:val>
          <c:extLst>
            <c:ext xmlns:c16="http://schemas.microsoft.com/office/drawing/2014/chart" uri="{C3380CC4-5D6E-409C-BE32-E72D297353CC}">
              <c16:uniqueId val="{00000000-62C1-4849-A06B-6FF5DED7EF29}"/>
            </c:ext>
          </c:extLst>
        </c:ser>
        <c:ser>
          <c:idx val="5"/>
          <c:order val="5"/>
          <c:tx>
            <c:strRef>
              <c:f>'Project Worksheets'!$A$7</c:f>
              <c:strCache>
                <c:ptCount val="1"/>
                <c:pt idx="0">
                  <c:v>PV</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 1</c:v>
              </c:pt>
              <c:pt idx="1">
                <c:v>₹ 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'Project Worksheets'!$B$7:$E$7</c15:sqref>
                  </c15:fullRef>
                </c:ext>
              </c:extLst>
              <c:f>('Project Worksheets'!$B$7,'Project Worksheets'!$E$7)</c:f>
              <c:numCache>
                <c:formatCode>General</c:formatCode>
                <c:ptCount val="2"/>
                <c:pt idx="0" formatCode="&quot;₹&quot;#,##0_);[Red]\(&quot;₹&quot;#,##0\)">
                  <c:v>28792.621766665405</c:v>
                </c:pt>
                <c:pt idx="1" formatCode="&quot;₹&quot;#,##0_);[Red]\(&quot;₹&quot;#,##0\)">
                  <c:v>32535.662596331898</c:v>
                </c:pt>
              </c:numCache>
            </c:numRef>
          </c:val>
          <c:extLst>
            <c:ext xmlns:c16="http://schemas.microsoft.com/office/drawing/2014/chart" uri="{C3380CC4-5D6E-409C-BE32-E72D297353CC}">
              <c16:uniqueId val="{00000005-62C1-4849-A06B-6FF5DED7EF29}"/>
            </c:ext>
          </c:extLst>
        </c:ser>
        <c:dLbls>
          <c:dLblPos val="inBase"/>
          <c:showLegendKey val="0"/>
          <c:showVal val="1"/>
          <c:showCatName val="0"/>
          <c:showSerName val="0"/>
          <c:showPercent val="0"/>
          <c:showBubbleSize val="0"/>
        </c:dLbls>
        <c:gapWidth val="182"/>
        <c:axId val="1732811920"/>
        <c:axId val="1732809040"/>
        <c:extLst>
          <c:ext xmlns:c15="http://schemas.microsoft.com/office/drawing/2012/chart" uri="{02D57815-91ED-43cb-92C2-25804820EDAC}">
            <c15:filteredBarSeries>
              <c15:ser>
                <c:idx val="1"/>
                <c:order val="1"/>
                <c:tx>
                  <c:strRef>
                    <c:extLst>
                      <c:ext uri="{02D57815-91ED-43cb-92C2-25804820EDAC}">
                        <c15:formulaRef>
                          <c15:sqref>'Project Worksheets'!$A$3</c15:sqref>
                        </c15:formulaRef>
                      </c:ext>
                    </c:extLst>
                    <c:strCache>
                      <c:ptCount val="1"/>
                      <c:pt idx="0">
                        <c:v>Interest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'Project Worksheets'!$B$3:$E$3</c15:sqref>
                        </c15:fullRef>
                        <c15:formulaRef>
                          <c15:sqref>('Project Worksheets'!$B$3,'Project Worksheets'!$E$3)</c15:sqref>
                        </c15:formulaRef>
                      </c:ext>
                    </c:extLst>
                    <c:numCache>
                      <c:formatCode>General</c:formatCode>
                      <c:ptCount val="2"/>
                      <c:pt idx="0">
                        <c:v>0.13</c:v>
                      </c:pt>
                      <c:pt idx="1">
                        <c:v>0.13</c:v>
                      </c:pt>
                    </c:numCache>
                  </c:numRef>
                </c:val>
                <c:extLst>
                  <c:ext xmlns:c16="http://schemas.microsoft.com/office/drawing/2014/chart" uri="{C3380CC4-5D6E-409C-BE32-E72D297353CC}">
                    <c16:uniqueId val="{00000001-62C1-4849-A06B-6FF5DED7EF29}"/>
                  </c:ext>
                </c:extLst>
              </c15:ser>
            </c15:filteredBarSeries>
            <c15:filteredBarSeries>
              <c15:ser>
                <c:idx val="2"/>
                <c:order val="2"/>
                <c:tx>
                  <c:strRef>
                    <c:extLst>
                      <c:ext xmlns:c15="http://schemas.microsoft.com/office/drawing/2012/chart" uri="{02D57815-91ED-43cb-92C2-25804820EDAC}">
                        <c15:formulaRef>
                          <c15:sqref>'Project Worksheets'!$A$4</c15:sqref>
                        </c15:formulaRef>
                      </c:ext>
                    </c:extLst>
                    <c:strCache>
                      <c:ptCount val="1"/>
                      <c:pt idx="0">
                        <c:v>No. of payments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xmlns:c15="http://schemas.microsoft.com/office/drawing/2012/chart" uri="{02D57815-91ED-43cb-92C2-25804820EDAC}">
                        <c15:fullRef>
                          <c15:sqref>'Project Worksheets'!$B$4:$E$4</c15:sqref>
                        </c15:fullRef>
                        <c15:formulaRef>
                          <c15:sqref>('Project Worksheets'!$B$4,'Project Worksheets'!$E$4)</c15:sqref>
                        </c15:formulaRef>
                      </c:ext>
                    </c:extLst>
                    <c:numCache>
                      <c:formatCode>General</c:formatCode>
                      <c:ptCount val="2"/>
                      <c:pt idx="0">
                        <c:v>8</c:v>
                      </c:pt>
                      <c:pt idx="1">
                        <c:v>8</c:v>
                      </c:pt>
                    </c:numCache>
                  </c:numRef>
                </c:val>
                <c:extLst>
                  <c:ext xmlns:c16="http://schemas.microsoft.com/office/drawing/2014/chart" uri="{C3380CC4-5D6E-409C-BE32-E72D297353CC}">
                    <c16:uniqueId val="{00000002-62C1-4849-A06B-6FF5DED7EF29}"/>
                  </c:ext>
                </c:extLst>
              </c15:ser>
            </c15:filteredBarSeries>
            <c15:filteredBarSeries>
              <c15:ser>
                <c:idx val="3"/>
                <c:order val="3"/>
                <c:tx>
                  <c:strRef>
                    <c:extLst>
                      <c:ext xmlns:c15="http://schemas.microsoft.com/office/drawing/2012/chart" uri="{02D57815-91ED-43cb-92C2-25804820EDAC}">
                        <c15:formulaRef>
                          <c15:sqref>'Project Worksheets'!$A$5</c15:sqref>
                        </c15:formulaRef>
                      </c:ext>
                    </c:extLst>
                    <c:strCache>
                      <c:ptCount val="1"/>
                      <c:pt idx="0">
                        <c:v>Payment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xmlns:c15="http://schemas.microsoft.com/office/drawing/2012/chart" uri="{02D57815-91ED-43cb-92C2-25804820EDAC}">
                        <c15:fullRef>
                          <c15:sqref>'Project Worksheets'!$B$5:$E$5</c15:sqref>
                        </c15:fullRef>
                        <c15:formulaRef>
                          <c15:sqref>('Project Worksheets'!$B$5,'Project Worksheets'!$E$5)</c15:sqref>
                        </c15:formulaRef>
                      </c:ext>
                    </c:extLst>
                    <c:numCache>
                      <c:formatCode>General</c:formatCode>
                      <c:ptCount val="2"/>
                      <c:pt idx="0">
                        <c:v>-6000</c:v>
                      </c:pt>
                      <c:pt idx="1">
                        <c:v>-6000</c:v>
                      </c:pt>
                    </c:numCache>
                  </c:numRef>
                </c:val>
                <c:extLst>
                  <c:ext xmlns:c16="http://schemas.microsoft.com/office/drawing/2014/chart" uri="{C3380CC4-5D6E-409C-BE32-E72D297353CC}">
                    <c16:uniqueId val="{00000003-62C1-4849-A06B-6FF5DED7EF29}"/>
                  </c:ext>
                </c:extLst>
              </c15:ser>
            </c15:filteredBarSeries>
            <c15:filteredBarSeries>
              <c15:ser>
                <c:idx val="4"/>
                <c:order val="4"/>
                <c:tx>
                  <c:strRef>
                    <c:extLst>
                      <c:ext xmlns:c15="http://schemas.microsoft.com/office/drawing/2012/chart" uri="{02D57815-91ED-43cb-92C2-25804820EDAC}">
                        <c15:formulaRef>
                          <c15:sqref>'Project Worksheets'!$A$6</c15:sqref>
                        </c15:formulaRef>
                      </c:ext>
                    </c:extLst>
                    <c:strCache>
                      <c:ptCount val="1"/>
                      <c:pt idx="0">
                        <c:v>Payments at end of the year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xmlns:c15="http://schemas.microsoft.com/office/drawing/2012/chart" uri="{02D57815-91ED-43cb-92C2-25804820EDAC}">
                        <c15:fullRef>
                          <c15:sqref>'Project Worksheets'!$B$6:$E$6</c15:sqref>
                        </c15:fullRef>
                        <c15:formulaRef>
                          <c15:sqref>('Project Worksheets'!$B$6,'Project Worksheets'!$E$6)</c15:sqref>
                        </c15:formulaRef>
                      </c:ext>
                    </c:extLst>
                    <c:numCache>
                      <c:formatCode>General</c:formatCode>
                      <c:ptCount val="2"/>
                      <c:pt idx="0">
                        <c:v>0</c:v>
                      </c:pt>
                      <c:pt idx="1">
                        <c:v>1</c:v>
                      </c:pt>
                    </c:numCache>
                  </c:numRef>
                </c:val>
                <c:extLst>
                  <c:ext xmlns:c16="http://schemas.microsoft.com/office/drawing/2014/chart" uri="{C3380CC4-5D6E-409C-BE32-E72D297353CC}">
                    <c16:uniqueId val="{00000004-62C1-4849-A06B-6FF5DED7EF29}"/>
                  </c:ext>
                </c:extLst>
              </c15:ser>
            </c15:filteredBarSeries>
          </c:ext>
        </c:extLst>
      </c:barChart>
      <c:catAx>
        <c:axId val="173281192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0     </a:t>
                </a:r>
                <a:r>
                  <a:rPr lang="en-IN" baseline="0"/>
                  <a:t>    </a:t>
                </a:r>
                <a:r>
                  <a:rPr lang="en-IN"/>
                  <a:t>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32809040"/>
        <c:crosses val="autoZero"/>
        <c:auto val="1"/>
        <c:lblAlgn val="ctr"/>
        <c:lblOffset val="100"/>
        <c:noMultiLvlLbl val="0"/>
      </c:catAx>
      <c:valAx>
        <c:axId val="1732809040"/>
        <c:scaling>
          <c:orientation val="minMax"/>
        </c:scaling>
        <c:delete val="1"/>
        <c:axPos val="b"/>
        <c:numFmt formatCode="General" sourceLinked="1"/>
        <c:majorTickMark val="none"/>
        <c:minorTickMark val="none"/>
        <c:tickLblPos val="nextTo"/>
        <c:crossAx val="17328119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48</xdr:row>
      <xdr:rowOff>60960</xdr:rowOff>
    </xdr:from>
    <xdr:to>
      <xdr:col>5</xdr:col>
      <xdr:colOff>982980</xdr:colOff>
      <xdr:row>58</xdr:row>
      <xdr:rowOff>160020</xdr:rowOff>
    </xdr:to>
    <xdr:graphicFrame macro="">
      <xdr:nvGraphicFramePr>
        <xdr:cNvPr id="5" name="Chart 4">
          <a:extLst>
            <a:ext uri="{FF2B5EF4-FFF2-40B4-BE49-F238E27FC236}">
              <a16:creationId xmlns:a16="http://schemas.microsoft.com/office/drawing/2014/main" id="{02343DDA-D488-19B4-59EA-2F793B4BB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198120</xdr:colOff>
      <xdr:row>35</xdr:row>
      <xdr:rowOff>99060</xdr:rowOff>
    </xdr:from>
    <xdr:to>
      <xdr:col>4</xdr:col>
      <xdr:colOff>213360</xdr:colOff>
      <xdr:row>45</xdr:row>
      <xdr:rowOff>30480</xdr:rowOff>
    </xdr:to>
    <xdr:graphicFrame macro="">
      <xdr:nvGraphicFramePr>
        <xdr:cNvPr id="6" name="Chart 5">
          <a:extLst>
            <a:ext uri="{FF2B5EF4-FFF2-40B4-BE49-F238E27FC236}">
              <a16:creationId xmlns:a16="http://schemas.microsoft.com/office/drawing/2014/main" id="{F43813AE-88CD-900C-93C0-E4CA54DB1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37</xdr:row>
      <xdr:rowOff>106680</xdr:rowOff>
    </xdr:from>
    <xdr:to>
      <xdr:col>6</xdr:col>
      <xdr:colOff>38100</xdr:colOff>
      <xdr:row>44</xdr:row>
      <xdr:rowOff>144780</xdr:rowOff>
    </xdr:to>
    <xdr:sp macro="" textlink="">
      <xdr:nvSpPr>
        <xdr:cNvPr id="7" name="TextBox 6">
          <a:extLst>
            <a:ext uri="{FF2B5EF4-FFF2-40B4-BE49-F238E27FC236}">
              <a16:creationId xmlns:a16="http://schemas.microsoft.com/office/drawing/2014/main" id="{138214B8-5015-A9E2-4B82-1C3573E44604}"/>
            </a:ext>
          </a:extLst>
        </xdr:cNvPr>
        <xdr:cNvSpPr txBox="1"/>
      </xdr:nvSpPr>
      <xdr:spPr>
        <a:xfrm>
          <a:off x="6355080" y="7018020"/>
          <a:ext cx="1706880" cy="1348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EMI is fixed, but early payments are mostly interest, later payments are mostly principal.</a:t>
          </a:r>
          <a:endParaRPr lang="en-IN" sz="1100" b="1"/>
        </a:p>
      </xdr:txBody>
    </xdr:sp>
    <xdr:clientData/>
  </xdr:twoCellAnchor>
  <xdr:twoCellAnchor>
    <xdr:from>
      <xdr:col>3</xdr:col>
      <xdr:colOff>91440</xdr:colOff>
      <xdr:row>58</xdr:row>
      <xdr:rowOff>91440</xdr:rowOff>
    </xdr:from>
    <xdr:to>
      <xdr:col>5</xdr:col>
      <xdr:colOff>998220</xdr:colOff>
      <xdr:row>59</xdr:row>
      <xdr:rowOff>137160</xdr:rowOff>
    </xdr:to>
    <xdr:sp macro="" textlink="">
      <xdr:nvSpPr>
        <xdr:cNvPr id="8" name="TextBox 7">
          <a:extLst>
            <a:ext uri="{FF2B5EF4-FFF2-40B4-BE49-F238E27FC236}">
              <a16:creationId xmlns:a16="http://schemas.microsoft.com/office/drawing/2014/main" id="{EB0C88D0-B751-4BF1-BA25-CAF6FAC1E7B3}"/>
            </a:ext>
          </a:extLst>
        </xdr:cNvPr>
        <xdr:cNvSpPr txBox="1"/>
      </xdr:nvSpPr>
      <xdr:spPr>
        <a:xfrm>
          <a:off x="3589020" y="10896600"/>
          <a:ext cx="435864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Investment with higher NPV is better, even if raw returns look smaller.</a:t>
          </a:r>
          <a:endParaRPr lang="en-IN" sz="1100" b="1"/>
        </a:p>
      </xdr:txBody>
    </xdr:sp>
    <xdr:clientData/>
  </xdr:twoCellAnchor>
  <xdr:twoCellAnchor>
    <xdr:from>
      <xdr:col>5</xdr:col>
      <xdr:colOff>76200</xdr:colOff>
      <xdr:row>0</xdr:row>
      <xdr:rowOff>0</xdr:rowOff>
    </xdr:from>
    <xdr:to>
      <xdr:col>10</xdr:col>
      <xdr:colOff>7620</xdr:colOff>
      <xdr:row>6</xdr:row>
      <xdr:rowOff>144780</xdr:rowOff>
    </xdr:to>
    <xdr:graphicFrame macro="">
      <xdr:nvGraphicFramePr>
        <xdr:cNvPr id="12" name="Chart 11">
          <a:extLst>
            <a:ext uri="{FF2B5EF4-FFF2-40B4-BE49-F238E27FC236}">
              <a16:creationId xmlns:a16="http://schemas.microsoft.com/office/drawing/2014/main" id="{0D46C352-989E-2A65-8D31-80A86A917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6</xdr:row>
      <xdr:rowOff>15240</xdr:rowOff>
    </xdr:from>
    <xdr:to>
      <xdr:col>10</xdr:col>
      <xdr:colOff>342900</xdr:colOff>
      <xdr:row>8</xdr:row>
      <xdr:rowOff>7620</xdr:rowOff>
    </xdr:to>
    <xdr:sp macro="" textlink="">
      <xdr:nvSpPr>
        <xdr:cNvPr id="13" name="TextBox 12">
          <a:extLst>
            <a:ext uri="{FF2B5EF4-FFF2-40B4-BE49-F238E27FC236}">
              <a16:creationId xmlns:a16="http://schemas.microsoft.com/office/drawing/2014/main" id="{8E402142-A36F-376C-8445-06B255560F62}"/>
            </a:ext>
          </a:extLst>
        </xdr:cNvPr>
        <xdr:cNvSpPr txBox="1"/>
      </xdr:nvSpPr>
      <xdr:spPr>
        <a:xfrm>
          <a:off x="7101840" y="1135380"/>
          <a:ext cx="370332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Installments (end of year) cost less in present value terms.</a:t>
          </a:r>
          <a:endParaRPr lang="en-IN"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5"/>
  <sheetViews>
    <sheetView showGridLines="0" tabSelected="1" topLeftCell="B37" zoomScaleNormal="100" workbookViewId="0">
      <selection activeCell="H13" sqref="H13:H19"/>
    </sheetView>
  </sheetViews>
  <sheetFormatPr defaultRowHeight="14.4" x14ac:dyDescent="0.3"/>
  <cols>
    <col min="1" max="1" width="20.6640625" customWidth="1"/>
    <col min="2" max="2" width="15.6640625" bestFit="1" customWidth="1"/>
    <col min="3" max="3" width="14.6640625" customWidth="1"/>
    <col min="4" max="4" width="38.33203125" bestFit="1" customWidth="1"/>
    <col min="5" max="5" width="12" bestFit="1" customWidth="1"/>
    <col min="6" max="6" width="15.6640625" customWidth="1"/>
  </cols>
  <sheetData>
    <row r="1" spans="1:10" ht="16.2" thickBot="1" x14ac:dyDescent="0.35">
      <c r="A1" s="79" t="s">
        <v>6</v>
      </c>
      <c r="B1" s="80"/>
      <c r="C1" s="80"/>
      <c r="D1" s="80"/>
      <c r="E1" s="81"/>
    </row>
    <row r="2" spans="1:10" x14ac:dyDescent="0.3">
      <c r="A2" s="6" t="s">
        <v>0</v>
      </c>
      <c r="B2" s="7">
        <v>32000</v>
      </c>
      <c r="C2" s="1"/>
      <c r="D2" s="6" t="s">
        <v>0</v>
      </c>
      <c r="E2" s="7">
        <v>32000</v>
      </c>
    </row>
    <row r="3" spans="1:10" x14ac:dyDescent="0.3">
      <c r="A3" s="4" t="s">
        <v>1</v>
      </c>
      <c r="B3" s="2">
        <v>0.13</v>
      </c>
      <c r="C3" s="1"/>
      <c r="D3" s="4" t="s">
        <v>1</v>
      </c>
      <c r="E3" s="2">
        <v>0.13</v>
      </c>
    </row>
    <row r="4" spans="1:10" x14ac:dyDescent="0.3">
      <c r="A4" s="4" t="s">
        <v>2</v>
      </c>
      <c r="B4" s="2">
        <v>8</v>
      </c>
      <c r="C4" s="1"/>
      <c r="D4" s="4" t="s">
        <v>2</v>
      </c>
      <c r="E4" s="2">
        <v>8</v>
      </c>
    </row>
    <row r="5" spans="1:10" x14ac:dyDescent="0.3">
      <c r="A5" s="4" t="s">
        <v>5</v>
      </c>
      <c r="B5" s="2">
        <v>-6000</v>
      </c>
      <c r="C5" s="1"/>
      <c r="D5" s="4" t="s">
        <v>5</v>
      </c>
      <c r="E5" s="2">
        <v>-6000</v>
      </c>
    </row>
    <row r="6" spans="1:10" x14ac:dyDescent="0.3">
      <c r="A6" s="89" t="s">
        <v>3</v>
      </c>
      <c r="B6" s="90">
        <v>0</v>
      </c>
      <c r="D6" s="89" t="s">
        <v>51</v>
      </c>
      <c r="E6" s="90">
        <v>1</v>
      </c>
    </row>
    <row r="7" spans="1:10" x14ac:dyDescent="0.3">
      <c r="A7" s="4" t="s">
        <v>4</v>
      </c>
      <c r="B7" s="5">
        <f>PV(B3,B4,B5,,0)</f>
        <v>28792.621766665405</v>
      </c>
      <c r="C7" s="1"/>
      <c r="D7" s="4" t="s">
        <v>4</v>
      </c>
      <c r="E7" s="5">
        <f>PV(E3,E4,E5,,1)</f>
        <v>32535.662596331898</v>
      </c>
    </row>
    <row r="8" spans="1:10" ht="15" thickBot="1" x14ac:dyDescent="0.35"/>
    <row r="9" spans="1:10" ht="18.600000000000001" thickBot="1" x14ac:dyDescent="0.4">
      <c r="A9" s="82" t="s">
        <v>14</v>
      </c>
      <c r="B9" s="83"/>
      <c r="C9" s="83"/>
      <c r="D9" s="83"/>
      <c r="E9" s="83"/>
      <c r="F9" s="84"/>
    </row>
    <row r="11" spans="1:10" x14ac:dyDescent="0.3">
      <c r="A11" s="2" t="s">
        <v>7</v>
      </c>
      <c r="B11" s="2">
        <v>0.12</v>
      </c>
      <c r="D11" s="2" t="s">
        <v>7</v>
      </c>
      <c r="E11" s="2">
        <v>0.16</v>
      </c>
    </row>
    <row r="12" spans="1:10" x14ac:dyDescent="0.3">
      <c r="A12" s="2" t="s">
        <v>8</v>
      </c>
      <c r="B12" s="2">
        <f>B11/12</f>
        <v>0.01</v>
      </c>
      <c r="D12" s="2" t="s">
        <v>8</v>
      </c>
      <c r="E12" s="2">
        <f>E11/12</f>
        <v>1.3333333333333334E-2</v>
      </c>
      <c r="J12" s="91"/>
    </row>
    <row r="13" spans="1:10" x14ac:dyDescent="0.3">
      <c r="A13" s="2" t="s">
        <v>9</v>
      </c>
      <c r="B13" s="2">
        <v>25</v>
      </c>
      <c r="D13" s="2" t="s">
        <v>9</v>
      </c>
      <c r="E13" s="2">
        <v>8</v>
      </c>
      <c r="H13" s="91"/>
      <c r="J13" s="92"/>
    </row>
    <row r="14" spans="1:10" x14ac:dyDescent="0.3">
      <c r="A14" s="2" t="s">
        <v>10</v>
      </c>
      <c r="B14" s="2">
        <f>B13*12</f>
        <v>300</v>
      </c>
      <c r="D14" s="2" t="s">
        <v>11</v>
      </c>
      <c r="E14" s="2">
        <v>-100000</v>
      </c>
      <c r="H14" s="92"/>
      <c r="J14" s="91"/>
    </row>
    <row r="15" spans="1:10" x14ac:dyDescent="0.3">
      <c r="A15" s="2" t="s">
        <v>11</v>
      </c>
      <c r="B15" s="2">
        <v>-5000000</v>
      </c>
      <c r="D15" s="2" t="s">
        <v>12</v>
      </c>
      <c r="E15" s="2">
        <v>0</v>
      </c>
      <c r="H15" s="91"/>
      <c r="J15" s="92"/>
    </row>
    <row r="16" spans="1:10" x14ac:dyDescent="0.3">
      <c r="A16" s="2" t="s">
        <v>12</v>
      </c>
      <c r="B16" s="2">
        <v>0</v>
      </c>
      <c r="D16" s="2" t="s">
        <v>13</v>
      </c>
      <c r="E16" s="2">
        <v>0</v>
      </c>
      <c r="H16" s="92"/>
      <c r="J16" s="91"/>
    </row>
    <row r="17" spans="1:10" x14ac:dyDescent="0.3">
      <c r="A17" s="2" t="s">
        <v>13</v>
      </c>
      <c r="B17" s="2">
        <v>1</v>
      </c>
      <c r="D17" s="2" t="s">
        <v>14</v>
      </c>
      <c r="E17" s="8">
        <f>PMT(E12,E13,E14,E15,E16)</f>
        <v>13261.587371330586</v>
      </c>
      <c r="H17" s="91"/>
      <c r="J17" s="92"/>
    </row>
    <row r="18" spans="1:10" x14ac:dyDescent="0.3">
      <c r="A18" s="2" t="s">
        <v>14</v>
      </c>
      <c r="B18" s="8">
        <f>PMT(B12,B14,B15,B16,B17)</f>
        <v>52139.809019684551</v>
      </c>
      <c r="H18" s="92"/>
      <c r="J18" s="91"/>
    </row>
    <row r="19" spans="1:10" ht="15" thickBot="1" x14ac:dyDescent="0.35">
      <c r="H19" s="91"/>
    </row>
    <row r="20" spans="1:10" ht="15" thickBot="1" x14ac:dyDescent="0.35">
      <c r="A20" s="2" t="s">
        <v>8</v>
      </c>
      <c r="B20" s="2">
        <v>1.2999999999999999E-2</v>
      </c>
      <c r="D20" s="22" t="s">
        <v>21</v>
      </c>
    </row>
    <row r="21" spans="1:10" x14ac:dyDescent="0.3">
      <c r="A21" s="2" t="s">
        <v>15</v>
      </c>
      <c r="B21" s="2">
        <v>8</v>
      </c>
      <c r="D21">
        <f>-CUMIPMT(B20,B21,B22,2,3,B24)</f>
        <v>2132.2333374657865</v>
      </c>
    </row>
    <row r="22" spans="1:10" ht="15" thickBot="1" x14ac:dyDescent="0.35">
      <c r="A22" s="2" t="s">
        <v>11</v>
      </c>
      <c r="B22" s="2">
        <v>100000</v>
      </c>
      <c r="D22" s="20">
        <f>D29+D30</f>
        <v>2132.2333374657851</v>
      </c>
    </row>
    <row r="23" spans="1:10" ht="15" thickBot="1" x14ac:dyDescent="0.35">
      <c r="A23" s="2" t="s">
        <v>12</v>
      </c>
      <c r="B23" s="2">
        <v>0</v>
      </c>
      <c r="D23" s="21" t="s">
        <v>22</v>
      </c>
    </row>
    <row r="24" spans="1:10" x14ac:dyDescent="0.3">
      <c r="A24" s="2" t="s">
        <v>13</v>
      </c>
      <c r="B24" s="2">
        <v>0</v>
      </c>
      <c r="D24" s="20">
        <f>-CUMPRINC(B20,B21,B22,2,3,B24)</f>
        <v>24352.300989895884</v>
      </c>
    </row>
    <row r="25" spans="1:10" x14ac:dyDescent="0.3">
      <c r="A25" s="2" t="s">
        <v>14</v>
      </c>
      <c r="B25" s="9">
        <f>PMT(B20,B21,B22,B23,B24)</f>
        <v>-13242.267163680835</v>
      </c>
      <c r="D25" s="3">
        <f>E29+E30</f>
        <v>24352.300989895884</v>
      </c>
    </row>
    <row r="26" spans="1:10" ht="15" thickBot="1" x14ac:dyDescent="0.35"/>
    <row r="27" spans="1:10" ht="15" thickBot="1" x14ac:dyDescent="0.35">
      <c r="A27" s="16" t="s">
        <v>16</v>
      </c>
      <c r="B27" s="17" t="s">
        <v>17</v>
      </c>
      <c r="C27" s="17" t="s">
        <v>14</v>
      </c>
      <c r="D27" s="17" t="s">
        <v>18</v>
      </c>
      <c r="E27" s="17" t="s">
        <v>19</v>
      </c>
      <c r="F27" s="18" t="s">
        <v>20</v>
      </c>
    </row>
    <row r="28" spans="1:10" x14ac:dyDescent="0.3">
      <c r="A28" s="13">
        <v>1</v>
      </c>
      <c r="B28" s="14">
        <f>B22</f>
        <v>100000</v>
      </c>
      <c r="C28" s="14">
        <f>-$B$25</f>
        <v>13242.267163680835</v>
      </c>
      <c r="D28" s="14">
        <f>-IPMT($B$20,A28,$B$21,$B$22,,$B$24)</f>
        <v>1300</v>
      </c>
      <c r="E28" s="14">
        <f>-PPMT($B$20,A28,$B$21,$B$22,,$B$24)</f>
        <v>11942.267163680835</v>
      </c>
      <c r="F28" s="15">
        <f>B28-E28</f>
        <v>88057.732836319163</v>
      </c>
    </row>
    <row r="29" spans="1:10" x14ac:dyDescent="0.3">
      <c r="A29" s="10">
        <f>A28+1</f>
        <v>2</v>
      </c>
      <c r="B29" s="3">
        <f>F28</f>
        <v>88057.732836319163</v>
      </c>
      <c r="C29" s="3">
        <f t="shared" ref="C29:C35" si="0">-$B$25</f>
        <v>13242.267163680835</v>
      </c>
      <c r="D29" s="14">
        <f t="shared" ref="D29:D35" si="1">-IPMT($B$20,A29,$B$21,$B$22,,$B$24)</f>
        <v>1144.7505268721491</v>
      </c>
      <c r="E29" s="14">
        <f t="shared" ref="E29:E35" si="2">-PPMT($B$20,A29,$B$21,$B$22,,$B$24)</f>
        <v>12097.516636808687</v>
      </c>
      <c r="F29" s="15">
        <f t="shared" ref="F29:F35" si="3">B29-E29</f>
        <v>75960.216199510469</v>
      </c>
    </row>
    <row r="30" spans="1:10" x14ac:dyDescent="0.3">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10" x14ac:dyDescent="0.3">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10" x14ac:dyDescent="0.3">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35">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35"/>
    <row r="37" spans="1:6" x14ac:dyDescent="0.3">
      <c r="A37" s="25" t="s">
        <v>23</v>
      </c>
      <c r="B37" s="26">
        <v>100000</v>
      </c>
    </row>
    <row r="38" spans="1:6" x14ac:dyDescent="0.3">
      <c r="A38" s="10" t="s">
        <v>24</v>
      </c>
      <c r="B38" s="27">
        <v>15</v>
      </c>
    </row>
    <row r="39" spans="1:6" x14ac:dyDescent="0.3">
      <c r="A39" s="10" t="s">
        <v>14</v>
      </c>
      <c r="B39" s="27">
        <v>-12000</v>
      </c>
    </row>
    <row r="40" spans="1:6" ht="15" thickBot="1" x14ac:dyDescent="0.35">
      <c r="A40" s="11" t="s">
        <v>18</v>
      </c>
      <c r="B40" s="28">
        <f>RATE(B38,B39,B37,,0,)</f>
        <v>8.4417979849311348E-2</v>
      </c>
    </row>
    <row r="41" spans="1:6" x14ac:dyDescent="0.3">
      <c r="A41" s="1"/>
      <c r="B41" s="30"/>
    </row>
    <row r="42" spans="1:6" ht="16.2" thickBot="1" x14ac:dyDescent="0.35">
      <c r="A42" s="85" t="s">
        <v>25</v>
      </c>
      <c r="B42" s="85"/>
    </row>
    <row r="43" spans="1:6" x14ac:dyDescent="0.3">
      <c r="A43" s="25" t="s">
        <v>23</v>
      </c>
      <c r="B43" s="26">
        <v>100000</v>
      </c>
    </row>
    <row r="44" spans="1:6" x14ac:dyDescent="0.3">
      <c r="A44" s="10" t="s">
        <v>18</v>
      </c>
      <c r="B44" s="27">
        <v>0.1</v>
      </c>
    </row>
    <row r="45" spans="1:6" x14ac:dyDescent="0.3">
      <c r="A45" s="10" t="s">
        <v>14</v>
      </c>
      <c r="B45" s="27">
        <v>-15000</v>
      </c>
    </row>
    <row r="46" spans="1:6" ht="15" thickBot="1" x14ac:dyDescent="0.35">
      <c r="A46" s="11" t="s">
        <v>24</v>
      </c>
      <c r="B46" s="29">
        <f>NPER(B44,B45,B43,,0)</f>
        <v>11.526704607247604</v>
      </c>
    </row>
    <row r="47" spans="1:6" x14ac:dyDescent="0.3">
      <c r="A47" s="1"/>
      <c r="B47" s="50"/>
    </row>
    <row r="48" spans="1:6" ht="15.6" x14ac:dyDescent="0.3">
      <c r="A48" s="78" t="s">
        <v>36</v>
      </c>
      <c r="B48" s="78"/>
      <c r="C48" s="78"/>
      <c r="D48" s="78"/>
      <c r="E48" s="78"/>
    </row>
    <row r="50" spans="1:5" x14ac:dyDescent="0.3">
      <c r="A50" s="2" t="s">
        <v>1</v>
      </c>
      <c r="B50" s="57">
        <v>0.2</v>
      </c>
      <c r="C50" s="2"/>
    </row>
    <row r="51" spans="1:5" x14ac:dyDescent="0.3">
      <c r="A51" s="2"/>
      <c r="B51" s="86" t="s">
        <v>26</v>
      </c>
      <c r="C51" s="87"/>
    </row>
    <row r="52" spans="1:5" x14ac:dyDescent="0.3">
      <c r="A52" s="57" t="s">
        <v>27</v>
      </c>
      <c r="B52" s="57" t="s">
        <v>28</v>
      </c>
      <c r="C52" s="57"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1" t="s">
        <v>1</v>
      </c>
      <c r="B62" s="52">
        <v>0.2</v>
      </c>
      <c r="D62" s="51" t="s">
        <v>1</v>
      </c>
      <c r="E62" s="52">
        <v>0.2</v>
      </c>
    </row>
    <row r="63" spans="1:5" ht="15" thickBot="1" x14ac:dyDescent="0.35">
      <c r="A63" s="55" t="s">
        <v>34</v>
      </c>
      <c r="B63" s="56" t="s">
        <v>26</v>
      </c>
      <c r="D63" s="53" t="s">
        <v>34</v>
      </c>
      <c r="E63" s="54" t="s">
        <v>26</v>
      </c>
    </row>
    <row r="64" spans="1:5" x14ac:dyDescent="0.3">
      <c r="A64" s="33">
        <v>42536</v>
      </c>
      <c r="B64" s="27">
        <v>5000</v>
      </c>
      <c r="D64" s="39">
        <v>42078</v>
      </c>
      <c r="E64" s="40">
        <v>0</v>
      </c>
    </row>
    <row r="65" spans="1:5" x14ac:dyDescent="0.3">
      <c r="A65" s="33">
        <v>42657</v>
      </c>
      <c r="B65" s="27">
        <v>5143</v>
      </c>
      <c r="D65" s="33">
        <v>42536</v>
      </c>
      <c r="E65" s="27">
        <v>5000</v>
      </c>
    </row>
    <row r="66" spans="1:5" x14ac:dyDescent="0.3">
      <c r="A66" s="33">
        <v>42855</v>
      </c>
      <c r="B66" s="27">
        <v>8838</v>
      </c>
      <c r="D66" s="33">
        <v>42657</v>
      </c>
      <c r="E66" s="27">
        <v>5143</v>
      </c>
    </row>
    <row r="67" spans="1:5" x14ac:dyDescent="0.3">
      <c r="A67" s="33">
        <v>42684</v>
      </c>
      <c r="B67" s="27">
        <v>-4893</v>
      </c>
      <c r="D67" s="33">
        <v>42855</v>
      </c>
      <c r="E67" s="27">
        <v>8838</v>
      </c>
    </row>
    <row r="68" spans="1:5" x14ac:dyDescent="0.3">
      <c r="A68" s="33">
        <v>42629</v>
      </c>
      <c r="B68" s="27">
        <v>-2134</v>
      </c>
      <c r="D68" s="33">
        <v>42684</v>
      </c>
      <c r="E68" s="27">
        <v>-4893</v>
      </c>
    </row>
    <row r="69" spans="1:5" x14ac:dyDescent="0.3">
      <c r="A69" s="33">
        <v>42843</v>
      </c>
      <c r="B69" s="27">
        <v>8047</v>
      </c>
      <c r="D69" s="33">
        <v>42629</v>
      </c>
      <c r="E69" s="27">
        <v>-2134</v>
      </c>
    </row>
    <row r="70" spans="1:5" x14ac:dyDescent="0.3">
      <c r="A70" s="33">
        <v>42609</v>
      </c>
      <c r="B70" s="27">
        <v>3908</v>
      </c>
      <c r="D70" s="33">
        <v>42843</v>
      </c>
      <c r="E70" s="27">
        <v>8047</v>
      </c>
    </row>
    <row r="71" spans="1:5" ht="15" thickBot="1" x14ac:dyDescent="0.35">
      <c r="A71" s="34">
        <v>42568</v>
      </c>
      <c r="B71" s="35">
        <v>-4007</v>
      </c>
      <c r="D71" s="36">
        <v>42609</v>
      </c>
      <c r="E71" s="37">
        <v>3908</v>
      </c>
    </row>
    <row r="72" spans="1:5" ht="15" thickBot="1" x14ac:dyDescent="0.35">
      <c r="D72" s="34">
        <v>42568</v>
      </c>
      <c r="E72" s="35">
        <v>-4007</v>
      </c>
    </row>
    <row r="73" spans="1:5" ht="15" thickBot="1" x14ac:dyDescent="0.35">
      <c r="A73" s="31" t="s">
        <v>35</v>
      </c>
      <c r="B73" s="32">
        <f>XNPV(B62,B64:B71,A64:A71)</f>
        <v>17523.654500894841</v>
      </c>
      <c r="D73" s="23" t="s">
        <v>35</v>
      </c>
      <c r="E73" s="38">
        <f>XNPV(E62,E64:E72,D64:D72)</f>
        <v>13940.183426721771</v>
      </c>
    </row>
    <row r="74" spans="1:5" ht="15" thickBot="1" x14ac:dyDescent="0.35"/>
    <row r="75" spans="1:5" ht="15" thickBot="1" x14ac:dyDescent="0.35">
      <c r="A75" s="58" t="s">
        <v>26</v>
      </c>
      <c r="B75" s="59" t="s">
        <v>1</v>
      </c>
      <c r="C75" s="60" t="s">
        <v>35</v>
      </c>
    </row>
    <row r="76" spans="1:5" x14ac:dyDescent="0.3">
      <c r="A76" s="47">
        <v>10000</v>
      </c>
      <c r="B76" s="48">
        <v>0.08</v>
      </c>
      <c r="C76" s="49">
        <f>NPV(B76,$A$76:$A$79)</f>
        <v>-304.94918532819202</v>
      </c>
    </row>
    <row r="77" spans="1:5" x14ac:dyDescent="0.3">
      <c r="A77" s="43">
        <v>-5000</v>
      </c>
      <c r="B77" s="45">
        <v>8.5000000000000006E-2</v>
      </c>
      <c r="C77" s="49">
        <f t="shared" ref="C77:C84" si="6">NPV(B77,$A$76:$A$79)</f>
        <v>-242.25684036084584</v>
      </c>
    </row>
    <row r="78" spans="1:5" x14ac:dyDescent="0.3">
      <c r="A78" s="43">
        <v>-8500</v>
      </c>
      <c r="B78" s="45">
        <v>0.09</v>
      </c>
      <c r="C78" s="49">
        <f t="shared" si="6"/>
        <v>-180.79719811594737</v>
      </c>
    </row>
    <row r="79" spans="1:5" ht="15" thickBot="1" x14ac:dyDescent="0.35">
      <c r="A79" s="44">
        <v>2000</v>
      </c>
      <c r="B79" s="45">
        <v>9.5000000000000001E-2</v>
      </c>
      <c r="C79" s="49">
        <f t="shared" si="6"/>
        <v>-120.54389452858119</v>
      </c>
    </row>
    <row r="80" spans="1:5" x14ac:dyDescent="0.3">
      <c r="A80" s="1"/>
      <c r="B80" s="45">
        <v>0.1</v>
      </c>
      <c r="C80" s="49">
        <f t="shared" si="6"/>
        <v>-61.471210982855276</v>
      </c>
    </row>
    <row r="81" spans="1:6" x14ac:dyDescent="0.3">
      <c r="A81" s="1"/>
      <c r="B81" s="45">
        <v>0.1053</v>
      </c>
      <c r="C81" s="49">
        <f t="shared" si="6"/>
        <v>-0.11523532268666639</v>
      </c>
    </row>
    <row r="82" spans="1:6" x14ac:dyDescent="0.3">
      <c r="A82" s="1"/>
      <c r="B82" s="45">
        <v>0.11</v>
      </c>
      <c r="C82" s="49">
        <f t="shared" si="6"/>
        <v>53.232050020658598</v>
      </c>
    </row>
    <row r="83" spans="1:6" x14ac:dyDescent="0.3">
      <c r="A83" s="1"/>
      <c r="B83" s="45">
        <v>0.115</v>
      </c>
      <c r="C83" s="49">
        <f t="shared" si="6"/>
        <v>108.91099578129308</v>
      </c>
    </row>
    <row r="84" spans="1:6" ht="15" thickBot="1" x14ac:dyDescent="0.35">
      <c r="A84" s="1"/>
      <c r="B84" s="46">
        <v>0.12</v>
      </c>
      <c r="C84" s="49">
        <f t="shared" si="6"/>
        <v>163.50609121199599</v>
      </c>
    </row>
    <row r="85" spans="1:6" x14ac:dyDescent="0.3">
      <c r="B85" s="41"/>
    </row>
    <row r="86" spans="1:6" ht="15.6" x14ac:dyDescent="0.3">
      <c r="A86" s="78" t="s">
        <v>38</v>
      </c>
      <c r="B86" s="78"/>
      <c r="C86" s="78"/>
      <c r="D86" s="78"/>
      <c r="E86" s="78"/>
      <c r="F86" s="78"/>
    </row>
    <row r="87" spans="1:6" ht="15" thickBot="1" x14ac:dyDescent="0.35"/>
    <row r="88" spans="1:6" ht="15" thickBot="1" x14ac:dyDescent="0.35">
      <c r="A88" s="57" t="s">
        <v>37</v>
      </c>
      <c r="C88" s="74" t="s">
        <v>37</v>
      </c>
      <c r="D88" s="59" t="s">
        <v>39</v>
      </c>
      <c r="E88" s="75" t="s">
        <v>38</v>
      </c>
    </row>
    <row r="89" spans="1:6" x14ac:dyDescent="0.3">
      <c r="A89" s="2">
        <v>10000</v>
      </c>
      <c r="C89" s="63">
        <v>10000</v>
      </c>
      <c r="D89" s="13"/>
      <c r="E89" s="64">
        <f>IRR($C$89:$C$92,D89)</f>
        <v>0.10531005918668623</v>
      </c>
    </row>
    <row r="90" spans="1:6" x14ac:dyDescent="0.3">
      <c r="A90" s="2">
        <v>-5000</v>
      </c>
      <c r="C90" s="62">
        <v>-5000</v>
      </c>
      <c r="D90" s="10">
        <v>0.05</v>
      </c>
      <c r="E90" s="64">
        <f>IRR($C$89:$C$92,D90)</f>
        <v>0.10531005918673531</v>
      </c>
    </row>
    <row r="91" spans="1:6" x14ac:dyDescent="0.3">
      <c r="A91" s="2">
        <v>-8500</v>
      </c>
      <c r="C91" s="62">
        <v>-8500</v>
      </c>
      <c r="D91" s="10">
        <v>0.15</v>
      </c>
      <c r="E91" s="64">
        <f t="shared" ref="E91:E99" si="7">IRR($C$89:$C$92,D91)</f>
        <v>0.10531005918673553</v>
      </c>
    </row>
    <row r="92" spans="1:6" x14ac:dyDescent="0.3">
      <c r="A92" s="2">
        <v>2000</v>
      </c>
      <c r="C92" s="62">
        <v>2000</v>
      </c>
      <c r="D92" s="10">
        <v>0.2</v>
      </c>
      <c r="E92" s="64">
        <f t="shared" si="7"/>
        <v>0.10531005918672065</v>
      </c>
    </row>
    <row r="93" spans="1:6" ht="15" thickBot="1" x14ac:dyDescent="0.35">
      <c r="D93" s="10">
        <v>0.25</v>
      </c>
      <c r="E93" s="64">
        <f t="shared" si="7"/>
        <v>0.10531005918632652</v>
      </c>
    </row>
    <row r="94" spans="1:6" ht="15" thickBot="1" x14ac:dyDescent="0.35">
      <c r="A94" s="76" t="s">
        <v>38</v>
      </c>
      <c r="D94" s="10">
        <v>0.3</v>
      </c>
      <c r="E94" s="64">
        <f t="shared" si="7"/>
        <v>0.10531005918673553</v>
      </c>
    </row>
    <row r="95" spans="1:6" ht="15" thickBot="1" x14ac:dyDescent="0.35">
      <c r="A95" s="61">
        <f>IRR(A89:A92)</f>
        <v>0.1053100591867342</v>
      </c>
      <c r="D95" s="10">
        <v>0.35</v>
      </c>
      <c r="E95" s="64">
        <f t="shared" si="7"/>
        <v>0.10531005918673553</v>
      </c>
    </row>
    <row r="96" spans="1:6" x14ac:dyDescent="0.3">
      <c r="D96" s="10">
        <v>0.4</v>
      </c>
      <c r="E96" s="64">
        <f t="shared" si="7"/>
        <v>0.10531005918673553</v>
      </c>
    </row>
    <row r="97" spans="1:5" x14ac:dyDescent="0.3">
      <c r="D97" s="10">
        <v>0.45</v>
      </c>
      <c r="E97" s="64">
        <f t="shared" si="7"/>
        <v>0.10531005918673575</v>
      </c>
    </row>
    <row r="98" spans="1:5" x14ac:dyDescent="0.3">
      <c r="D98" s="10">
        <v>0.5</v>
      </c>
      <c r="E98" s="64">
        <f t="shared" si="7"/>
        <v>0.10531005918673619</v>
      </c>
    </row>
    <row r="99" spans="1:5" ht="15" thickBot="1" x14ac:dyDescent="0.35">
      <c r="D99" s="11">
        <v>0.55000000000000004</v>
      </c>
      <c r="E99" s="64">
        <f t="shared" si="7"/>
        <v>0.1053100591867373</v>
      </c>
    </row>
    <row r="101" spans="1:5" ht="15" thickBot="1" x14ac:dyDescent="0.35"/>
    <row r="102" spans="1:5" ht="15" thickBot="1" x14ac:dyDescent="0.35">
      <c r="A102" s="77" t="s">
        <v>37</v>
      </c>
      <c r="B102" s="16" t="s">
        <v>39</v>
      </c>
      <c r="C102" s="18" t="s">
        <v>38</v>
      </c>
    </row>
    <row r="103" spans="1:5" x14ac:dyDescent="0.3">
      <c r="A103" s="63">
        <v>-20000</v>
      </c>
      <c r="B103" s="13"/>
      <c r="C103" s="64">
        <f>IRR($A$103:$A$106,B103)</f>
        <v>-9.5909414154996986E-2</v>
      </c>
    </row>
    <row r="104" spans="1:5" x14ac:dyDescent="0.3">
      <c r="A104" s="62">
        <v>82000</v>
      </c>
      <c r="B104" s="45">
        <v>0.15</v>
      </c>
      <c r="C104" s="64">
        <f t="shared" ref="C104:C113" si="8">IRR($A$103:$A$106,B104)</f>
        <v>-9.5909414155059047E-2</v>
      </c>
    </row>
    <row r="105" spans="1:5" x14ac:dyDescent="0.3">
      <c r="A105" s="62">
        <v>-60000</v>
      </c>
      <c r="B105" s="45">
        <v>0.2</v>
      </c>
      <c r="C105" s="64">
        <f t="shared" si="8"/>
        <v>-9.5909414154996986E-2</v>
      </c>
    </row>
    <row r="106" spans="1:5" x14ac:dyDescent="0.3">
      <c r="A106" s="62">
        <v>2000</v>
      </c>
      <c r="B106" s="45">
        <v>0.25</v>
      </c>
      <c r="C106" s="64">
        <f t="shared" si="8"/>
        <v>-9.5909414153667494E-2</v>
      </c>
    </row>
    <row r="107" spans="1:5" x14ac:dyDescent="0.3">
      <c r="B107" s="45">
        <v>0.3</v>
      </c>
      <c r="C107" s="64">
        <f t="shared" si="8"/>
        <v>-9.590941415486065E-2</v>
      </c>
    </row>
    <row r="108" spans="1:5" x14ac:dyDescent="0.3">
      <c r="B108" s="45">
        <v>0.35</v>
      </c>
      <c r="C108" s="64">
        <f t="shared" si="8"/>
        <v>-9.5909414154996986E-2</v>
      </c>
    </row>
    <row r="109" spans="1:5" x14ac:dyDescent="0.3">
      <c r="B109" s="45">
        <v>0.4</v>
      </c>
      <c r="C109" s="64">
        <f t="shared" si="8"/>
        <v>-9.5909414154997874E-2</v>
      </c>
    </row>
    <row r="110" spans="1:5" x14ac:dyDescent="0.3">
      <c r="B110" s="45">
        <v>0.45</v>
      </c>
      <c r="C110" s="64">
        <f t="shared" si="8"/>
        <v>2.160916914048538</v>
      </c>
    </row>
    <row r="111" spans="1:5" x14ac:dyDescent="0.3">
      <c r="B111" s="45">
        <v>0.5</v>
      </c>
      <c r="C111" s="64">
        <f t="shared" si="8"/>
        <v>2.1609169140534945</v>
      </c>
    </row>
    <row r="112" spans="1:5" x14ac:dyDescent="0.3">
      <c r="B112" s="45">
        <v>0.55000000000000004</v>
      </c>
      <c r="C112" s="64">
        <f t="shared" si="8"/>
        <v>2.1609169140387743</v>
      </c>
    </row>
    <row r="113" spans="1:3" ht="15" thickBot="1" x14ac:dyDescent="0.35">
      <c r="B113" s="46">
        <v>0.6</v>
      </c>
      <c r="C113" s="64">
        <f t="shared" si="8"/>
        <v>2.1609169140492739</v>
      </c>
    </row>
    <row r="115" spans="1:3" ht="15" thickBot="1" x14ac:dyDescent="0.35"/>
    <row r="116" spans="1:3" ht="15" thickBot="1" x14ac:dyDescent="0.35">
      <c r="A116" s="58" t="s">
        <v>37</v>
      </c>
      <c r="B116" s="59" t="s">
        <v>39</v>
      </c>
      <c r="C116" s="75" t="s">
        <v>38</v>
      </c>
    </row>
    <row r="117" spans="1:3" x14ac:dyDescent="0.3">
      <c r="A117" s="63">
        <v>10000</v>
      </c>
      <c r="B117" s="13"/>
      <c r="C117" s="67" t="e">
        <f>IRR($A$117:$A$120,B117)</f>
        <v>#NUM!</v>
      </c>
    </row>
    <row r="118" spans="1:3" x14ac:dyDescent="0.3">
      <c r="A118" s="62">
        <v>-5000</v>
      </c>
      <c r="B118" s="10">
        <v>0.05</v>
      </c>
      <c r="C118" s="67" t="e">
        <f t="shared" ref="C118:C127" si="9">IRR($A$117:$A$120,B118)</f>
        <v>#NUM!</v>
      </c>
    </row>
    <row r="119" spans="1:3" x14ac:dyDescent="0.3">
      <c r="A119" s="62">
        <v>8500</v>
      </c>
      <c r="B119" s="10">
        <v>0.15</v>
      </c>
      <c r="C119" s="67" t="e">
        <f t="shared" si="9"/>
        <v>#NUM!</v>
      </c>
    </row>
    <row r="120" spans="1:3" x14ac:dyDescent="0.3">
      <c r="A120" s="62">
        <v>2000</v>
      </c>
      <c r="B120" s="10">
        <v>0.2</v>
      </c>
      <c r="C120" s="67" t="e">
        <f t="shared" si="9"/>
        <v>#NUM!</v>
      </c>
    </row>
    <row r="121" spans="1:3" x14ac:dyDescent="0.3">
      <c r="B121" s="10">
        <v>0.25</v>
      </c>
      <c r="C121" s="67" t="e">
        <f t="shared" si="9"/>
        <v>#NUM!</v>
      </c>
    </row>
    <row r="122" spans="1:3" x14ac:dyDescent="0.3">
      <c r="B122" s="10">
        <v>0.3</v>
      </c>
      <c r="C122" s="67" t="e">
        <f t="shared" si="9"/>
        <v>#NUM!</v>
      </c>
    </row>
    <row r="123" spans="1:3" x14ac:dyDescent="0.3">
      <c r="B123" s="10">
        <v>0.35</v>
      </c>
      <c r="C123" s="67" t="e">
        <f t="shared" si="9"/>
        <v>#NUM!</v>
      </c>
    </row>
    <row r="124" spans="1:3" x14ac:dyDescent="0.3">
      <c r="B124" s="10">
        <v>0.4</v>
      </c>
      <c r="C124" s="67" t="e">
        <f t="shared" si="9"/>
        <v>#NUM!</v>
      </c>
    </row>
    <row r="125" spans="1:3" x14ac:dyDescent="0.3">
      <c r="B125" s="10">
        <v>0.45</v>
      </c>
      <c r="C125" s="67" t="e">
        <f t="shared" si="9"/>
        <v>#NUM!</v>
      </c>
    </row>
    <row r="126" spans="1:3" x14ac:dyDescent="0.3">
      <c r="B126" s="10">
        <v>0.5</v>
      </c>
      <c r="C126" s="67" t="e">
        <f t="shared" si="9"/>
        <v>#NUM!</v>
      </c>
    </row>
    <row r="127" spans="1:3" ht="15" thickBot="1" x14ac:dyDescent="0.35">
      <c r="B127" s="11">
        <v>0.55000000000000004</v>
      </c>
      <c r="C127" s="67" t="e">
        <f t="shared" si="9"/>
        <v>#NUM!</v>
      </c>
    </row>
    <row r="129" spans="1:6" x14ac:dyDescent="0.3">
      <c r="A129" s="57" t="s">
        <v>40</v>
      </c>
      <c r="B129" s="57" t="s">
        <v>41</v>
      </c>
      <c r="C129" s="57" t="s">
        <v>42</v>
      </c>
      <c r="E129" s="57" t="s">
        <v>34</v>
      </c>
      <c r="F129" s="57" t="s">
        <v>26</v>
      </c>
    </row>
    <row r="130" spans="1:6" x14ac:dyDescent="0.3">
      <c r="A130" s="2">
        <v>0</v>
      </c>
      <c r="B130" s="2">
        <v>-1000</v>
      </c>
      <c r="C130" s="2">
        <v>-1000</v>
      </c>
      <c r="E130" s="70">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2">
        <v>5</v>
      </c>
      <c r="B135" s="42">
        <v>900</v>
      </c>
      <c r="C135" s="42">
        <v>200</v>
      </c>
      <c r="E135" s="59" t="s">
        <v>46</v>
      </c>
      <c r="F135" s="71">
        <v>0.26419999999999999</v>
      </c>
    </row>
    <row r="136" spans="1:6" ht="15" thickBot="1" x14ac:dyDescent="0.35">
      <c r="A136" s="59" t="s">
        <v>38</v>
      </c>
      <c r="B136" s="88">
        <f>IRR(B130:B135)</f>
        <v>0.17318426166949052</v>
      </c>
      <c r="C136" s="88">
        <f>IRR(C130:C135)</f>
        <v>0.20494783010707418</v>
      </c>
    </row>
    <row r="137" spans="1:6" ht="15" thickBot="1" x14ac:dyDescent="0.35">
      <c r="A137" s="59" t="s">
        <v>35</v>
      </c>
      <c r="B137" s="68">
        <v>815.89</v>
      </c>
      <c r="C137" s="69">
        <v>552.4</v>
      </c>
    </row>
    <row r="140" spans="1:6" x14ac:dyDescent="0.3">
      <c r="A140" s="57" t="s">
        <v>47</v>
      </c>
      <c r="B140" s="24">
        <v>0.1</v>
      </c>
    </row>
    <row r="141" spans="1:6" x14ac:dyDescent="0.3">
      <c r="A141" s="57" t="s">
        <v>48</v>
      </c>
      <c r="B141" s="24">
        <v>0.12</v>
      </c>
    </row>
    <row r="143" spans="1:6" x14ac:dyDescent="0.3">
      <c r="A143" s="57" t="s">
        <v>40</v>
      </c>
      <c r="B143" s="57"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59" t="s">
        <v>49</v>
      </c>
      <c r="B148" s="75" t="s">
        <v>35</v>
      </c>
    </row>
    <row r="149" spans="1:2" x14ac:dyDescent="0.3">
      <c r="A149" s="72">
        <v>0.1</v>
      </c>
      <c r="B149" s="73">
        <f>-NPV(A149,$B$144:$B$146)</f>
        <v>0.70323065364387649</v>
      </c>
    </row>
    <row r="150" spans="1:2" x14ac:dyDescent="0.3">
      <c r="A150" s="65">
        <v>0.25</v>
      </c>
      <c r="B150" s="73">
        <f t="shared" ref="B150:B153" si="10">-NPV(A150,$B$144:$B$146)</f>
        <v>0</v>
      </c>
    </row>
    <row r="151" spans="1:2" x14ac:dyDescent="0.3">
      <c r="A151" s="65">
        <v>1.1000000000000001</v>
      </c>
      <c r="B151" s="73">
        <f t="shared" si="10"/>
        <v>-0.42587193607601764</v>
      </c>
    </row>
    <row r="152" spans="1:2" x14ac:dyDescent="0.3">
      <c r="A152" s="65">
        <v>4</v>
      </c>
      <c r="B152" s="73">
        <f t="shared" si="10"/>
        <v>2.2204460492503132E-17</v>
      </c>
    </row>
    <row r="153" spans="1:2" ht="15" thickBot="1" x14ac:dyDescent="0.35">
      <c r="A153" s="66">
        <v>5</v>
      </c>
      <c r="B153" s="73">
        <f t="shared" si="10"/>
        <v>3.5185185185185187E-2</v>
      </c>
    </row>
    <row r="155" spans="1:2" x14ac:dyDescent="0.3">
      <c r="A155" s="57" t="s">
        <v>50</v>
      </c>
      <c r="B155" s="24">
        <f>MIRR(B144:B146,B140,B141)</f>
        <v>6.554621671065064E-2</v>
      </c>
    </row>
  </sheetData>
  <mergeCells count="6">
    <mergeCell ref="A86:F86"/>
    <mergeCell ref="A1:E1"/>
    <mergeCell ref="A9:F9"/>
    <mergeCell ref="A42:B42"/>
    <mergeCell ref="B51:C51"/>
    <mergeCell ref="A48:E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Vaibhavi Hambire</cp:lastModifiedBy>
  <dcterms:created xsi:type="dcterms:W3CDTF">2023-06-15T04:20:27Z</dcterms:created>
  <dcterms:modified xsi:type="dcterms:W3CDTF">2025-09-17T14:58:14Z</dcterms:modified>
</cp:coreProperties>
</file>