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Серов\Desktop\Разобрать\Закупки\Тек.ремонт Данки Т284 (15158022) - 822,65682\Смета\"/>
    </mc:Choice>
  </mc:AlternateContent>
  <bookViews>
    <workbookView xWindow="0" yWindow="600" windowWidth="23040" windowHeight="10440" tabRatio="500"/>
  </bookViews>
  <sheets>
    <sheet name="Смета по ТСН" sheetId="1" r:id="rId1"/>
    <sheet name="Source" sheetId="2" state="veryHidden" r:id="rId2"/>
    <sheet name="SourceObSm" sheetId="3" state="veryHidden" r:id="rId3"/>
    <sheet name="SmtRes" sheetId="4" state="veryHidden" r:id="rId4"/>
    <sheet name="EtalonRes" sheetId="5" state="veryHidden" r:id="rId5"/>
  </sheets>
  <definedNames>
    <definedName name="Excel_BuiltIn_Print_Titles" localSheetId="0">'Смета по ТСН'!$33:$33</definedName>
    <definedName name="_xlnm.Print_Titles" localSheetId="0">'Смета по ТСН'!$33:$33</definedName>
    <definedName name="_xlnm.Print_Area" localSheetId="0">'Смета по ТСН'!$A$1:$K$490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0" i="1" l="1"/>
  <c r="A500" i="5" l="1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" i="5"/>
  <c r="DC448" i="4"/>
  <c r="DA448" i="4"/>
  <c r="CZ448" i="4"/>
  <c r="DB448" i="4" s="1"/>
  <c r="CY448" i="4"/>
  <c r="CX448" i="4"/>
  <c r="A448" i="4"/>
  <c r="DC447" i="4"/>
  <c r="DB447" i="4"/>
  <c r="DA447" i="4"/>
  <c r="CZ447" i="4"/>
  <c r="CY447" i="4"/>
  <c r="CX447" i="4"/>
  <c r="A447" i="4"/>
  <c r="DC446" i="4"/>
  <c r="DA446" i="4"/>
  <c r="CZ446" i="4"/>
  <c r="DB446" i="4" s="1"/>
  <c r="CY446" i="4"/>
  <c r="CX446" i="4"/>
  <c r="A446" i="4"/>
  <c r="DC445" i="4"/>
  <c r="DA445" i="4"/>
  <c r="CZ445" i="4"/>
  <c r="DB445" i="4" s="1"/>
  <c r="CY445" i="4"/>
  <c r="CX445" i="4"/>
  <c r="A445" i="4"/>
  <c r="DC444" i="4"/>
  <c r="DA444" i="4"/>
  <c r="CZ444" i="4"/>
  <c r="DB444" i="4" s="1"/>
  <c r="CY444" i="4"/>
  <c r="CX444" i="4"/>
  <c r="A444" i="4"/>
  <c r="DC443" i="4"/>
  <c r="DA443" i="4"/>
  <c r="CZ443" i="4"/>
  <c r="DB443" i="4" s="1"/>
  <c r="CY443" i="4"/>
  <c r="CX443" i="4"/>
  <c r="A443" i="4"/>
  <c r="DC442" i="4"/>
  <c r="DB442" i="4"/>
  <c r="DA442" i="4"/>
  <c r="CZ442" i="4"/>
  <c r="CY442" i="4"/>
  <c r="CX442" i="4"/>
  <c r="A442" i="4"/>
  <c r="DC441" i="4"/>
  <c r="DA441" i="4"/>
  <c r="CZ441" i="4"/>
  <c r="DB441" i="4" s="1"/>
  <c r="CY441" i="4"/>
  <c r="CX441" i="4"/>
  <c r="A441" i="4"/>
  <c r="DC440" i="4"/>
  <c r="DA440" i="4"/>
  <c r="CZ440" i="4"/>
  <c r="DB440" i="4" s="1"/>
  <c r="CY440" i="4"/>
  <c r="A440" i="4"/>
  <c r="DC439" i="4"/>
  <c r="DA439" i="4"/>
  <c r="CZ439" i="4"/>
  <c r="DB439" i="4" s="1"/>
  <c r="CY439" i="4"/>
  <c r="A439" i="4"/>
  <c r="DC438" i="4"/>
  <c r="DB438" i="4"/>
  <c r="DA438" i="4"/>
  <c r="CZ438" i="4"/>
  <c r="CY438" i="4"/>
  <c r="A438" i="4"/>
  <c r="DC437" i="4"/>
  <c r="DA437" i="4"/>
  <c r="CZ437" i="4"/>
  <c r="DB437" i="4" s="1"/>
  <c r="CY437" i="4"/>
  <c r="A437" i="4"/>
  <c r="DC436" i="4"/>
  <c r="DA436" i="4"/>
  <c r="CZ436" i="4"/>
  <c r="DB436" i="4" s="1"/>
  <c r="CY436" i="4"/>
  <c r="A436" i="4"/>
  <c r="DC435" i="4"/>
  <c r="DA435" i="4"/>
  <c r="CZ435" i="4"/>
  <c r="DB435" i="4" s="1"/>
  <c r="CY435" i="4"/>
  <c r="A435" i="4"/>
  <c r="DC434" i="4"/>
  <c r="DA434" i="4"/>
  <c r="CZ434" i="4"/>
  <c r="DB434" i="4" s="1"/>
  <c r="CY434" i="4"/>
  <c r="A434" i="4"/>
  <c r="DC433" i="4"/>
  <c r="DA433" i="4"/>
  <c r="CZ433" i="4"/>
  <c r="DB433" i="4" s="1"/>
  <c r="CY433" i="4"/>
  <c r="A433" i="4"/>
  <c r="DC432" i="4"/>
  <c r="DA432" i="4"/>
  <c r="CZ432" i="4"/>
  <c r="DB432" i="4" s="1"/>
  <c r="CY432" i="4"/>
  <c r="A432" i="4"/>
  <c r="DC431" i="4"/>
  <c r="DA431" i="4"/>
  <c r="CZ431" i="4"/>
  <c r="DB431" i="4" s="1"/>
  <c r="CY431" i="4"/>
  <c r="A431" i="4"/>
  <c r="DC430" i="4"/>
  <c r="DA430" i="4"/>
  <c r="CZ430" i="4"/>
  <c r="DB430" i="4" s="1"/>
  <c r="CY430" i="4"/>
  <c r="A430" i="4"/>
  <c r="DC429" i="4"/>
  <c r="DA429" i="4"/>
  <c r="CZ429" i="4"/>
  <c r="DB429" i="4" s="1"/>
  <c r="CY429" i="4"/>
  <c r="A429" i="4"/>
  <c r="DC428" i="4"/>
  <c r="DA428" i="4"/>
  <c r="CZ428" i="4"/>
  <c r="DB428" i="4" s="1"/>
  <c r="CY428" i="4"/>
  <c r="A428" i="4"/>
  <c r="DC427" i="4"/>
  <c r="DA427" i="4"/>
  <c r="CZ427" i="4"/>
  <c r="DB427" i="4" s="1"/>
  <c r="CY427" i="4"/>
  <c r="A427" i="4"/>
  <c r="DC426" i="4"/>
  <c r="DA426" i="4"/>
  <c r="CZ426" i="4"/>
  <c r="DB426" i="4" s="1"/>
  <c r="CY426" i="4"/>
  <c r="A426" i="4"/>
  <c r="DC425" i="4"/>
  <c r="DB425" i="4"/>
  <c r="DA425" i="4"/>
  <c r="CZ425" i="4"/>
  <c r="CY425" i="4"/>
  <c r="A425" i="4"/>
  <c r="DC424" i="4"/>
  <c r="DA424" i="4"/>
  <c r="CZ424" i="4"/>
  <c r="DB424" i="4" s="1"/>
  <c r="CY424" i="4"/>
  <c r="A424" i="4"/>
  <c r="DC423" i="4"/>
  <c r="DA423" i="4"/>
  <c r="CZ423" i="4"/>
  <c r="DB423" i="4" s="1"/>
  <c r="CY423" i="4"/>
  <c r="A423" i="4"/>
  <c r="DC422" i="4"/>
  <c r="DB422" i="4"/>
  <c r="DA422" i="4"/>
  <c r="CZ422" i="4"/>
  <c r="CY422" i="4"/>
  <c r="A422" i="4"/>
  <c r="DC421" i="4"/>
  <c r="DA421" i="4"/>
  <c r="CZ421" i="4"/>
  <c r="DB421" i="4" s="1"/>
  <c r="CY421" i="4"/>
  <c r="A421" i="4"/>
  <c r="DC420" i="4"/>
  <c r="DA420" i="4"/>
  <c r="CZ420" i="4"/>
  <c r="DB420" i="4" s="1"/>
  <c r="CY420" i="4"/>
  <c r="A420" i="4"/>
  <c r="DC419" i="4"/>
  <c r="DA419" i="4"/>
  <c r="CZ419" i="4"/>
  <c r="DB419" i="4" s="1"/>
  <c r="CY419" i="4"/>
  <c r="A419" i="4"/>
  <c r="DC418" i="4"/>
  <c r="DA418" i="4"/>
  <c r="CZ418" i="4"/>
  <c r="DB418" i="4" s="1"/>
  <c r="CY418" i="4"/>
  <c r="A418" i="4"/>
  <c r="DC417" i="4"/>
  <c r="DA417" i="4"/>
  <c r="CZ417" i="4"/>
  <c r="DB417" i="4" s="1"/>
  <c r="CY417" i="4"/>
  <c r="A417" i="4"/>
  <c r="DC416" i="4"/>
  <c r="DA416" i="4"/>
  <c r="CZ416" i="4"/>
  <c r="DB416" i="4" s="1"/>
  <c r="CY416" i="4"/>
  <c r="A416" i="4"/>
  <c r="DC415" i="4"/>
  <c r="DA415" i="4"/>
  <c r="CZ415" i="4"/>
  <c r="DB415" i="4" s="1"/>
  <c r="CY415" i="4"/>
  <c r="A415" i="4"/>
  <c r="DC414" i="4"/>
  <c r="DA414" i="4"/>
  <c r="CZ414" i="4"/>
  <c r="DB414" i="4" s="1"/>
  <c r="CY414" i="4"/>
  <c r="A414" i="4"/>
  <c r="DC413" i="4"/>
  <c r="DA413" i="4"/>
  <c r="CZ413" i="4"/>
  <c r="DB413" i="4" s="1"/>
  <c r="CY413" i="4"/>
  <c r="A413" i="4"/>
  <c r="DC412" i="4"/>
  <c r="DA412" i="4"/>
  <c r="CZ412" i="4"/>
  <c r="DB412" i="4" s="1"/>
  <c r="CY412" i="4"/>
  <c r="A412" i="4"/>
  <c r="DC411" i="4"/>
  <c r="DA411" i="4"/>
  <c r="CZ411" i="4"/>
  <c r="DB411" i="4" s="1"/>
  <c r="CY411" i="4"/>
  <c r="A411" i="4"/>
  <c r="DC410" i="4"/>
  <c r="DA410" i="4"/>
  <c r="CZ410" i="4"/>
  <c r="DB410" i="4" s="1"/>
  <c r="CY410" i="4"/>
  <c r="A410" i="4"/>
  <c r="DC409" i="4"/>
  <c r="DB409" i="4"/>
  <c r="DA409" i="4"/>
  <c r="CZ409" i="4"/>
  <c r="CY409" i="4"/>
  <c r="A409" i="4"/>
  <c r="DC408" i="4"/>
  <c r="DA408" i="4"/>
  <c r="CZ408" i="4"/>
  <c r="DB408" i="4" s="1"/>
  <c r="CY408" i="4"/>
  <c r="A408" i="4"/>
  <c r="DC407" i="4"/>
  <c r="DA407" i="4"/>
  <c r="CZ407" i="4"/>
  <c r="DB407" i="4" s="1"/>
  <c r="CY407" i="4"/>
  <c r="A407" i="4"/>
  <c r="DC406" i="4"/>
  <c r="DB406" i="4"/>
  <c r="DA406" i="4"/>
  <c r="CZ406" i="4"/>
  <c r="CY406" i="4"/>
  <c r="A406" i="4"/>
  <c r="DC405" i="4"/>
  <c r="DA405" i="4"/>
  <c r="CZ405" i="4"/>
  <c r="DB405" i="4" s="1"/>
  <c r="CY405" i="4"/>
  <c r="A405" i="4"/>
  <c r="DC404" i="4"/>
  <c r="DA404" i="4"/>
  <c r="CZ404" i="4"/>
  <c r="DB404" i="4" s="1"/>
  <c r="CY404" i="4"/>
  <c r="A404" i="4"/>
  <c r="DC403" i="4"/>
  <c r="DA403" i="4"/>
  <c r="CZ403" i="4"/>
  <c r="DB403" i="4" s="1"/>
  <c r="CY403" i="4"/>
  <c r="A403" i="4"/>
  <c r="DC402" i="4"/>
  <c r="DA402" i="4"/>
  <c r="CZ402" i="4"/>
  <c r="DB402" i="4" s="1"/>
  <c r="CY402" i="4"/>
  <c r="A402" i="4"/>
  <c r="DC401" i="4"/>
  <c r="DA401" i="4"/>
  <c r="CZ401" i="4"/>
  <c r="DB401" i="4" s="1"/>
  <c r="CY401" i="4"/>
  <c r="A401" i="4"/>
  <c r="DC400" i="4"/>
  <c r="DA400" i="4"/>
  <c r="CZ400" i="4"/>
  <c r="DB400" i="4" s="1"/>
  <c r="CY400" i="4"/>
  <c r="A400" i="4"/>
  <c r="DC399" i="4"/>
  <c r="DA399" i="4"/>
  <c r="CZ399" i="4"/>
  <c r="DB399" i="4" s="1"/>
  <c r="CY399" i="4"/>
  <c r="A399" i="4"/>
  <c r="DC398" i="4"/>
  <c r="DA398" i="4"/>
  <c r="CZ398" i="4"/>
  <c r="DB398" i="4" s="1"/>
  <c r="CY398" i="4"/>
  <c r="A398" i="4"/>
  <c r="DC397" i="4"/>
  <c r="DA397" i="4"/>
  <c r="CZ397" i="4"/>
  <c r="DB397" i="4" s="1"/>
  <c r="CY397" i="4"/>
  <c r="A397" i="4"/>
  <c r="DC396" i="4"/>
  <c r="DA396" i="4"/>
  <c r="CZ396" i="4"/>
  <c r="DB396" i="4" s="1"/>
  <c r="CY396" i="4"/>
  <c r="A396" i="4"/>
  <c r="DC395" i="4"/>
  <c r="DA395" i="4"/>
  <c r="CZ395" i="4"/>
  <c r="DB395" i="4" s="1"/>
  <c r="CY395" i="4"/>
  <c r="A395" i="4"/>
  <c r="DC394" i="4"/>
  <c r="DA394" i="4"/>
  <c r="CZ394" i="4"/>
  <c r="DB394" i="4" s="1"/>
  <c r="CY394" i="4"/>
  <c r="A394" i="4"/>
  <c r="DC393" i="4"/>
  <c r="DB393" i="4"/>
  <c r="DA393" i="4"/>
  <c r="CZ393" i="4"/>
  <c r="CY393" i="4"/>
  <c r="A393" i="4"/>
  <c r="DC392" i="4"/>
  <c r="DA392" i="4"/>
  <c r="CZ392" i="4"/>
  <c r="DB392" i="4" s="1"/>
  <c r="CY392" i="4"/>
  <c r="A392" i="4"/>
  <c r="DC391" i="4"/>
  <c r="DA391" i="4"/>
  <c r="CZ391" i="4"/>
  <c r="DB391" i="4" s="1"/>
  <c r="CY391" i="4"/>
  <c r="A391" i="4"/>
  <c r="DC390" i="4"/>
  <c r="DB390" i="4"/>
  <c r="DA390" i="4"/>
  <c r="CZ390" i="4"/>
  <c r="CY390" i="4"/>
  <c r="A390" i="4"/>
  <c r="DC389" i="4"/>
  <c r="DA389" i="4"/>
  <c r="CZ389" i="4"/>
  <c r="DB389" i="4" s="1"/>
  <c r="CY389" i="4"/>
  <c r="A389" i="4"/>
  <c r="DC388" i="4"/>
  <c r="DA388" i="4"/>
  <c r="CZ388" i="4"/>
  <c r="DB388" i="4" s="1"/>
  <c r="CY388" i="4"/>
  <c r="A388" i="4"/>
  <c r="DC387" i="4"/>
  <c r="DA387" i="4"/>
  <c r="CZ387" i="4"/>
  <c r="DB387" i="4" s="1"/>
  <c r="CY387" i="4"/>
  <c r="A387" i="4"/>
  <c r="DC386" i="4"/>
  <c r="DA386" i="4"/>
  <c r="CZ386" i="4"/>
  <c r="DB386" i="4" s="1"/>
  <c r="CY386" i="4"/>
  <c r="A386" i="4"/>
  <c r="DC385" i="4"/>
  <c r="DA385" i="4"/>
  <c r="CZ385" i="4"/>
  <c r="DB385" i="4" s="1"/>
  <c r="CY385" i="4"/>
  <c r="A385" i="4"/>
  <c r="DC384" i="4"/>
  <c r="DA384" i="4"/>
  <c r="CZ384" i="4"/>
  <c r="DB384" i="4" s="1"/>
  <c r="CY384" i="4"/>
  <c r="A384" i="4"/>
  <c r="DC383" i="4"/>
  <c r="DA383" i="4"/>
  <c r="CZ383" i="4"/>
  <c r="DB383" i="4" s="1"/>
  <c r="CY383" i="4"/>
  <c r="A383" i="4"/>
  <c r="DC382" i="4"/>
  <c r="DA382" i="4"/>
  <c r="CZ382" i="4"/>
  <c r="DB382" i="4" s="1"/>
  <c r="CY382" i="4"/>
  <c r="A382" i="4"/>
  <c r="DC381" i="4"/>
  <c r="DA381" i="4"/>
  <c r="CZ381" i="4"/>
  <c r="DB381" i="4" s="1"/>
  <c r="CY381" i="4"/>
  <c r="A381" i="4"/>
  <c r="DC380" i="4"/>
  <c r="DA380" i="4"/>
  <c r="CZ380" i="4"/>
  <c r="DB380" i="4" s="1"/>
  <c r="CY380" i="4"/>
  <c r="A380" i="4"/>
  <c r="DC379" i="4"/>
  <c r="DA379" i="4"/>
  <c r="CZ379" i="4"/>
  <c r="DB379" i="4" s="1"/>
  <c r="CY379" i="4"/>
  <c r="A379" i="4"/>
  <c r="DC378" i="4"/>
  <c r="DA378" i="4"/>
  <c r="CZ378" i="4"/>
  <c r="DB378" i="4" s="1"/>
  <c r="CY378" i="4"/>
  <c r="A378" i="4"/>
  <c r="DC377" i="4"/>
  <c r="DB377" i="4"/>
  <c r="DA377" i="4"/>
  <c r="CZ377" i="4"/>
  <c r="CY377" i="4"/>
  <c r="A377" i="4"/>
  <c r="DC376" i="4"/>
  <c r="DA376" i="4"/>
  <c r="CZ376" i="4"/>
  <c r="DB376" i="4" s="1"/>
  <c r="CY376" i="4"/>
  <c r="A376" i="4"/>
  <c r="DC375" i="4"/>
  <c r="DA375" i="4"/>
  <c r="CZ375" i="4"/>
  <c r="DB375" i="4" s="1"/>
  <c r="CY375" i="4"/>
  <c r="A375" i="4"/>
  <c r="DC374" i="4"/>
  <c r="DB374" i="4"/>
  <c r="DA374" i="4"/>
  <c r="CZ374" i="4"/>
  <c r="CY374" i="4"/>
  <c r="A374" i="4"/>
  <c r="DC373" i="4"/>
  <c r="DA373" i="4"/>
  <c r="CZ373" i="4"/>
  <c r="DB373" i="4" s="1"/>
  <c r="CY373" i="4"/>
  <c r="A373" i="4"/>
  <c r="DC372" i="4"/>
  <c r="DA372" i="4"/>
  <c r="CZ372" i="4"/>
  <c r="DB372" i="4" s="1"/>
  <c r="CY372" i="4"/>
  <c r="A372" i="4"/>
  <c r="DC371" i="4"/>
  <c r="DA371" i="4"/>
  <c r="CZ371" i="4"/>
  <c r="DB371" i="4" s="1"/>
  <c r="CY371" i="4"/>
  <c r="A371" i="4"/>
  <c r="DC370" i="4"/>
  <c r="DA370" i="4"/>
  <c r="CZ370" i="4"/>
  <c r="DB370" i="4" s="1"/>
  <c r="CY370" i="4"/>
  <c r="A370" i="4"/>
  <c r="DC369" i="4"/>
  <c r="DA369" i="4"/>
  <c r="CZ369" i="4"/>
  <c r="DB369" i="4" s="1"/>
  <c r="CY369" i="4"/>
  <c r="A369" i="4"/>
  <c r="DC368" i="4"/>
  <c r="DA368" i="4"/>
  <c r="CZ368" i="4"/>
  <c r="DB368" i="4" s="1"/>
  <c r="CY368" i="4"/>
  <c r="A368" i="4"/>
  <c r="DC367" i="4"/>
  <c r="DA367" i="4"/>
  <c r="CZ367" i="4"/>
  <c r="DB367" i="4" s="1"/>
  <c r="CY367" i="4"/>
  <c r="A367" i="4"/>
  <c r="DC366" i="4"/>
  <c r="DA366" i="4"/>
  <c r="CZ366" i="4"/>
  <c r="DB366" i="4" s="1"/>
  <c r="CY366" i="4"/>
  <c r="A366" i="4"/>
  <c r="DC365" i="4"/>
  <c r="DA365" i="4"/>
  <c r="CZ365" i="4"/>
  <c r="DB365" i="4" s="1"/>
  <c r="CY365" i="4"/>
  <c r="A365" i="4"/>
  <c r="DC364" i="4"/>
  <c r="DA364" i="4"/>
  <c r="CZ364" i="4"/>
  <c r="DB364" i="4" s="1"/>
  <c r="CY364" i="4"/>
  <c r="A364" i="4"/>
  <c r="DC363" i="4"/>
  <c r="DA363" i="4"/>
  <c r="CZ363" i="4"/>
  <c r="DB363" i="4" s="1"/>
  <c r="CY363" i="4"/>
  <c r="A363" i="4"/>
  <c r="DC362" i="4"/>
  <c r="DA362" i="4"/>
  <c r="CZ362" i="4"/>
  <c r="DB362" i="4" s="1"/>
  <c r="CY362" i="4"/>
  <c r="A362" i="4"/>
  <c r="DC361" i="4"/>
  <c r="DB361" i="4"/>
  <c r="DA361" i="4"/>
  <c r="CZ361" i="4"/>
  <c r="CY361" i="4"/>
  <c r="A361" i="4"/>
  <c r="DC360" i="4"/>
  <c r="DA360" i="4"/>
  <c r="CZ360" i="4"/>
  <c r="DB360" i="4" s="1"/>
  <c r="CY360" i="4"/>
  <c r="A360" i="4"/>
  <c r="DC359" i="4"/>
  <c r="DA359" i="4"/>
  <c r="CZ359" i="4"/>
  <c r="DB359" i="4" s="1"/>
  <c r="CY359" i="4"/>
  <c r="A359" i="4"/>
  <c r="DC358" i="4"/>
  <c r="DB358" i="4"/>
  <c r="DA358" i="4"/>
  <c r="CZ358" i="4"/>
  <c r="CY358" i="4"/>
  <c r="A358" i="4"/>
  <c r="DC357" i="4"/>
  <c r="DA357" i="4"/>
  <c r="CZ357" i="4"/>
  <c r="DB357" i="4" s="1"/>
  <c r="CY357" i="4"/>
  <c r="A357" i="4"/>
  <c r="DC356" i="4"/>
  <c r="DA356" i="4"/>
  <c r="CZ356" i="4"/>
  <c r="DB356" i="4" s="1"/>
  <c r="CY356" i="4"/>
  <c r="A356" i="4"/>
  <c r="DC355" i="4"/>
  <c r="DA355" i="4"/>
  <c r="CZ355" i="4"/>
  <c r="DB355" i="4" s="1"/>
  <c r="CY355" i="4"/>
  <c r="A355" i="4"/>
  <c r="DC354" i="4"/>
  <c r="DA354" i="4"/>
  <c r="CZ354" i="4"/>
  <c r="DB354" i="4" s="1"/>
  <c r="CY354" i="4"/>
  <c r="A354" i="4"/>
  <c r="DC353" i="4"/>
  <c r="DA353" i="4"/>
  <c r="CZ353" i="4"/>
  <c r="DB353" i="4" s="1"/>
  <c r="CY353" i="4"/>
  <c r="A353" i="4"/>
  <c r="DC352" i="4"/>
  <c r="DA352" i="4"/>
  <c r="CZ352" i="4"/>
  <c r="DB352" i="4" s="1"/>
  <c r="CY352" i="4"/>
  <c r="A352" i="4"/>
  <c r="DC351" i="4"/>
  <c r="DA351" i="4"/>
  <c r="CZ351" i="4"/>
  <c r="DB351" i="4" s="1"/>
  <c r="CY351" i="4"/>
  <c r="A351" i="4"/>
  <c r="DC350" i="4"/>
  <c r="DA350" i="4"/>
  <c r="CZ350" i="4"/>
  <c r="DB350" i="4" s="1"/>
  <c r="CY350" i="4"/>
  <c r="A350" i="4"/>
  <c r="DC349" i="4"/>
  <c r="DA349" i="4"/>
  <c r="CZ349" i="4"/>
  <c r="DB349" i="4" s="1"/>
  <c r="CY349" i="4"/>
  <c r="A349" i="4"/>
  <c r="DC348" i="4"/>
  <c r="DA348" i="4"/>
  <c r="CZ348" i="4"/>
  <c r="DB348" i="4" s="1"/>
  <c r="CY348" i="4"/>
  <c r="A348" i="4"/>
  <c r="DC347" i="4"/>
  <c r="DA347" i="4"/>
  <c r="CZ347" i="4"/>
  <c r="DB347" i="4" s="1"/>
  <c r="CY347" i="4"/>
  <c r="A347" i="4"/>
  <c r="DC346" i="4"/>
  <c r="DA346" i="4"/>
  <c r="CZ346" i="4"/>
  <c r="DB346" i="4" s="1"/>
  <c r="CY346" i="4"/>
  <c r="A346" i="4"/>
  <c r="DC345" i="4"/>
  <c r="DB345" i="4"/>
  <c r="DA345" i="4"/>
  <c r="CZ345" i="4"/>
  <c r="CY345" i="4"/>
  <c r="A345" i="4"/>
  <c r="DC344" i="4"/>
  <c r="DA344" i="4"/>
  <c r="CZ344" i="4"/>
  <c r="DB344" i="4" s="1"/>
  <c r="CY344" i="4"/>
  <c r="A344" i="4"/>
  <c r="DC343" i="4"/>
  <c r="DA343" i="4"/>
  <c r="CZ343" i="4"/>
  <c r="DB343" i="4" s="1"/>
  <c r="CY343" i="4"/>
  <c r="A343" i="4"/>
  <c r="DC342" i="4"/>
  <c r="DB342" i="4"/>
  <c r="DA342" i="4"/>
  <c r="CZ342" i="4"/>
  <c r="CY342" i="4"/>
  <c r="A342" i="4"/>
  <c r="DC341" i="4"/>
  <c r="DA341" i="4"/>
  <c r="CZ341" i="4"/>
  <c r="DB341" i="4" s="1"/>
  <c r="CY341" i="4"/>
  <c r="A341" i="4"/>
  <c r="DC340" i="4"/>
  <c r="DA340" i="4"/>
  <c r="CZ340" i="4"/>
  <c r="DB340" i="4" s="1"/>
  <c r="CY340" i="4"/>
  <c r="A340" i="4"/>
  <c r="DC339" i="4"/>
  <c r="DA339" i="4"/>
  <c r="CZ339" i="4"/>
  <c r="DB339" i="4" s="1"/>
  <c r="CY339" i="4"/>
  <c r="A339" i="4"/>
  <c r="DC338" i="4"/>
  <c r="DA338" i="4"/>
  <c r="CZ338" i="4"/>
  <c r="DB338" i="4" s="1"/>
  <c r="CY338" i="4"/>
  <c r="A338" i="4"/>
  <c r="DC337" i="4"/>
  <c r="DA337" i="4"/>
  <c r="CZ337" i="4"/>
  <c r="DB337" i="4" s="1"/>
  <c r="CY337" i="4"/>
  <c r="A337" i="4"/>
  <c r="DC336" i="4"/>
  <c r="DA336" i="4"/>
  <c r="CZ336" i="4"/>
  <c r="DB336" i="4" s="1"/>
  <c r="CY336" i="4"/>
  <c r="A336" i="4"/>
  <c r="DC335" i="4"/>
  <c r="DA335" i="4"/>
  <c r="CZ335" i="4"/>
  <c r="DB335" i="4" s="1"/>
  <c r="CY335" i="4"/>
  <c r="A335" i="4"/>
  <c r="DC334" i="4"/>
  <c r="DA334" i="4"/>
  <c r="CZ334" i="4"/>
  <c r="DB334" i="4" s="1"/>
  <c r="CY334" i="4"/>
  <c r="A334" i="4"/>
  <c r="DC333" i="4"/>
  <c r="DA333" i="4"/>
  <c r="CZ333" i="4"/>
  <c r="DB333" i="4" s="1"/>
  <c r="CY333" i="4"/>
  <c r="A333" i="4"/>
  <c r="DC332" i="4"/>
  <c r="DA332" i="4"/>
  <c r="CZ332" i="4"/>
  <c r="DB332" i="4" s="1"/>
  <c r="CY332" i="4"/>
  <c r="A332" i="4"/>
  <c r="DC331" i="4"/>
  <c r="DA331" i="4"/>
  <c r="CZ331" i="4"/>
  <c r="DB331" i="4" s="1"/>
  <c r="CY331" i="4"/>
  <c r="A331" i="4"/>
  <c r="DC330" i="4"/>
  <c r="DA330" i="4"/>
  <c r="CZ330" i="4"/>
  <c r="DB330" i="4" s="1"/>
  <c r="CY330" i="4"/>
  <c r="A330" i="4"/>
  <c r="DC329" i="4"/>
  <c r="DB329" i="4"/>
  <c r="DA329" i="4"/>
  <c r="CZ329" i="4"/>
  <c r="CY329" i="4"/>
  <c r="A329" i="4"/>
  <c r="DC328" i="4"/>
  <c r="DA328" i="4"/>
  <c r="CZ328" i="4"/>
  <c r="DB328" i="4" s="1"/>
  <c r="CY328" i="4"/>
  <c r="A328" i="4"/>
  <c r="DC327" i="4"/>
  <c r="DA327" i="4"/>
  <c r="CZ327" i="4"/>
  <c r="DB327" i="4" s="1"/>
  <c r="CY327" i="4"/>
  <c r="A327" i="4"/>
  <c r="DC326" i="4"/>
  <c r="DB326" i="4"/>
  <c r="DA326" i="4"/>
  <c r="CZ326" i="4"/>
  <c r="CY326" i="4"/>
  <c r="A326" i="4"/>
  <c r="DC325" i="4"/>
  <c r="DA325" i="4"/>
  <c r="CZ325" i="4"/>
  <c r="DB325" i="4" s="1"/>
  <c r="CY325" i="4"/>
  <c r="A325" i="4"/>
  <c r="DC324" i="4"/>
  <c r="DA324" i="4"/>
  <c r="CZ324" i="4"/>
  <c r="DB324" i="4" s="1"/>
  <c r="CY324" i="4"/>
  <c r="A324" i="4"/>
  <c r="DC323" i="4"/>
  <c r="DA323" i="4"/>
  <c r="CZ323" i="4"/>
  <c r="DB323" i="4" s="1"/>
  <c r="CY323" i="4"/>
  <c r="A323" i="4"/>
  <c r="DC322" i="4"/>
  <c r="DA322" i="4"/>
  <c r="CZ322" i="4"/>
  <c r="DB322" i="4" s="1"/>
  <c r="CY322" i="4"/>
  <c r="A322" i="4"/>
  <c r="DC321" i="4"/>
  <c r="DA321" i="4"/>
  <c r="CZ321" i="4"/>
  <c r="DB321" i="4" s="1"/>
  <c r="CY321" i="4"/>
  <c r="A321" i="4"/>
  <c r="DC320" i="4"/>
  <c r="DA320" i="4"/>
  <c r="CZ320" i="4"/>
  <c r="DB320" i="4" s="1"/>
  <c r="CY320" i="4"/>
  <c r="A320" i="4"/>
  <c r="DC319" i="4"/>
  <c r="DA319" i="4"/>
  <c r="CZ319" i="4"/>
  <c r="DB319" i="4" s="1"/>
  <c r="CY319" i="4"/>
  <c r="A319" i="4"/>
  <c r="DC318" i="4"/>
  <c r="DA318" i="4"/>
  <c r="CZ318" i="4"/>
  <c r="DB318" i="4" s="1"/>
  <c r="CY318" i="4"/>
  <c r="A318" i="4"/>
  <c r="DC317" i="4"/>
  <c r="DA317" i="4"/>
  <c r="CZ317" i="4"/>
  <c r="DB317" i="4" s="1"/>
  <c r="CY317" i="4"/>
  <c r="A317" i="4"/>
  <c r="DC316" i="4"/>
  <c r="DA316" i="4"/>
  <c r="CZ316" i="4"/>
  <c r="DB316" i="4" s="1"/>
  <c r="CY316" i="4"/>
  <c r="A316" i="4"/>
  <c r="DC315" i="4"/>
  <c r="DA315" i="4"/>
  <c r="CZ315" i="4"/>
  <c r="DB315" i="4" s="1"/>
  <c r="CY315" i="4"/>
  <c r="A315" i="4"/>
  <c r="DC314" i="4"/>
  <c r="DA314" i="4"/>
  <c r="CZ314" i="4"/>
  <c r="DB314" i="4" s="1"/>
  <c r="CY314" i="4"/>
  <c r="A314" i="4"/>
  <c r="DC313" i="4"/>
  <c r="DB313" i="4"/>
  <c r="DA313" i="4"/>
  <c r="CZ313" i="4"/>
  <c r="CY313" i="4"/>
  <c r="A313" i="4"/>
  <c r="DC312" i="4"/>
  <c r="DA312" i="4"/>
  <c r="CZ312" i="4"/>
  <c r="DB312" i="4" s="1"/>
  <c r="CY312" i="4"/>
  <c r="A312" i="4"/>
  <c r="DC311" i="4"/>
  <c r="DA311" i="4"/>
  <c r="CZ311" i="4"/>
  <c r="DB311" i="4" s="1"/>
  <c r="CY311" i="4"/>
  <c r="A311" i="4"/>
  <c r="DC310" i="4"/>
  <c r="DB310" i="4"/>
  <c r="DA310" i="4"/>
  <c r="CZ310" i="4"/>
  <c r="CY310" i="4"/>
  <c r="A310" i="4"/>
  <c r="DC309" i="4"/>
  <c r="DA309" i="4"/>
  <c r="CZ309" i="4"/>
  <c r="DB309" i="4" s="1"/>
  <c r="CY309" i="4"/>
  <c r="A309" i="4"/>
  <c r="DC308" i="4"/>
  <c r="DA308" i="4"/>
  <c r="CZ308" i="4"/>
  <c r="DB308" i="4" s="1"/>
  <c r="CY308" i="4"/>
  <c r="A308" i="4"/>
  <c r="DC307" i="4"/>
  <c r="DA307" i="4"/>
  <c r="CZ307" i="4"/>
  <c r="DB307" i="4" s="1"/>
  <c r="CY307" i="4"/>
  <c r="A307" i="4"/>
  <c r="DC306" i="4"/>
  <c r="DA306" i="4"/>
  <c r="CZ306" i="4"/>
  <c r="DB306" i="4" s="1"/>
  <c r="CY306" i="4"/>
  <c r="A306" i="4"/>
  <c r="DC305" i="4"/>
  <c r="DA305" i="4"/>
  <c r="CZ305" i="4"/>
  <c r="DB305" i="4" s="1"/>
  <c r="CY305" i="4"/>
  <c r="A305" i="4"/>
  <c r="DC304" i="4"/>
  <c r="DA304" i="4"/>
  <c r="CZ304" i="4"/>
  <c r="DB304" i="4" s="1"/>
  <c r="CY304" i="4"/>
  <c r="A304" i="4"/>
  <c r="DC303" i="4"/>
  <c r="DA303" i="4"/>
  <c r="CZ303" i="4"/>
  <c r="DB303" i="4" s="1"/>
  <c r="CY303" i="4"/>
  <c r="A303" i="4"/>
  <c r="DC302" i="4"/>
  <c r="DA302" i="4"/>
  <c r="CZ302" i="4"/>
  <c r="DB302" i="4" s="1"/>
  <c r="CY302" i="4"/>
  <c r="A302" i="4"/>
  <c r="DC301" i="4"/>
  <c r="DA301" i="4"/>
  <c r="CZ301" i="4"/>
  <c r="DB301" i="4" s="1"/>
  <c r="CY301" i="4"/>
  <c r="A301" i="4"/>
  <c r="DC300" i="4"/>
  <c r="DA300" i="4"/>
  <c r="CZ300" i="4"/>
  <c r="DB300" i="4" s="1"/>
  <c r="CY300" i="4"/>
  <c r="A300" i="4"/>
  <c r="DC299" i="4"/>
  <c r="DA299" i="4"/>
  <c r="CZ299" i="4"/>
  <c r="DB299" i="4" s="1"/>
  <c r="CY299" i="4"/>
  <c r="A299" i="4"/>
  <c r="DC298" i="4"/>
  <c r="DA298" i="4"/>
  <c r="CZ298" i="4"/>
  <c r="DB298" i="4" s="1"/>
  <c r="CY298" i="4"/>
  <c r="A298" i="4"/>
  <c r="DC297" i="4"/>
  <c r="DB297" i="4"/>
  <c r="DA297" i="4"/>
  <c r="CZ297" i="4"/>
  <c r="CY297" i="4"/>
  <c r="A297" i="4"/>
  <c r="DC296" i="4"/>
  <c r="DA296" i="4"/>
  <c r="CZ296" i="4"/>
  <c r="DB296" i="4" s="1"/>
  <c r="CY296" i="4"/>
  <c r="A296" i="4"/>
  <c r="DC295" i="4"/>
  <c r="DA295" i="4"/>
  <c r="CZ295" i="4"/>
  <c r="DB295" i="4" s="1"/>
  <c r="CY295" i="4"/>
  <c r="A295" i="4"/>
  <c r="DC294" i="4"/>
  <c r="DB294" i="4"/>
  <c r="DA294" i="4"/>
  <c r="CZ294" i="4"/>
  <c r="CY294" i="4"/>
  <c r="A294" i="4"/>
  <c r="DC293" i="4"/>
  <c r="DA293" i="4"/>
  <c r="CZ293" i="4"/>
  <c r="DB293" i="4" s="1"/>
  <c r="CY293" i="4"/>
  <c r="A293" i="4"/>
  <c r="DC292" i="4"/>
  <c r="DA292" i="4"/>
  <c r="CZ292" i="4"/>
  <c r="DB292" i="4" s="1"/>
  <c r="CY292" i="4"/>
  <c r="A292" i="4"/>
  <c r="DC291" i="4"/>
  <c r="DA291" i="4"/>
  <c r="CZ291" i="4"/>
  <c r="DB291" i="4" s="1"/>
  <c r="CY291" i="4"/>
  <c r="A291" i="4"/>
  <c r="DC290" i="4"/>
  <c r="DA290" i="4"/>
  <c r="CZ290" i="4"/>
  <c r="DB290" i="4" s="1"/>
  <c r="CY290" i="4"/>
  <c r="A290" i="4"/>
  <c r="DC289" i="4"/>
  <c r="DA289" i="4"/>
  <c r="CZ289" i="4"/>
  <c r="DB289" i="4" s="1"/>
  <c r="CY289" i="4"/>
  <c r="A289" i="4"/>
  <c r="DC288" i="4"/>
  <c r="DA288" i="4"/>
  <c r="CZ288" i="4"/>
  <c r="DB288" i="4" s="1"/>
  <c r="CY288" i="4"/>
  <c r="A288" i="4"/>
  <c r="DC287" i="4"/>
  <c r="DA287" i="4"/>
  <c r="CZ287" i="4"/>
  <c r="DB287" i="4" s="1"/>
  <c r="CY287" i="4"/>
  <c r="A287" i="4"/>
  <c r="DC286" i="4"/>
  <c r="DA286" i="4"/>
  <c r="CZ286" i="4"/>
  <c r="DB286" i="4" s="1"/>
  <c r="CY286" i="4"/>
  <c r="A286" i="4"/>
  <c r="DC285" i="4"/>
  <c r="DA285" i="4"/>
  <c r="CZ285" i="4"/>
  <c r="DB285" i="4" s="1"/>
  <c r="CY285" i="4"/>
  <c r="A285" i="4"/>
  <c r="DC284" i="4"/>
  <c r="DA284" i="4"/>
  <c r="CZ284" i="4"/>
  <c r="DB284" i="4" s="1"/>
  <c r="CY284" i="4"/>
  <c r="A284" i="4"/>
  <c r="DC283" i="4"/>
  <c r="DA283" i="4"/>
  <c r="CZ283" i="4"/>
  <c r="DB283" i="4" s="1"/>
  <c r="CY283" i="4"/>
  <c r="A283" i="4"/>
  <c r="DC282" i="4"/>
  <c r="DA282" i="4"/>
  <c r="CZ282" i="4"/>
  <c r="DB282" i="4" s="1"/>
  <c r="CY282" i="4"/>
  <c r="A282" i="4"/>
  <c r="DC281" i="4"/>
  <c r="DB281" i="4"/>
  <c r="DA281" i="4"/>
  <c r="CZ281" i="4"/>
  <c r="CY281" i="4"/>
  <c r="A281" i="4"/>
  <c r="DC280" i="4"/>
  <c r="DA280" i="4"/>
  <c r="CZ280" i="4"/>
  <c r="DB280" i="4" s="1"/>
  <c r="CY280" i="4"/>
  <c r="A280" i="4"/>
  <c r="DC279" i="4"/>
  <c r="DA279" i="4"/>
  <c r="CZ279" i="4"/>
  <c r="DB279" i="4" s="1"/>
  <c r="CY279" i="4"/>
  <c r="A279" i="4"/>
  <c r="DC278" i="4"/>
  <c r="DB278" i="4"/>
  <c r="DA278" i="4"/>
  <c r="CZ278" i="4"/>
  <c r="CY278" i="4"/>
  <c r="A278" i="4"/>
  <c r="DC277" i="4"/>
  <c r="DA277" i="4"/>
  <c r="CZ277" i="4"/>
  <c r="DB277" i="4" s="1"/>
  <c r="CY277" i="4"/>
  <c r="A277" i="4"/>
  <c r="DC276" i="4"/>
  <c r="DA276" i="4"/>
  <c r="CZ276" i="4"/>
  <c r="DB276" i="4" s="1"/>
  <c r="CY276" i="4"/>
  <c r="A276" i="4"/>
  <c r="DC275" i="4"/>
  <c r="DA275" i="4"/>
  <c r="CZ275" i="4"/>
  <c r="DB275" i="4" s="1"/>
  <c r="CY275" i="4"/>
  <c r="A275" i="4"/>
  <c r="DC274" i="4"/>
  <c r="DB274" i="4"/>
  <c r="DA274" i="4"/>
  <c r="CZ274" i="4"/>
  <c r="CY274" i="4"/>
  <c r="A274" i="4"/>
  <c r="DC273" i="4"/>
  <c r="DA273" i="4"/>
  <c r="CZ273" i="4"/>
  <c r="DB273" i="4" s="1"/>
  <c r="CY273" i="4"/>
  <c r="A273" i="4"/>
  <c r="DC272" i="4"/>
  <c r="DA272" i="4"/>
  <c r="CZ272" i="4"/>
  <c r="DB272" i="4" s="1"/>
  <c r="CY272" i="4"/>
  <c r="A272" i="4"/>
  <c r="DC271" i="4"/>
  <c r="DB271" i="4"/>
  <c r="DA271" i="4"/>
  <c r="CZ271" i="4"/>
  <c r="CY271" i="4"/>
  <c r="A271" i="4"/>
  <c r="DC270" i="4"/>
  <c r="DA270" i="4"/>
  <c r="CZ270" i="4"/>
  <c r="DB270" i="4" s="1"/>
  <c r="CY270" i="4"/>
  <c r="A270" i="4"/>
  <c r="DC269" i="4"/>
  <c r="DA269" i="4"/>
  <c r="CZ269" i="4"/>
  <c r="DB269" i="4" s="1"/>
  <c r="CY269" i="4"/>
  <c r="A269" i="4"/>
  <c r="DC268" i="4"/>
  <c r="DA268" i="4"/>
  <c r="CZ268" i="4"/>
  <c r="DB268" i="4" s="1"/>
  <c r="CY268" i="4"/>
  <c r="A268" i="4"/>
  <c r="DC267" i="4"/>
  <c r="DA267" i="4"/>
  <c r="CZ267" i="4"/>
  <c r="DB267" i="4" s="1"/>
  <c r="CY267" i="4"/>
  <c r="A267" i="4"/>
  <c r="DC266" i="4"/>
  <c r="DA266" i="4"/>
  <c r="CZ266" i="4"/>
  <c r="DB266" i="4" s="1"/>
  <c r="CY266" i="4"/>
  <c r="A266" i="4"/>
  <c r="DC265" i="4"/>
  <c r="DA265" i="4"/>
  <c r="CZ265" i="4"/>
  <c r="DB265" i="4" s="1"/>
  <c r="CY265" i="4"/>
  <c r="A265" i="4"/>
  <c r="DC264" i="4"/>
  <c r="DA264" i="4"/>
  <c r="CZ264" i="4"/>
  <c r="DB264" i="4" s="1"/>
  <c r="CY264" i="4"/>
  <c r="A264" i="4"/>
  <c r="DC263" i="4"/>
  <c r="DA263" i="4"/>
  <c r="CZ263" i="4"/>
  <c r="DB263" i="4" s="1"/>
  <c r="CY263" i="4"/>
  <c r="A263" i="4"/>
  <c r="DC262" i="4"/>
  <c r="DA262" i="4"/>
  <c r="CZ262" i="4"/>
  <c r="DB262" i="4" s="1"/>
  <c r="CY262" i="4"/>
  <c r="A262" i="4"/>
  <c r="DC261" i="4"/>
  <c r="DA261" i="4"/>
  <c r="CZ261" i="4"/>
  <c r="DB261" i="4" s="1"/>
  <c r="CY261" i="4"/>
  <c r="A261" i="4"/>
  <c r="DC260" i="4"/>
  <c r="DA260" i="4"/>
  <c r="CZ260" i="4"/>
  <c r="DB260" i="4" s="1"/>
  <c r="CY260" i="4"/>
  <c r="A260" i="4"/>
  <c r="DC259" i="4"/>
  <c r="DA259" i="4"/>
  <c r="CZ259" i="4"/>
  <c r="DB259" i="4" s="1"/>
  <c r="CY259" i="4"/>
  <c r="A259" i="4"/>
  <c r="DC258" i="4"/>
  <c r="DB258" i="4"/>
  <c r="DA258" i="4"/>
  <c r="CZ258" i="4"/>
  <c r="CY258" i="4"/>
  <c r="A258" i="4"/>
  <c r="DC257" i="4"/>
  <c r="DA257" i="4"/>
  <c r="CZ257" i="4"/>
  <c r="DB257" i="4" s="1"/>
  <c r="CY257" i="4"/>
  <c r="A257" i="4"/>
  <c r="DC256" i="4"/>
  <c r="DA256" i="4"/>
  <c r="CZ256" i="4"/>
  <c r="DB256" i="4" s="1"/>
  <c r="CY256" i="4"/>
  <c r="A256" i="4"/>
  <c r="DC255" i="4"/>
  <c r="DB255" i="4"/>
  <c r="DA255" i="4"/>
  <c r="CZ255" i="4"/>
  <c r="CY255" i="4"/>
  <c r="A255" i="4"/>
  <c r="DC254" i="4"/>
  <c r="DA254" i="4"/>
  <c r="CZ254" i="4"/>
  <c r="DB254" i="4" s="1"/>
  <c r="CY254" i="4"/>
  <c r="A254" i="4"/>
  <c r="DC253" i="4"/>
  <c r="DA253" i="4"/>
  <c r="CZ253" i="4"/>
  <c r="DB253" i="4" s="1"/>
  <c r="CY253" i="4"/>
  <c r="A253" i="4"/>
  <c r="DC252" i="4"/>
  <c r="DA252" i="4"/>
  <c r="CZ252" i="4"/>
  <c r="DB252" i="4" s="1"/>
  <c r="CY252" i="4"/>
  <c r="A252" i="4"/>
  <c r="DC251" i="4"/>
  <c r="DA251" i="4"/>
  <c r="CZ251" i="4"/>
  <c r="DB251" i="4" s="1"/>
  <c r="CY251" i="4"/>
  <c r="A251" i="4"/>
  <c r="DC250" i="4"/>
  <c r="DA250" i="4"/>
  <c r="CZ250" i="4"/>
  <c r="DB250" i="4" s="1"/>
  <c r="CY250" i="4"/>
  <c r="A250" i="4"/>
  <c r="DC249" i="4"/>
  <c r="DA249" i="4"/>
  <c r="CZ249" i="4"/>
  <c r="DB249" i="4" s="1"/>
  <c r="CY249" i="4"/>
  <c r="A249" i="4"/>
  <c r="DC248" i="4"/>
  <c r="DA248" i="4"/>
  <c r="CZ248" i="4"/>
  <c r="DB248" i="4" s="1"/>
  <c r="CY248" i="4"/>
  <c r="A248" i="4"/>
  <c r="DC247" i="4"/>
  <c r="DA247" i="4"/>
  <c r="CZ247" i="4"/>
  <c r="DB247" i="4" s="1"/>
  <c r="CY247" i="4"/>
  <c r="A247" i="4"/>
  <c r="DC246" i="4"/>
  <c r="DA246" i="4"/>
  <c r="CZ246" i="4"/>
  <c r="DB246" i="4" s="1"/>
  <c r="CY246" i="4"/>
  <c r="A246" i="4"/>
  <c r="DC245" i="4"/>
  <c r="DA245" i="4"/>
  <c r="CZ245" i="4"/>
  <c r="DB245" i="4" s="1"/>
  <c r="CY245" i="4"/>
  <c r="A245" i="4"/>
  <c r="DC244" i="4"/>
  <c r="DA244" i="4"/>
  <c r="CZ244" i="4"/>
  <c r="DB244" i="4" s="1"/>
  <c r="CY244" i="4"/>
  <c r="A244" i="4"/>
  <c r="DC243" i="4"/>
  <c r="DA243" i="4"/>
  <c r="CZ243" i="4"/>
  <c r="DB243" i="4" s="1"/>
  <c r="CY243" i="4"/>
  <c r="A243" i="4"/>
  <c r="DC242" i="4"/>
  <c r="DB242" i="4"/>
  <c r="DA242" i="4"/>
  <c r="CZ242" i="4"/>
  <c r="CY242" i="4"/>
  <c r="CX242" i="4"/>
  <c r="A242" i="4"/>
  <c r="DC241" i="4"/>
  <c r="DA241" i="4"/>
  <c r="CZ241" i="4"/>
  <c r="DB241" i="4" s="1"/>
  <c r="CY241" i="4"/>
  <c r="CX241" i="4"/>
  <c r="A241" i="4"/>
  <c r="DC240" i="4"/>
  <c r="DA240" i="4"/>
  <c r="CZ240" i="4"/>
  <c r="DB240" i="4" s="1"/>
  <c r="CY240" i="4"/>
  <c r="A240" i="4"/>
  <c r="DC239" i="4"/>
  <c r="DA239" i="4"/>
  <c r="CZ239" i="4"/>
  <c r="DB239" i="4" s="1"/>
  <c r="CY239" i="4"/>
  <c r="A239" i="4"/>
  <c r="DC238" i="4"/>
  <c r="DB238" i="4"/>
  <c r="DA238" i="4"/>
  <c r="CZ238" i="4"/>
  <c r="CY238" i="4"/>
  <c r="CX238" i="4"/>
  <c r="A238" i="4"/>
  <c r="DC237" i="4"/>
  <c r="DA237" i="4"/>
  <c r="CZ237" i="4"/>
  <c r="DB237" i="4" s="1"/>
  <c r="CY237" i="4"/>
  <c r="CX237" i="4"/>
  <c r="A237" i="4"/>
  <c r="DC236" i="4"/>
  <c r="DA236" i="4"/>
  <c r="CZ236" i="4"/>
  <c r="DB236" i="4" s="1"/>
  <c r="CY236" i="4"/>
  <c r="CX236" i="4"/>
  <c r="A236" i="4"/>
  <c r="DC235" i="4"/>
  <c r="DA235" i="4"/>
  <c r="CZ235" i="4"/>
  <c r="DB235" i="4" s="1"/>
  <c r="CY235" i="4"/>
  <c r="CX235" i="4"/>
  <c r="A235" i="4"/>
  <c r="DC234" i="4"/>
  <c r="DA234" i="4"/>
  <c r="CZ234" i="4"/>
  <c r="DB234" i="4" s="1"/>
  <c r="CY234" i="4"/>
  <c r="CX234" i="4"/>
  <c r="A234" i="4"/>
  <c r="DC233" i="4"/>
  <c r="DA233" i="4"/>
  <c r="CZ233" i="4"/>
  <c r="DB233" i="4" s="1"/>
  <c r="CY233" i="4"/>
  <c r="CX233" i="4"/>
  <c r="A233" i="4"/>
  <c r="DC232" i="4"/>
  <c r="DA232" i="4"/>
  <c r="CZ232" i="4"/>
  <c r="DB232" i="4" s="1"/>
  <c r="CY232" i="4"/>
  <c r="CX232" i="4"/>
  <c r="A232" i="4"/>
  <c r="DC231" i="4"/>
  <c r="DA231" i="4"/>
  <c r="CZ231" i="4"/>
  <c r="DB231" i="4" s="1"/>
  <c r="CY231" i="4"/>
  <c r="CX231" i="4"/>
  <c r="A231" i="4"/>
  <c r="DC230" i="4"/>
  <c r="DA230" i="4"/>
  <c r="CZ230" i="4"/>
  <c r="DB230" i="4" s="1"/>
  <c r="CY230" i="4"/>
  <c r="CX230" i="4"/>
  <c r="A230" i="4"/>
  <c r="DC229" i="4"/>
  <c r="DA229" i="4"/>
  <c r="CZ229" i="4"/>
  <c r="DB229" i="4" s="1"/>
  <c r="CY229" i="4"/>
  <c r="CX229" i="4"/>
  <c r="A229" i="4"/>
  <c r="DC228" i="4"/>
  <c r="DA228" i="4"/>
  <c r="CZ228" i="4"/>
  <c r="DB228" i="4" s="1"/>
  <c r="CY228" i="4"/>
  <c r="CX228" i="4"/>
  <c r="A228" i="4"/>
  <c r="DC227" i="4"/>
  <c r="DA227" i="4"/>
  <c r="CZ227" i="4"/>
  <c r="DB227" i="4" s="1"/>
  <c r="CY227" i="4"/>
  <c r="CX227" i="4"/>
  <c r="A227" i="4"/>
  <c r="DC226" i="4"/>
  <c r="DA226" i="4"/>
  <c r="CZ226" i="4"/>
  <c r="DB226" i="4" s="1"/>
  <c r="CY226" i="4"/>
  <c r="CX226" i="4"/>
  <c r="A226" i="4"/>
  <c r="DC225" i="4"/>
  <c r="DA225" i="4"/>
  <c r="CZ225" i="4"/>
  <c r="DB225" i="4" s="1"/>
  <c r="CY225" i="4"/>
  <c r="CX225" i="4"/>
  <c r="A225" i="4"/>
  <c r="DC224" i="4"/>
  <c r="DA224" i="4"/>
  <c r="CZ224" i="4"/>
  <c r="DB224" i="4" s="1"/>
  <c r="CY224" i="4"/>
  <c r="CX224" i="4"/>
  <c r="A224" i="4"/>
  <c r="DC223" i="4"/>
  <c r="DB223" i="4"/>
  <c r="DA223" i="4"/>
  <c r="CZ223" i="4"/>
  <c r="CY223" i="4"/>
  <c r="CX223" i="4"/>
  <c r="A223" i="4"/>
  <c r="DC222" i="4"/>
  <c r="DB222" i="4"/>
  <c r="DA222" i="4"/>
  <c r="CZ222" i="4"/>
  <c r="CY222" i="4"/>
  <c r="CX222" i="4"/>
  <c r="A222" i="4"/>
  <c r="DC221" i="4"/>
  <c r="DA221" i="4"/>
  <c r="CZ221" i="4"/>
  <c r="DB221" i="4" s="1"/>
  <c r="CY221" i="4"/>
  <c r="CX221" i="4"/>
  <c r="A221" i="4"/>
  <c r="DC220" i="4"/>
  <c r="DA220" i="4"/>
  <c r="CZ220" i="4"/>
  <c r="DB220" i="4" s="1"/>
  <c r="CY220" i="4"/>
  <c r="CX220" i="4"/>
  <c r="A220" i="4"/>
  <c r="DC219" i="4"/>
  <c r="DA219" i="4"/>
  <c r="CZ219" i="4"/>
  <c r="DB219" i="4" s="1"/>
  <c r="CY219" i="4"/>
  <c r="CX219" i="4"/>
  <c r="A219" i="4"/>
  <c r="DC218" i="4"/>
  <c r="DA218" i="4"/>
  <c r="CZ218" i="4"/>
  <c r="DB218" i="4" s="1"/>
  <c r="CY218" i="4"/>
  <c r="CX218" i="4"/>
  <c r="A218" i="4"/>
  <c r="DC217" i="4"/>
  <c r="DA217" i="4"/>
  <c r="CZ217" i="4"/>
  <c r="DB217" i="4" s="1"/>
  <c r="CY217" i="4"/>
  <c r="CX217" i="4"/>
  <c r="A217" i="4"/>
  <c r="DC216" i="4"/>
  <c r="DA216" i="4"/>
  <c r="CZ216" i="4"/>
  <c r="DB216" i="4" s="1"/>
  <c r="CY216" i="4"/>
  <c r="CX216" i="4"/>
  <c r="A216" i="4"/>
  <c r="DC215" i="4"/>
  <c r="DA215" i="4"/>
  <c r="CZ215" i="4"/>
  <c r="DB215" i="4" s="1"/>
  <c r="CY215" i="4"/>
  <c r="CX215" i="4"/>
  <c r="A215" i="4"/>
  <c r="DC214" i="4"/>
  <c r="DA214" i="4"/>
  <c r="CZ214" i="4"/>
  <c r="DB214" i="4" s="1"/>
  <c r="CY214" i="4"/>
  <c r="CX214" i="4"/>
  <c r="A214" i="4"/>
  <c r="DC213" i="4"/>
  <c r="DA213" i="4"/>
  <c r="CZ213" i="4"/>
  <c r="DB213" i="4" s="1"/>
  <c r="CY213" i="4"/>
  <c r="CX213" i="4"/>
  <c r="A213" i="4"/>
  <c r="DC212" i="4"/>
  <c r="DA212" i="4"/>
  <c r="CZ212" i="4"/>
  <c r="DB212" i="4" s="1"/>
  <c r="CY212" i="4"/>
  <c r="CX212" i="4"/>
  <c r="A212" i="4"/>
  <c r="DC211" i="4"/>
  <c r="DA211" i="4"/>
  <c r="CZ211" i="4"/>
  <c r="DB211" i="4" s="1"/>
  <c r="CY211" i="4"/>
  <c r="CX211" i="4"/>
  <c r="A211" i="4"/>
  <c r="DC210" i="4"/>
  <c r="DA210" i="4"/>
  <c r="CZ210" i="4"/>
  <c r="DB210" i="4" s="1"/>
  <c r="CY210" i="4"/>
  <c r="CX210" i="4"/>
  <c r="A210" i="4"/>
  <c r="DC209" i="4"/>
  <c r="DA209" i="4"/>
  <c r="CZ209" i="4"/>
  <c r="DB209" i="4" s="1"/>
  <c r="CY209" i="4"/>
  <c r="CX209" i="4"/>
  <c r="A209" i="4"/>
  <c r="DC208" i="4"/>
  <c r="DA208" i="4"/>
  <c r="CZ208" i="4"/>
  <c r="DB208" i="4" s="1"/>
  <c r="CY208" i="4"/>
  <c r="CX208" i="4"/>
  <c r="A208" i="4"/>
  <c r="DC207" i="4"/>
  <c r="DB207" i="4"/>
  <c r="DA207" i="4"/>
  <c r="CZ207" i="4"/>
  <c r="CY207" i="4"/>
  <c r="CX207" i="4"/>
  <c r="A207" i="4"/>
  <c r="DC206" i="4"/>
  <c r="DB206" i="4"/>
  <c r="DA206" i="4"/>
  <c r="CZ206" i="4"/>
  <c r="CY206" i="4"/>
  <c r="CX206" i="4"/>
  <c r="A206" i="4"/>
  <c r="DC205" i="4"/>
  <c r="DA205" i="4"/>
  <c r="CZ205" i="4"/>
  <c r="DB205" i="4" s="1"/>
  <c r="CY205" i="4"/>
  <c r="CX205" i="4"/>
  <c r="A205" i="4"/>
  <c r="DC204" i="4"/>
  <c r="DA204" i="4"/>
  <c r="CZ204" i="4"/>
  <c r="DB204" i="4" s="1"/>
  <c r="CY204" i="4"/>
  <c r="A204" i="4"/>
  <c r="DC203" i="4"/>
  <c r="DA203" i="4"/>
  <c r="CZ203" i="4"/>
  <c r="DB203" i="4" s="1"/>
  <c r="CY203" i="4"/>
  <c r="A203" i="4"/>
  <c r="DC202" i="4"/>
  <c r="DA202" i="4"/>
  <c r="CZ202" i="4"/>
  <c r="DB202" i="4" s="1"/>
  <c r="CY202" i="4"/>
  <c r="A202" i="4"/>
  <c r="DC201" i="4"/>
  <c r="DA201" i="4"/>
  <c r="CZ201" i="4"/>
  <c r="DB201" i="4" s="1"/>
  <c r="CY201" i="4"/>
  <c r="A201" i="4"/>
  <c r="DC200" i="4"/>
  <c r="DA200" i="4"/>
  <c r="CZ200" i="4"/>
  <c r="DB200" i="4" s="1"/>
  <c r="CY200" i="4"/>
  <c r="A200" i="4"/>
  <c r="DC199" i="4"/>
  <c r="DA199" i="4"/>
  <c r="CZ199" i="4"/>
  <c r="DB199" i="4" s="1"/>
  <c r="CY199" i="4"/>
  <c r="A199" i="4"/>
  <c r="DC198" i="4"/>
  <c r="DA198" i="4"/>
  <c r="CZ198" i="4"/>
  <c r="DB198" i="4" s="1"/>
  <c r="CY198" i="4"/>
  <c r="A198" i="4"/>
  <c r="DC197" i="4"/>
  <c r="DA197" i="4"/>
  <c r="CZ197" i="4"/>
  <c r="DB197" i="4" s="1"/>
  <c r="CY197" i="4"/>
  <c r="A197" i="4"/>
  <c r="DC196" i="4"/>
  <c r="DA196" i="4"/>
  <c r="CZ196" i="4"/>
  <c r="DB196" i="4" s="1"/>
  <c r="CY196" i="4"/>
  <c r="CX196" i="4"/>
  <c r="A196" i="4"/>
  <c r="DC195" i="4"/>
  <c r="DA195" i="4"/>
  <c r="CZ195" i="4"/>
  <c r="DB195" i="4" s="1"/>
  <c r="CY195" i="4"/>
  <c r="CX195" i="4"/>
  <c r="A195" i="4"/>
  <c r="DC194" i="4"/>
  <c r="DA194" i="4"/>
  <c r="CZ194" i="4"/>
  <c r="DB194" i="4" s="1"/>
  <c r="CY194" i="4"/>
  <c r="CX194" i="4"/>
  <c r="A194" i="4"/>
  <c r="DC193" i="4"/>
  <c r="DA193" i="4"/>
  <c r="CZ193" i="4"/>
  <c r="DB193" i="4" s="1"/>
  <c r="CY193" i="4"/>
  <c r="CX193" i="4"/>
  <c r="A193" i="4"/>
  <c r="DC192" i="4"/>
  <c r="DA192" i="4"/>
  <c r="CZ192" i="4"/>
  <c r="DB192" i="4" s="1"/>
  <c r="CY192" i="4"/>
  <c r="CX192" i="4"/>
  <c r="A192" i="4"/>
  <c r="DC191" i="4"/>
  <c r="DB191" i="4"/>
  <c r="DA191" i="4"/>
  <c r="CZ191" i="4"/>
  <c r="CY191" i="4"/>
  <c r="CX191" i="4"/>
  <c r="A191" i="4"/>
  <c r="DC190" i="4"/>
  <c r="DB190" i="4"/>
  <c r="DA190" i="4"/>
  <c r="CZ190" i="4"/>
  <c r="CY190" i="4"/>
  <c r="CX190" i="4"/>
  <c r="A190" i="4"/>
  <c r="DC189" i="4"/>
  <c r="DA189" i="4"/>
  <c r="CZ189" i="4"/>
  <c r="DB189" i="4" s="1"/>
  <c r="CY189" i="4"/>
  <c r="CX189" i="4"/>
  <c r="A189" i="4"/>
  <c r="DC188" i="4"/>
  <c r="DA188" i="4"/>
  <c r="CZ188" i="4"/>
  <c r="DB188" i="4" s="1"/>
  <c r="CY188" i="4"/>
  <c r="CX188" i="4"/>
  <c r="A188" i="4"/>
  <c r="DC187" i="4"/>
  <c r="DA187" i="4"/>
  <c r="CZ187" i="4"/>
  <c r="DB187" i="4" s="1"/>
  <c r="CY187" i="4"/>
  <c r="CX187" i="4"/>
  <c r="A187" i="4"/>
  <c r="DC186" i="4"/>
  <c r="DA186" i="4"/>
  <c r="CZ186" i="4"/>
  <c r="DB186" i="4" s="1"/>
  <c r="CY186" i="4"/>
  <c r="CX186" i="4"/>
  <c r="A186" i="4"/>
  <c r="DC185" i="4"/>
  <c r="DA185" i="4"/>
  <c r="CZ185" i="4"/>
  <c r="DB185" i="4" s="1"/>
  <c r="CY185" i="4"/>
  <c r="CX185" i="4"/>
  <c r="A185" i="4"/>
  <c r="DC184" i="4"/>
  <c r="DA184" i="4"/>
  <c r="CZ184" i="4"/>
  <c r="DB184" i="4" s="1"/>
  <c r="CY184" i="4"/>
  <c r="CX184" i="4"/>
  <c r="A184" i="4"/>
  <c r="DC183" i="4"/>
  <c r="DB183" i="4"/>
  <c r="DA183" i="4"/>
  <c r="CZ183" i="4"/>
  <c r="CY183" i="4"/>
  <c r="CX183" i="4"/>
  <c r="A183" i="4"/>
  <c r="DC182" i="4"/>
  <c r="DA182" i="4"/>
  <c r="CZ182" i="4"/>
  <c r="DB182" i="4" s="1"/>
  <c r="CY182" i="4"/>
  <c r="CX182" i="4"/>
  <c r="A182" i="4"/>
  <c r="DC181" i="4"/>
  <c r="DA181" i="4"/>
  <c r="CZ181" i="4"/>
  <c r="DB181" i="4" s="1"/>
  <c r="CY181" i="4"/>
  <c r="CX181" i="4"/>
  <c r="A181" i="4"/>
  <c r="DC180" i="4"/>
  <c r="DA180" i="4"/>
  <c r="CZ180" i="4"/>
  <c r="DB180" i="4" s="1"/>
  <c r="CY180" i="4"/>
  <c r="CX180" i="4"/>
  <c r="A180" i="4"/>
  <c r="DC179" i="4"/>
  <c r="DA179" i="4"/>
  <c r="CZ179" i="4"/>
  <c r="DB179" i="4" s="1"/>
  <c r="CY179" i="4"/>
  <c r="CX179" i="4"/>
  <c r="A179" i="4"/>
  <c r="DC178" i="4"/>
  <c r="DA178" i="4"/>
  <c r="CZ178" i="4"/>
  <c r="DB178" i="4" s="1"/>
  <c r="CY178" i="4"/>
  <c r="CX178" i="4"/>
  <c r="A178" i="4"/>
  <c r="DC177" i="4"/>
  <c r="DA177" i="4"/>
  <c r="CZ177" i="4"/>
  <c r="DB177" i="4" s="1"/>
  <c r="CY177" i="4"/>
  <c r="CX177" i="4"/>
  <c r="A177" i="4"/>
  <c r="DC176" i="4"/>
  <c r="DA176" i="4"/>
  <c r="CZ176" i="4"/>
  <c r="DB176" i="4" s="1"/>
  <c r="CY176" i="4"/>
  <c r="CX176" i="4"/>
  <c r="A176" i="4"/>
  <c r="DC175" i="4"/>
  <c r="DB175" i="4"/>
  <c r="DA175" i="4"/>
  <c r="CZ175" i="4"/>
  <c r="CY175" i="4"/>
  <c r="CX175" i="4"/>
  <c r="A175" i="4"/>
  <c r="DC174" i="4"/>
  <c r="DB174" i="4"/>
  <c r="DA174" i="4"/>
  <c r="CZ174" i="4"/>
  <c r="CY174" i="4"/>
  <c r="CX174" i="4"/>
  <c r="A174" i="4"/>
  <c r="DC173" i="4"/>
  <c r="DA173" i="4"/>
  <c r="CZ173" i="4"/>
  <c r="DB173" i="4" s="1"/>
  <c r="CY173" i="4"/>
  <c r="CX173" i="4"/>
  <c r="A173" i="4"/>
  <c r="DC172" i="4"/>
  <c r="DA172" i="4"/>
  <c r="CZ172" i="4"/>
  <c r="DB172" i="4" s="1"/>
  <c r="CY172" i="4"/>
  <c r="CX172" i="4"/>
  <c r="A172" i="4"/>
  <c r="DC171" i="4"/>
  <c r="DA171" i="4"/>
  <c r="CZ171" i="4"/>
  <c r="DB171" i="4" s="1"/>
  <c r="CY171" i="4"/>
  <c r="CX171" i="4"/>
  <c r="A171" i="4"/>
  <c r="DC170" i="4"/>
  <c r="DA170" i="4"/>
  <c r="CZ170" i="4"/>
  <c r="DB170" i="4" s="1"/>
  <c r="CY170" i="4"/>
  <c r="CX170" i="4"/>
  <c r="A170" i="4"/>
  <c r="DC169" i="4"/>
  <c r="DA169" i="4"/>
  <c r="CZ169" i="4"/>
  <c r="DB169" i="4" s="1"/>
  <c r="CY169" i="4"/>
  <c r="CX169" i="4"/>
  <c r="A169" i="4"/>
  <c r="DC168" i="4"/>
  <c r="DA168" i="4"/>
  <c r="CZ168" i="4"/>
  <c r="DB168" i="4" s="1"/>
  <c r="CY168" i="4"/>
  <c r="CX168" i="4"/>
  <c r="A168" i="4"/>
  <c r="DC167" i="4"/>
  <c r="DA167" i="4"/>
  <c r="CZ167" i="4"/>
  <c r="DB167" i="4" s="1"/>
  <c r="CY167" i="4"/>
  <c r="CX167" i="4"/>
  <c r="A167" i="4"/>
  <c r="DC166" i="4"/>
  <c r="DA166" i="4"/>
  <c r="CZ166" i="4"/>
  <c r="DB166" i="4" s="1"/>
  <c r="CY166" i="4"/>
  <c r="CX166" i="4"/>
  <c r="A166" i="4"/>
  <c r="DC165" i="4"/>
  <c r="DA165" i="4"/>
  <c r="CZ165" i="4"/>
  <c r="DB165" i="4" s="1"/>
  <c r="CY165" i="4"/>
  <c r="CX165" i="4"/>
  <c r="A165" i="4"/>
  <c r="DC164" i="4"/>
  <c r="DA164" i="4"/>
  <c r="CZ164" i="4"/>
  <c r="DB164" i="4" s="1"/>
  <c r="CY164" i="4"/>
  <c r="CX164" i="4"/>
  <c r="A164" i="4"/>
  <c r="DC163" i="4"/>
  <c r="DA163" i="4"/>
  <c r="CZ163" i="4"/>
  <c r="DB163" i="4" s="1"/>
  <c r="CY163" i="4"/>
  <c r="CX163" i="4"/>
  <c r="A163" i="4"/>
  <c r="DC162" i="4"/>
  <c r="DA162" i="4"/>
  <c r="CZ162" i="4"/>
  <c r="DB162" i="4" s="1"/>
  <c r="CY162" i="4"/>
  <c r="CX162" i="4"/>
  <c r="A162" i="4"/>
  <c r="DC161" i="4"/>
  <c r="DA161" i="4"/>
  <c r="CZ161" i="4"/>
  <c r="DB161" i="4" s="1"/>
  <c r="CY161" i="4"/>
  <c r="CX161" i="4"/>
  <c r="A161" i="4"/>
  <c r="DC160" i="4"/>
  <c r="DA160" i="4"/>
  <c r="CZ160" i="4"/>
  <c r="DB160" i="4" s="1"/>
  <c r="CY160" i="4"/>
  <c r="CX160" i="4"/>
  <c r="A160" i="4"/>
  <c r="DC159" i="4"/>
  <c r="DB159" i="4"/>
  <c r="DA159" i="4"/>
  <c r="CZ159" i="4"/>
  <c r="CY159" i="4"/>
  <c r="CX159" i="4"/>
  <c r="A159" i="4"/>
  <c r="DC158" i="4"/>
  <c r="DB158" i="4"/>
  <c r="DA158" i="4"/>
  <c r="CZ158" i="4"/>
  <c r="CY158" i="4"/>
  <c r="CX158" i="4"/>
  <c r="A158" i="4"/>
  <c r="DC157" i="4"/>
  <c r="DA157" i="4"/>
  <c r="CZ157" i="4"/>
  <c r="DB157" i="4" s="1"/>
  <c r="CY157" i="4"/>
  <c r="CX157" i="4"/>
  <c r="A157" i="4"/>
  <c r="DC156" i="4"/>
  <c r="DA156" i="4"/>
  <c r="CZ156" i="4"/>
  <c r="DB156" i="4" s="1"/>
  <c r="CY156" i="4"/>
  <c r="CX156" i="4"/>
  <c r="A156" i="4"/>
  <c r="DC155" i="4"/>
  <c r="DA155" i="4"/>
  <c r="CZ155" i="4"/>
  <c r="DB155" i="4" s="1"/>
  <c r="CY155" i="4"/>
  <c r="CX155" i="4"/>
  <c r="A155" i="4"/>
  <c r="DC154" i="4"/>
  <c r="DA154" i="4"/>
  <c r="CZ154" i="4"/>
  <c r="DB154" i="4" s="1"/>
  <c r="CY154" i="4"/>
  <c r="CX154" i="4"/>
  <c r="A154" i="4"/>
  <c r="DC153" i="4"/>
  <c r="DA153" i="4"/>
  <c r="CZ153" i="4"/>
  <c r="DB153" i="4" s="1"/>
  <c r="CY153" i="4"/>
  <c r="CX153" i="4"/>
  <c r="A153" i="4"/>
  <c r="DC152" i="4"/>
  <c r="DA152" i="4"/>
  <c r="CZ152" i="4"/>
  <c r="DB152" i="4" s="1"/>
  <c r="CY152" i="4"/>
  <c r="CX152" i="4"/>
  <c r="A152" i="4"/>
  <c r="DC151" i="4"/>
  <c r="DA151" i="4"/>
  <c r="CZ151" i="4"/>
  <c r="DB151" i="4" s="1"/>
  <c r="CY151" i="4"/>
  <c r="CX151" i="4"/>
  <c r="A151" i="4"/>
  <c r="DC150" i="4"/>
  <c r="DA150" i="4"/>
  <c r="CZ150" i="4"/>
  <c r="DB150" i="4" s="1"/>
  <c r="CY150" i="4"/>
  <c r="CX150" i="4"/>
  <c r="A150" i="4"/>
  <c r="DC149" i="4"/>
  <c r="DA149" i="4"/>
  <c r="CZ149" i="4"/>
  <c r="DB149" i="4" s="1"/>
  <c r="CY149" i="4"/>
  <c r="CX149" i="4"/>
  <c r="A149" i="4"/>
  <c r="DC148" i="4"/>
  <c r="DA148" i="4"/>
  <c r="CZ148" i="4"/>
  <c r="DB148" i="4" s="1"/>
  <c r="CY148" i="4"/>
  <c r="CX148" i="4"/>
  <c r="A148" i="4"/>
  <c r="DC147" i="4"/>
  <c r="DA147" i="4"/>
  <c r="CZ147" i="4"/>
  <c r="DB147" i="4" s="1"/>
  <c r="CY147" i="4"/>
  <c r="CX147" i="4"/>
  <c r="A147" i="4"/>
  <c r="DC146" i="4"/>
  <c r="DA146" i="4"/>
  <c r="CZ146" i="4"/>
  <c r="DB146" i="4" s="1"/>
  <c r="CY146" i="4"/>
  <c r="CX146" i="4"/>
  <c r="A146" i="4"/>
  <c r="DC145" i="4"/>
  <c r="DA145" i="4"/>
  <c r="CZ145" i="4"/>
  <c r="DB145" i="4" s="1"/>
  <c r="CY145" i="4"/>
  <c r="CX145" i="4"/>
  <c r="A145" i="4"/>
  <c r="DC144" i="4"/>
  <c r="DA144" i="4"/>
  <c r="CZ144" i="4"/>
  <c r="DB144" i="4" s="1"/>
  <c r="CY144" i="4"/>
  <c r="CX144" i="4"/>
  <c r="A144" i="4"/>
  <c r="DC143" i="4"/>
  <c r="DA143" i="4"/>
  <c r="CZ143" i="4"/>
  <c r="DB143" i="4" s="1"/>
  <c r="CY143" i="4"/>
  <c r="CX143" i="4"/>
  <c r="A143" i="4"/>
  <c r="DC142" i="4"/>
  <c r="DB142" i="4"/>
  <c r="DA142" i="4"/>
  <c r="CZ142" i="4"/>
  <c r="CY142" i="4"/>
  <c r="CX142" i="4"/>
  <c r="A142" i="4"/>
  <c r="DC141" i="4"/>
  <c r="DA141" i="4"/>
  <c r="CZ141" i="4"/>
  <c r="DB141" i="4" s="1"/>
  <c r="CY141" i="4"/>
  <c r="CX141" i="4"/>
  <c r="A141" i="4"/>
  <c r="DC140" i="4"/>
  <c r="DA140" i="4"/>
  <c r="CZ140" i="4"/>
  <c r="DB140" i="4" s="1"/>
  <c r="CY140" i="4"/>
  <c r="CX140" i="4"/>
  <c r="A140" i="4"/>
  <c r="DC139" i="4"/>
  <c r="DA139" i="4"/>
  <c r="CZ139" i="4"/>
  <c r="DB139" i="4" s="1"/>
  <c r="CY139" i="4"/>
  <c r="CX139" i="4"/>
  <c r="A139" i="4"/>
  <c r="DC138" i="4"/>
  <c r="DA138" i="4"/>
  <c r="CZ138" i="4"/>
  <c r="DB138" i="4" s="1"/>
  <c r="CY138" i="4"/>
  <c r="CX138" i="4"/>
  <c r="A138" i="4"/>
  <c r="DC137" i="4"/>
  <c r="DA137" i="4"/>
  <c r="CZ137" i="4"/>
  <c r="DB137" i="4" s="1"/>
  <c r="CY137" i="4"/>
  <c r="CX137" i="4"/>
  <c r="A137" i="4"/>
  <c r="DC136" i="4"/>
  <c r="DA136" i="4"/>
  <c r="CZ136" i="4"/>
  <c r="DB136" i="4" s="1"/>
  <c r="CY136" i="4"/>
  <c r="CX136" i="4"/>
  <c r="A136" i="4"/>
  <c r="DC135" i="4"/>
  <c r="DB135" i="4"/>
  <c r="DA135" i="4"/>
  <c r="CZ135" i="4"/>
  <c r="CY135" i="4"/>
  <c r="CX135" i="4"/>
  <c r="A135" i="4"/>
  <c r="DC134" i="4"/>
  <c r="DA134" i="4"/>
  <c r="CZ134" i="4"/>
  <c r="DB134" i="4" s="1"/>
  <c r="CY134" i="4"/>
  <c r="CX134" i="4"/>
  <c r="A134" i="4"/>
  <c r="DC133" i="4"/>
  <c r="DA133" i="4"/>
  <c r="CZ133" i="4"/>
  <c r="DB133" i="4" s="1"/>
  <c r="CY133" i="4"/>
  <c r="CX133" i="4"/>
  <c r="A133" i="4"/>
  <c r="DC132" i="4"/>
  <c r="DA132" i="4"/>
  <c r="CZ132" i="4"/>
  <c r="DB132" i="4" s="1"/>
  <c r="CY132" i="4"/>
  <c r="CX132" i="4"/>
  <c r="A132" i="4"/>
  <c r="DC131" i="4"/>
  <c r="DA131" i="4"/>
  <c r="CZ131" i="4"/>
  <c r="DB131" i="4" s="1"/>
  <c r="CY131" i="4"/>
  <c r="CX131" i="4"/>
  <c r="A131" i="4"/>
  <c r="DC130" i="4"/>
  <c r="DA130" i="4"/>
  <c r="CZ130" i="4"/>
  <c r="DB130" i="4" s="1"/>
  <c r="CY130" i="4"/>
  <c r="CX130" i="4"/>
  <c r="A130" i="4"/>
  <c r="DC129" i="4"/>
  <c r="DA129" i="4"/>
  <c r="CZ129" i="4"/>
  <c r="DB129" i="4" s="1"/>
  <c r="CY129" i="4"/>
  <c r="CX129" i="4"/>
  <c r="A129" i="4"/>
  <c r="DC128" i="4"/>
  <c r="DA128" i="4"/>
  <c r="CZ128" i="4"/>
  <c r="DB128" i="4" s="1"/>
  <c r="CY128" i="4"/>
  <c r="CX128" i="4"/>
  <c r="A128" i="4"/>
  <c r="DC127" i="4"/>
  <c r="DA127" i="4"/>
  <c r="CZ127" i="4"/>
  <c r="DB127" i="4" s="1"/>
  <c r="CY127" i="4"/>
  <c r="CX127" i="4"/>
  <c r="A127" i="4"/>
  <c r="DC126" i="4"/>
  <c r="DB126" i="4"/>
  <c r="DA126" i="4"/>
  <c r="CZ126" i="4"/>
  <c r="CY126" i="4"/>
  <c r="CX126" i="4"/>
  <c r="A126" i="4"/>
  <c r="DC125" i="4"/>
  <c r="DA125" i="4"/>
  <c r="CZ125" i="4"/>
  <c r="DB125" i="4" s="1"/>
  <c r="CY125" i="4"/>
  <c r="CX125" i="4"/>
  <c r="A125" i="4"/>
  <c r="DC124" i="4"/>
  <c r="DA124" i="4"/>
  <c r="CZ124" i="4"/>
  <c r="DB124" i="4" s="1"/>
  <c r="CY124" i="4"/>
  <c r="CX124" i="4"/>
  <c r="A124" i="4"/>
  <c r="DC123" i="4"/>
  <c r="DA123" i="4"/>
  <c r="CZ123" i="4"/>
  <c r="DB123" i="4" s="1"/>
  <c r="CY123" i="4"/>
  <c r="CX123" i="4"/>
  <c r="A123" i="4"/>
  <c r="DC122" i="4"/>
  <c r="DA122" i="4"/>
  <c r="CZ122" i="4"/>
  <c r="DB122" i="4" s="1"/>
  <c r="CY122" i="4"/>
  <c r="CX122" i="4"/>
  <c r="A122" i="4"/>
  <c r="DC121" i="4"/>
  <c r="DA121" i="4"/>
  <c r="CZ121" i="4"/>
  <c r="DB121" i="4" s="1"/>
  <c r="CY121" i="4"/>
  <c r="CX121" i="4"/>
  <c r="A121" i="4"/>
  <c r="DC120" i="4"/>
  <c r="DA120" i="4"/>
  <c r="CZ120" i="4"/>
  <c r="DB120" i="4" s="1"/>
  <c r="CY120" i="4"/>
  <c r="CX120" i="4"/>
  <c r="A120" i="4"/>
  <c r="DC119" i="4"/>
  <c r="DB119" i="4"/>
  <c r="DA119" i="4"/>
  <c r="CZ119" i="4"/>
  <c r="CY119" i="4"/>
  <c r="CX119" i="4"/>
  <c r="A119" i="4"/>
  <c r="DC118" i="4"/>
  <c r="DA118" i="4"/>
  <c r="CZ118" i="4"/>
  <c r="DB118" i="4" s="1"/>
  <c r="CY118" i="4"/>
  <c r="CX118" i="4"/>
  <c r="A118" i="4"/>
  <c r="DC117" i="4"/>
  <c r="DA117" i="4"/>
  <c r="CZ117" i="4"/>
  <c r="DB117" i="4" s="1"/>
  <c r="CY117" i="4"/>
  <c r="CX117" i="4"/>
  <c r="A117" i="4"/>
  <c r="DC116" i="4"/>
  <c r="DA116" i="4"/>
  <c r="CZ116" i="4"/>
  <c r="DB116" i="4" s="1"/>
  <c r="CY116" i="4"/>
  <c r="CX116" i="4"/>
  <c r="A116" i="4"/>
  <c r="DC115" i="4"/>
  <c r="DA115" i="4"/>
  <c r="CZ115" i="4"/>
  <c r="DB115" i="4" s="1"/>
  <c r="CY115" i="4"/>
  <c r="CX115" i="4"/>
  <c r="A115" i="4"/>
  <c r="DC114" i="4"/>
  <c r="DA114" i="4"/>
  <c r="CZ114" i="4"/>
  <c r="DB114" i="4" s="1"/>
  <c r="CY114" i="4"/>
  <c r="CX114" i="4"/>
  <c r="A114" i="4"/>
  <c r="DC113" i="4"/>
  <c r="DA113" i="4"/>
  <c r="CZ113" i="4"/>
  <c r="DB113" i="4" s="1"/>
  <c r="CY113" i="4"/>
  <c r="CX113" i="4"/>
  <c r="A113" i="4"/>
  <c r="DC112" i="4"/>
  <c r="DA112" i="4"/>
  <c r="CZ112" i="4"/>
  <c r="DB112" i="4" s="1"/>
  <c r="CY112" i="4"/>
  <c r="CX112" i="4"/>
  <c r="A112" i="4"/>
  <c r="DC111" i="4"/>
  <c r="DB111" i="4"/>
  <c r="DA111" i="4"/>
  <c r="CZ111" i="4"/>
  <c r="CY111" i="4"/>
  <c r="CX111" i="4"/>
  <c r="A111" i="4"/>
  <c r="DC110" i="4"/>
  <c r="DB110" i="4"/>
  <c r="DA110" i="4"/>
  <c r="CZ110" i="4"/>
  <c r="CY110" i="4"/>
  <c r="CX110" i="4"/>
  <c r="A110" i="4"/>
  <c r="DC109" i="4"/>
  <c r="DA109" i="4"/>
  <c r="CZ109" i="4"/>
  <c r="DB109" i="4" s="1"/>
  <c r="CY109" i="4"/>
  <c r="CX109" i="4"/>
  <c r="A109" i="4"/>
  <c r="DC108" i="4"/>
  <c r="DA108" i="4"/>
  <c r="CZ108" i="4"/>
  <c r="DB108" i="4" s="1"/>
  <c r="CY108" i="4"/>
  <c r="CX108" i="4"/>
  <c r="A108" i="4"/>
  <c r="DC107" i="4"/>
  <c r="DA107" i="4"/>
  <c r="CZ107" i="4"/>
  <c r="DB107" i="4" s="1"/>
  <c r="CY107" i="4"/>
  <c r="CX107" i="4"/>
  <c r="A107" i="4"/>
  <c r="DC106" i="4"/>
  <c r="DA106" i="4"/>
  <c r="CZ106" i="4"/>
  <c r="DB106" i="4" s="1"/>
  <c r="CY106" i="4"/>
  <c r="CX106" i="4"/>
  <c r="A106" i="4"/>
  <c r="DC105" i="4"/>
  <c r="DA105" i="4"/>
  <c r="CZ105" i="4"/>
  <c r="DB105" i="4" s="1"/>
  <c r="CY105" i="4"/>
  <c r="CX105" i="4"/>
  <c r="A105" i="4"/>
  <c r="DC104" i="4"/>
  <c r="DA104" i="4"/>
  <c r="CZ104" i="4"/>
  <c r="DB104" i="4" s="1"/>
  <c r="CY104" i="4"/>
  <c r="CX104" i="4"/>
  <c r="A104" i="4"/>
  <c r="DC103" i="4"/>
  <c r="DA103" i="4"/>
  <c r="CZ103" i="4"/>
  <c r="DB103" i="4" s="1"/>
  <c r="CY103" i="4"/>
  <c r="CX103" i="4"/>
  <c r="A103" i="4"/>
  <c r="DC102" i="4"/>
  <c r="DA102" i="4"/>
  <c r="CZ102" i="4"/>
  <c r="DB102" i="4" s="1"/>
  <c r="CY102" i="4"/>
  <c r="CX102" i="4"/>
  <c r="A102" i="4"/>
  <c r="DC101" i="4"/>
  <c r="DA101" i="4"/>
  <c r="CZ101" i="4"/>
  <c r="DB101" i="4" s="1"/>
  <c r="CY101" i="4"/>
  <c r="CX101" i="4"/>
  <c r="A101" i="4"/>
  <c r="DC100" i="4"/>
  <c r="DA100" i="4"/>
  <c r="CZ100" i="4"/>
  <c r="DB100" i="4" s="1"/>
  <c r="CY100" i="4"/>
  <c r="CX100" i="4"/>
  <c r="A100" i="4"/>
  <c r="DC99" i="4"/>
  <c r="DA99" i="4"/>
  <c r="CZ99" i="4"/>
  <c r="DB99" i="4" s="1"/>
  <c r="CY99" i="4"/>
  <c r="CX99" i="4"/>
  <c r="A99" i="4"/>
  <c r="DC98" i="4"/>
  <c r="DA98" i="4"/>
  <c r="CZ98" i="4"/>
  <c r="DB98" i="4" s="1"/>
  <c r="CY98" i="4"/>
  <c r="CX98" i="4"/>
  <c r="A98" i="4"/>
  <c r="DC97" i="4"/>
  <c r="DA97" i="4"/>
  <c r="CZ97" i="4"/>
  <c r="DB97" i="4" s="1"/>
  <c r="CY97" i="4"/>
  <c r="CX97" i="4"/>
  <c r="A97" i="4"/>
  <c r="DC96" i="4"/>
  <c r="DA96" i="4"/>
  <c r="CZ96" i="4"/>
  <c r="DB96" i="4" s="1"/>
  <c r="CY96" i="4"/>
  <c r="CX96" i="4"/>
  <c r="A96" i="4"/>
  <c r="DC95" i="4"/>
  <c r="DB95" i="4"/>
  <c r="DA95" i="4"/>
  <c r="CZ95" i="4"/>
  <c r="CY95" i="4"/>
  <c r="CX95" i="4"/>
  <c r="A95" i="4"/>
  <c r="DC94" i="4"/>
  <c r="DB94" i="4"/>
  <c r="DA94" i="4"/>
  <c r="CZ94" i="4"/>
  <c r="CY94" i="4"/>
  <c r="CX94" i="4"/>
  <c r="A94" i="4"/>
  <c r="DC93" i="4"/>
  <c r="DA93" i="4"/>
  <c r="CZ93" i="4"/>
  <c r="DB93" i="4" s="1"/>
  <c r="CY93" i="4"/>
  <c r="CX93" i="4"/>
  <c r="A93" i="4"/>
  <c r="DC92" i="4"/>
  <c r="DA92" i="4"/>
  <c r="CZ92" i="4"/>
  <c r="DB92" i="4" s="1"/>
  <c r="CY92" i="4"/>
  <c r="CX92" i="4"/>
  <c r="A92" i="4"/>
  <c r="DC91" i="4"/>
  <c r="DA91" i="4"/>
  <c r="CZ91" i="4"/>
  <c r="DB91" i="4" s="1"/>
  <c r="CY91" i="4"/>
  <c r="CX91" i="4"/>
  <c r="A91" i="4"/>
  <c r="DC90" i="4"/>
  <c r="DA90" i="4"/>
  <c r="CZ90" i="4"/>
  <c r="DB90" i="4" s="1"/>
  <c r="CY90" i="4"/>
  <c r="CX90" i="4"/>
  <c r="A90" i="4"/>
  <c r="DC89" i="4"/>
  <c r="DA89" i="4"/>
  <c r="CZ89" i="4"/>
  <c r="DB89" i="4" s="1"/>
  <c r="CY89" i="4"/>
  <c r="CX89" i="4"/>
  <c r="A89" i="4"/>
  <c r="DC88" i="4"/>
  <c r="DA88" i="4"/>
  <c r="CZ88" i="4"/>
  <c r="DB88" i="4" s="1"/>
  <c r="CY88" i="4"/>
  <c r="CX88" i="4"/>
  <c r="A88" i="4"/>
  <c r="DC87" i="4"/>
  <c r="DA87" i="4"/>
  <c r="CZ87" i="4"/>
  <c r="DB87" i="4" s="1"/>
  <c r="CY87" i="4"/>
  <c r="CX87" i="4"/>
  <c r="A87" i="4"/>
  <c r="DC86" i="4"/>
  <c r="DA86" i="4"/>
  <c r="CZ86" i="4"/>
  <c r="DB86" i="4" s="1"/>
  <c r="CY86" i="4"/>
  <c r="CX86" i="4"/>
  <c r="A86" i="4"/>
  <c r="DC85" i="4"/>
  <c r="DA85" i="4"/>
  <c r="CZ85" i="4"/>
  <c r="DB85" i="4" s="1"/>
  <c r="CY85" i="4"/>
  <c r="CX85" i="4"/>
  <c r="A85" i="4"/>
  <c r="DC84" i="4"/>
  <c r="DA84" i="4"/>
  <c r="CZ84" i="4"/>
  <c r="DB84" i="4" s="1"/>
  <c r="CY84" i="4"/>
  <c r="CX84" i="4"/>
  <c r="A84" i="4"/>
  <c r="DC83" i="4"/>
  <c r="DA83" i="4"/>
  <c r="CZ83" i="4"/>
  <c r="DB83" i="4" s="1"/>
  <c r="CY83" i="4"/>
  <c r="CX83" i="4"/>
  <c r="A83" i="4"/>
  <c r="DC82" i="4"/>
  <c r="DA82" i="4"/>
  <c r="CZ82" i="4"/>
  <c r="DB82" i="4" s="1"/>
  <c r="CY82" i="4"/>
  <c r="CX82" i="4"/>
  <c r="A82" i="4"/>
  <c r="DC81" i="4"/>
  <c r="DA81" i="4"/>
  <c r="CZ81" i="4"/>
  <c r="DB81" i="4" s="1"/>
  <c r="CY81" i="4"/>
  <c r="CX81" i="4"/>
  <c r="A81" i="4"/>
  <c r="DC80" i="4"/>
  <c r="DA80" i="4"/>
  <c r="CZ80" i="4"/>
  <c r="DB80" i="4" s="1"/>
  <c r="CY80" i="4"/>
  <c r="CX80" i="4"/>
  <c r="A80" i="4"/>
  <c r="DC79" i="4"/>
  <c r="DA79" i="4"/>
  <c r="CZ79" i="4"/>
  <c r="DB79" i="4" s="1"/>
  <c r="CY79" i="4"/>
  <c r="CX79" i="4"/>
  <c r="A79" i="4"/>
  <c r="DC78" i="4"/>
  <c r="DB78" i="4"/>
  <c r="DA78" i="4"/>
  <c r="CZ78" i="4"/>
  <c r="CY78" i="4"/>
  <c r="CX78" i="4"/>
  <c r="A78" i="4"/>
  <c r="DC77" i="4"/>
  <c r="DA77" i="4"/>
  <c r="CZ77" i="4"/>
  <c r="DB77" i="4" s="1"/>
  <c r="CY77" i="4"/>
  <c r="CX77" i="4"/>
  <c r="A77" i="4"/>
  <c r="DC76" i="4"/>
  <c r="DA76" i="4"/>
  <c r="CZ76" i="4"/>
  <c r="DB76" i="4" s="1"/>
  <c r="CY76" i="4"/>
  <c r="CX76" i="4"/>
  <c r="A76" i="4"/>
  <c r="DC75" i="4"/>
  <c r="DA75" i="4"/>
  <c r="CZ75" i="4"/>
  <c r="DB75" i="4" s="1"/>
  <c r="CY75" i="4"/>
  <c r="CX75" i="4"/>
  <c r="A75" i="4"/>
  <c r="DC74" i="4"/>
  <c r="DA74" i="4"/>
  <c r="CZ74" i="4"/>
  <c r="DB74" i="4" s="1"/>
  <c r="CY74" i="4"/>
  <c r="A74" i="4"/>
  <c r="DC73" i="4"/>
  <c r="DA73" i="4"/>
  <c r="CZ73" i="4"/>
  <c r="DB73" i="4" s="1"/>
  <c r="CY73" i="4"/>
  <c r="A73" i="4"/>
  <c r="DC72" i="4"/>
  <c r="DA72" i="4"/>
  <c r="CZ72" i="4"/>
  <c r="DB72" i="4" s="1"/>
  <c r="CY72" i="4"/>
  <c r="A72" i="4"/>
  <c r="DC71" i="4"/>
  <c r="DA71" i="4"/>
  <c r="CZ71" i="4"/>
  <c r="DB71" i="4" s="1"/>
  <c r="CY71" i="4"/>
  <c r="A71" i="4"/>
  <c r="DC70" i="4"/>
  <c r="DA70" i="4"/>
  <c r="CZ70" i="4"/>
  <c r="DB70" i="4" s="1"/>
  <c r="CY70" i="4"/>
  <c r="A70" i="4"/>
  <c r="DC69" i="4"/>
  <c r="DA69" i="4"/>
  <c r="CZ69" i="4"/>
  <c r="DB69" i="4" s="1"/>
  <c r="CY69" i="4"/>
  <c r="A69" i="4"/>
  <c r="DC68" i="4"/>
  <c r="DA68" i="4"/>
  <c r="CZ68" i="4"/>
  <c r="DB68" i="4" s="1"/>
  <c r="CY68" i="4"/>
  <c r="A68" i="4"/>
  <c r="DC67" i="4"/>
  <c r="DA67" i="4"/>
  <c r="CZ67" i="4"/>
  <c r="DB67" i="4" s="1"/>
  <c r="CY67" i="4"/>
  <c r="A67" i="4"/>
  <c r="DC66" i="4"/>
  <c r="DA66" i="4"/>
  <c r="CZ66" i="4"/>
  <c r="DB66" i="4" s="1"/>
  <c r="CY66" i="4"/>
  <c r="A66" i="4"/>
  <c r="DC65" i="4"/>
  <c r="DA65" i="4"/>
  <c r="CZ65" i="4"/>
  <c r="DB65" i="4" s="1"/>
  <c r="CY65" i="4"/>
  <c r="A65" i="4"/>
  <c r="DC64" i="4"/>
  <c r="DA64" i="4"/>
  <c r="CZ64" i="4"/>
  <c r="DB64" i="4" s="1"/>
  <c r="CY64" i="4"/>
  <c r="A64" i="4"/>
  <c r="DC63" i="4"/>
  <c r="DA63" i="4"/>
  <c r="CZ63" i="4"/>
  <c r="DB63" i="4" s="1"/>
  <c r="CY63" i="4"/>
  <c r="A63" i="4"/>
  <c r="DC62" i="4"/>
  <c r="DB62" i="4"/>
  <c r="DA62" i="4"/>
  <c r="CZ62" i="4"/>
  <c r="CY62" i="4"/>
  <c r="A62" i="4"/>
  <c r="DC61" i="4"/>
  <c r="DA61" i="4"/>
  <c r="CZ61" i="4"/>
  <c r="DB61" i="4" s="1"/>
  <c r="CY61" i="4"/>
  <c r="A61" i="4"/>
  <c r="DC60" i="4"/>
  <c r="DA60" i="4"/>
  <c r="CZ60" i="4"/>
  <c r="DB60" i="4" s="1"/>
  <c r="CY60" i="4"/>
  <c r="A60" i="4"/>
  <c r="DC59" i="4"/>
  <c r="DB59" i="4"/>
  <c r="DA59" i="4"/>
  <c r="CZ59" i="4"/>
  <c r="CY59" i="4"/>
  <c r="A59" i="4"/>
  <c r="DC58" i="4"/>
  <c r="DA58" i="4"/>
  <c r="CZ58" i="4"/>
  <c r="DB58" i="4" s="1"/>
  <c r="CY58" i="4"/>
  <c r="A58" i="4"/>
  <c r="DC57" i="4"/>
  <c r="DA57" i="4"/>
  <c r="CZ57" i="4"/>
  <c r="DB57" i="4" s="1"/>
  <c r="CY57" i="4"/>
  <c r="A57" i="4"/>
  <c r="DC56" i="4"/>
  <c r="DA56" i="4"/>
  <c r="CZ56" i="4"/>
  <c r="DB56" i="4" s="1"/>
  <c r="CY56" i="4"/>
  <c r="A56" i="4"/>
  <c r="DC55" i="4"/>
  <c r="DA55" i="4"/>
  <c r="CZ55" i="4"/>
  <c r="DB55" i="4" s="1"/>
  <c r="CY55" i="4"/>
  <c r="A55" i="4"/>
  <c r="DC54" i="4"/>
  <c r="DA54" i="4"/>
  <c r="CZ54" i="4"/>
  <c r="DB54" i="4" s="1"/>
  <c r="CY54" i="4"/>
  <c r="A54" i="4"/>
  <c r="DC53" i="4"/>
  <c r="DA53" i="4"/>
  <c r="CZ53" i="4"/>
  <c r="DB53" i="4" s="1"/>
  <c r="CY53" i="4"/>
  <c r="A53" i="4"/>
  <c r="DC52" i="4"/>
  <c r="DA52" i="4"/>
  <c r="CZ52" i="4"/>
  <c r="DB52" i="4" s="1"/>
  <c r="CY52" i="4"/>
  <c r="A52" i="4"/>
  <c r="DC51" i="4"/>
  <c r="DA51" i="4"/>
  <c r="CZ51" i="4"/>
  <c r="DB51" i="4" s="1"/>
  <c r="CY51" i="4"/>
  <c r="A51" i="4"/>
  <c r="DC50" i="4"/>
  <c r="DA50" i="4"/>
  <c r="CZ50" i="4"/>
  <c r="DB50" i="4" s="1"/>
  <c r="CY50" i="4"/>
  <c r="A50" i="4"/>
  <c r="DC49" i="4"/>
  <c r="DA49" i="4"/>
  <c r="CZ49" i="4"/>
  <c r="DB49" i="4" s="1"/>
  <c r="CY49" i="4"/>
  <c r="A49" i="4"/>
  <c r="DC48" i="4"/>
  <c r="DA48" i="4"/>
  <c r="CZ48" i="4"/>
  <c r="DB48" i="4" s="1"/>
  <c r="CY48" i="4"/>
  <c r="A48" i="4"/>
  <c r="DC47" i="4"/>
  <c r="DA47" i="4"/>
  <c r="CZ47" i="4"/>
  <c r="DB47" i="4" s="1"/>
  <c r="CY47" i="4"/>
  <c r="A47" i="4"/>
  <c r="DC46" i="4"/>
  <c r="DB46" i="4"/>
  <c r="DA46" i="4"/>
  <c r="CZ46" i="4"/>
  <c r="CY46" i="4"/>
  <c r="A46" i="4"/>
  <c r="DC45" i="4"/>
  <c r="DA45" i="4"/>
  <c r="CZ45" i="4"/>
  <c r="DB45" i="4" s="1"/>
  <c r="CY45" i="4"/>
  <c r="A45" i="4"/>
  <c r="DC44" i="4"/>
  <c r="DA44" i="4"/>
  <c r="CZ44" i="4"/>
  <c r="DB44" i="4" s="1"/>
  <c r="CY44" i="4"/>
  <c r="A44" i="4"/>
  <c r="DC43" i="4"/>
  <c r="DA43" i="4"/>
  <c r="CZ43" i="4"/>
  <c r="DB43" i="4" s="1"/>
  <c r="CY43" i="4"/>
  <c r="A43" i="4"/>
  <c r="DC42" i="4"/>
  <c r="DA42" i="4"/>
  <c r="CZ42" i="4"/>
  <c r="DB42" i="4" s="1"/>
  <c r="CY42" i="4"/>
  <c r="A42" i="4"/>
  <c r="DC41" i="4"/>
  <c r="DA41" i="4"/>
  <c r="CZ41" i="4"/>
  <c r="DB41" i="4" s="1"/>
  <c r="CY41" i="4"/>
  <c r="A41" i="4"/>
  <c r="DC40" i="4"/>
  <c r="DA40" i="4"/>
  <c r="CZ40" i="4"/>
  <c r="DB40" i="4" s="1"/>
  <c r="CY40" i="4"/>
  <c r="A40" i="4"/>
  <c r="DC39" i="4"/>
  <c r="DA39" i="4"/>
  <c r="CZ39" i="4"/>
  <c r="DB39" i="4" s="1"/>
  <c r="CY39" i="4"/>
  <c r="A39" i="4"/>
  <c r="DC38" i="4"/>
  <c r="DA38" i="4"/>
  <c r="CZ38" i="4"/>
  <c r="DB38" i="4" s="1"/>
  <c r="CY38" i="4"/>
  <c r="A38" i="4"/>
  <c r="DC37" i="4"/>
  <c r="DA37" i="4"/>
  <c r="CZ37" i="4"/>
  <c r="DB37" i="4" s="1"/>
  <c r="CY37" i="4"/>
  <c r="A37" i="4"/>
  <c r="DC36" i="4"/>
  <c r="DA36" i="4"/>
  <c r="CZ36" i="4"/>
  <c r="DB36" i="4" s="1"/>
  <c r="CY36" i="4"/>
  <c r="A36" i="4"/>
  <c r="DC35" i="4"/>
  <c r="DA35" i="4"/>
  <c r="CZ35" i="4"/>
  <c r="DB35" i="4" s="1"/>
  <c r="CY35" i="4"/>
  <c r="A35" i="4"/>
  <c r="DC34" i="4"/>
  <c r="DA34" i="4"/>
  <c r="CZ34" i="4"/>
  <c r="DB34" i="4" s="1"/>
  <c r="CY34" i="4"/>
  <c r="A34" i="4"/>
  <c r="DC33" i="4"/>
  <c r="DB33" i="4"/>
  <c r="DA33" i="4"/>
  <c r="CZ33" i="4"/>
  <c r="CY33" i="4"/>
  <c r="A33" i="4"/>
  <c r="DC32" i="4"/>
  <c r="DA32" i="4"/>
  <c r="CZ32" i="4"/>
  <c r="DB32" i="4" s="1"/>
  <c r="CY32" i="4"/>
  <c r="A32" i="4"/>
  <c r="DC31" i="4"/>
  <c r="DA31" i="4"/>
  <c r="CZ31" i="4"/>
  <c r="DB31" i="4" s="1"/>
  <c r="CY31" i="4"/>
  <c r="A31" i="4"/>
  <c r="DC30" i="4"/>
  <c r="DB30" i="4"/>
  <c r="DA30" i="4"/>
  <c r="CZ30" i="4"/>
  <c r="CY30" i="4"/>
  <c r="A30" i="4"/>
  <c r="DC29" i="4"/>
  <c r="DA29" i="4"/>
  <c r="CZ29" i="4"/>
  <c r="DB29" i="4" s="1"/>
  <c r="CY29" i="4"/>
  <c r="A29" i="4"/>
  <c r="DC28" i="4"/>
  <c r="DA28" i="4"/>
  <c r="CZ28" i="4"/>
  <c r="DB28" i="4" s="1"/>
  <c r="CY28" i="4"/>
  <c r="A28" i="4"/>
  <c r="DC27" i="4"/>
  <c r="DB27" i="4"/>
  <c r="DA27" i="4"/>
  <c r="CZ27" i="4"/>
  <c r="CY27" i="4"/>
  <c r="A27" i="4"/>
  <c r="DC26" i="4"/>
  <c r="DA26" i="4"/>
  <c r="CZ26" i="4"/>
  <c r="DB26" i="4" s="1"/>
  <c r="CY26" i="4"/>
  <c r="A26" i="4"/>
  <c r="DC25" i="4"/>
  <c r="DA25" i="4"/>
  <c r="CZ25" i="4"/>
  <c r="DB25" i="4" s="1"/>
  <c r="CY25" i="4"/>
  <c r="A25" i="4"/>
  <c r="DC24" i="4"/>
  <c r="DB24" i="4"/>
  <c r="DA24" i="4"/>
  <c r="CZ24" i="4"/>
  <c r="CY24" i="4"/>
  <c r="A24" i="4"/>
  <c r="DC23" i="4"/>
  <c r="DA23" i="4"/>
  <c r="CZ23" i="4"/>
  <c r="DB23" i="4" s="1"/>
  <c r="CY23" i="4"/>
  <c r="A23" i="4"/>
  <c r="DC22" i="4"/>
  <c r="DA22" i="4"/>
  <c r="CZ22" i="4"/>
  <c r="DB22" i="4" s="1"/>
  <c r="CY22" i="4"/>
  <c r="A22" i="4"/>
  <c r="DC21" i="4"/>
  <c r="DA21" i="4"/>
  <c r="CZ21" i="4"/>
  <c r="DB21" i="4" s="1"/>
  <c r="CY21" i="4"/>
  <c r="A21" i="4"/>
  <c r="DC20" i="4"/>
  <c r="DA20" i="4"/>
  <c r="CZ20" i="4"/>
  <c r="DB20" i="4" s="1"/>
  <c r="CY20" i="4"/>
  <c r="A20" i="4"/>
  <c r="DC19" i="4"/>
  <c r="DA19" i="4"/>
  <c r="CZ19" i="4"/>
  <c r="DB19" i="4" s="1"/>
  <c r="CY19" i="4"/>
  <c r="A19" i="4"/>
  <c r="DC18" i="4"/>
  <c r="DA18" i="4"/>
  <c r="CZ18" i="4"/>
  <c r="DB18" i="4" s="1"/>
  <c r="CY18" i="4"/>
  <c r="A18" i="4"/>
  <c r="DC17" i="4"/>
  <c r="DA17" i="4"/>
  <c r="CZ17" i="4"/>
  <c r="DB17" i="4" s="1"/>
  <c r="CY17" i="4"/>
  <c r="A17" i="4"/>
  <c r="DC16" i="4"/>
  <c r="DA16" i="4"/>
  <c r="CZ16" i="4"/>
  <c r="DB16" i="4" s="1"/>
  <c r="CY16" i="4"/>
  <c r="A16" i="4"/>
  <c r="DC15" i="4"/>
  <c r="DA15" i="4"/>
  <c r="CZ15" i="4"/>
  <c r="DB15" i="4" s="1"/>
  <c r="CY15" i="4"/>
  <c r="A15" i="4"/>
  <c r="DC14" i="4"/>
  <c r="DA14" i="4"/>
  <c r="CZ14" i="4"/>
  <c r="DB14" i="4" s="1"/>
  <c r="CY14" i="4"/>
  <c r="A14" i="4"/>
  <c r="DC13" i="4"/>
  <c r="DA13" i="4"/>
  <c r="CZ13" i="4"/>
  <c r="DB13" i="4" s="1"/>
  <c r="CY13" i="4"/>
  <c r="A13" i="4"/>
  <c r="DC12" i="4"/>
  <c r="DA12" i="4"/>
  <c r="CZ12" i="4"/>
  <c r="DB12" i="4" s="1"/>
  <c r="CY12" i="4"/>
  <c r="A12" i="4"/>
  <c r="DC11" i="4"/>
  <c r="DB11" i="4"/>
  <c r="DA11" i="4"/>
  <c r="CZ11" i="4"/>
  <c r="CY11" i="4"/>
  <c r="A11" i="4"/>
  <c r="DC10" i="4"/>
  <c r="DA10" i="4"/>
  <c r="CZ10" i="4"/>
  <c r="DB10" i="4" s="1"/>
  <c r="CY10" i="4"/>
  <c r="A10" i="4"/>
  <c r="DC9" i="4"/>
  <c r="DA9" i="4"/>
  <c r="CZ9" i="4"/>
  <c r="DB9" i="4" s="1"/>
  <c r="CY9" i="4"/>
  <c r="A9" i="4"/>
  <c r="DC8" i="4"/>
  <c r="DB8" i="4"/>
  <c r="DA8" i="4"/>
  <c r="CZ8" i="4"/>
  <c r="CY8" i="4"/>
  <c r="A8" i="4"/>
  <c r="DC7" i="4"/>
  <c r="DA7" i="4"/>
  <c r="CZ7" i="4"/>
  <c r="DB7" i="4" s="1"/>
  <c r="CY7" i="4"/>
  <c r="A7" i="4"/>
  <c r="DC6" i="4"/>
  <c r="DA6" i="4"/>
  <c r="CZ6" i="4"/>
  <c r="DB6" i="4" s="1"/>
  <c r="CY6" i="4"/>
  <c r="A6" i="4"/>
  <c r="DC5" i="4"/>
  <c r="DA5" i="4"/>
  <c r="CZ5" i="4"/>
  <c r="DB5" i="4" s="1"/>
  <c r="CY5" i="4"/>
  <c r="A5" i="4"/>
  <c r="DC4" i="4"/>
  <c r="DA4" i="4"/>
  <c r="CZ4" i="4"/>
  <c r="DB4" i="4" s="1"/>
  <c r="CY4" i="4"/>
  <c r="A4" i="4"/>
  <c r="DC3" i="4"/>
  <c r="DA3" i="4"/>
  <c r="CZ3" i="4"/>
  <c r="DB3" i="4" s="1"/>
  <c r="CY3" i="4"/>
  <c r="A3" i="4"/>
  <c r="DC2" i="4"/>
  <c r="DA2" i="4"/>
  <c r="CZ2" i="4"/>
  <c r="DB2" i="4" s="1"/>
  <c r="CY2" i="4"/>
  <c r="A2" i="4"/>
  <c r="DC1" i="4"/>
  <c r="DA1" i="4"/>
  <c r="CZ1" i="4"/>
  <c r="DB1" i="4" s="1"/>
  <c r="CY1" i="4"/>
  <c r="A1" i="4"/>
  <c r="G191" i="2"/>
  <c r="F191" i="2"/>
  <c r="D191" i="2"/>
  <c r="C191" i="2"/>
  <c r="B191" i="2"/>
  <c r="GE161" i="2"/>
  <c r="GD161" i="2"/>
  <c r="GC161" i="2"/>
  <c r="FP161" i="2"/>
  <c r="EV161" i="2"/>
  <c r="EU161" i="2"/>
  <c r="EU191" i="2" s="1"/>
  <c r="P207" i="2" s="1"/>
  <c r="ET161" i="2"/>
  <c r="EG161" i="2"/>
  <c r="P165" i="2" s="1"/>
  <c r="CM161" i="2"/>
  <c r="CL161" i="2"/>
  <c r="CK161" i="2"/>
  <c r="BB161" i="2" s="1"/>
  <c r="BX161" i="2"/>
  <c r="AO161" i="2" s="1"/>
  <c r="BD161" i="2"/>
  <c r="BC161" i="2"/>
  <c r="BC191" i="2" s="1"/>
  <c r="F207" i="2" s="1"/>
  <c r="G161" i="2"/>
  <c r="F161" i="2"/>
  <c r="D161" i="2"/>
  <c r="C161" i="2"/>
  <c r="B161" i="2"/>
  <c r="GV159" i="2"/>
  <c r="HC159" i="2" s="1"/>
  <c r="GX159" i="2" s="1"/>
  <c r="GO159" i="2"/>
  <c r="GN159" i="2"/>
  <c r="GL159" i="2"/>
  <c r="FR159" i="2"/>
  <c r="CT159" i="2"/>
  <c r="CS159" i="2"/>
  <c r="AJ159" i="2"/>
  <c r="CX159" i="2" s="1"/>
  <c r="W159" i="2" s="1"/>
  <c r="AI159" i="2"/>
  <c r="CW159" i="2" s="1"/>
  <c r="V159" i="2" s="1"/>
  <c r="AH159" i="2"/>
  <c r="CV159" i="2" s="1"/>
  <c r="U159" i="2" s="1"/>
  <c r="AG159" i="2"/>
  <c r="CU159" i="2" s="1"/>
  <c r="T159" i="2" s="1"/>
  <c r="AF159" i="2"/>
  <c r="AE159" i="2"/>
  <c r="AC159" i="2"/>
  <c r="S159" i="2"/>
  <c r="Q159" i="2"/>
  <c r="D159" i="2"/>
  <c r="C159" i="2"/>
  <c r="GV158" i="2"/>
  <c r="HC158" i="2" s="1"/>
  <c r="GX158" i="2" s="1"/>
  <c r="GO158" i="2"/>
  <c r="GN158" i="2"/>
  <c r="GL158" i="2"/>
  <c r="FR158" i="2"/>
  <c r="AJ158" i="2"/>
  <c r="CX158" i="2" s="1"/>
  <c r="W158" i="2" s="1"/>
  <c r="AI158" i="2"/>
  <c r="CW158" i="2" s="1"/>
  <c r="V158" i="2" s="1"/>
  <c r="AH158" i="2"/>
  <c r="CV158" i="2" s="1"/>
  <c r="U158" i="2" s="1"/>
  <c r="AG158" i="2"/>
  <c r="CU158" i="2" s="1"/>
  <c r="T158" i="2" s="1"/>
  <c r="AF158" i="2"/>
  <c r="AE158" i="2"/>
  <c r="AC158" i="2"/>
  <c r="P158" i="2" s="1"/>
  <c r="D158" i="2"/>
  <c r="C158" i="2"/>
  <c r="HC157" i="2"/>
  <c r="GX157" i="2" s="1"/>
  <c r="GV157" i="2"/>
  <c r="GO157" i="2"/>
  <c r="GN157" i="2"/>
  <c r="GL157" i="2"/>
  <c r="FR157" i="2"/>
  <c r="AJ157" i="2"/>
  <c r="CX157" i="2" s="1"/>
  <c r="W157" i="2" s="1"/>
  <c r="AI157" i="2"/>
  <c r="CW157" i="2" s="1"/>
  <c r="V157" i="2" s="1"/>
  <c r="AH157" i="2"/>
  <c r="CV157" i="2" s="1"/>
  <c r="U157" i="2" s="1"/>
  <c r="AG157" i="2"/>
  <c r="CU157" i="2" s="1"/>
  <c r="T157" i="2" s="1"/>
  <c r="AF157" i="2"/>
  <c r="CT157" i="2" s="1"/>
  <c r="AE157" i="2"/>
  <c r="CR157" i="2" s="1"/>
  <c r="AC157" i="2"/>
  <c r="D157" i="2"/>
  <c r="C157" i="2"/>
  <c r="GV156" i="2"/>
  <c r="HC156" i="2" s="1"/>
  <c r="GX156" i="2" s="1"/>
  <c r="GO156" i="2"/>
  <c r="GN156" i="2"/>
  <c r="GL156" i="2"/>
  <c r="FR156" i="2"/>
  <c r="CQ156" i="2"/>
  <c r="AJ156" i="2"/>
  <c r="CX156" i="2" s="1"/>
  <c r="W156" i="2" s="1"/>
  <c r="AI156" i="2"/>
  <c r="CW156" i="2" s="1"/>
  <c r="V156" i="2" s="1"/>
  <c r="AH156" i="2"/>
  <c r="CV156" i="2" s="1"/>
  <c r="U156" i="2" s="1"/>
  <c r="AG156" i="2"/>
  <c r="CU156" i="2" s="1"/>
  <c r="T156" i="2" s="1"/>
  <c r="AF156" i="2"/>
  <c r="AE156" i="2"/>
  <c r="CR156" i="2" s="1"/>
  <c r="AC156" i="2"/>
  <c r="R156" i="2"/>
  <c r="P156" i="2"/>
  <c r="D156" i="2"/>
  <c r="C156" i="2"/>
  <c r="GV155" i="2"/>
  <c r="HC155" i="2" s="1"/>
  <c r="GX155" i="2" s="1"/>
  <c r="GP155" i="2"/>
  <c r="GO155" i="2"/>
  <c r="GL155" i="2"/>
  <c r="FR155" i="2"/>
  <c r="CU155" i="2"/>
  <c r="T155" i="2" s="1"/>
  <c r="AJ155" i="2"/>
  <c r="CX155" i="2" s="1"/>
  <c r="W155" i="2" s="1"/>
  <c r="AI155" i="2"/>
  <c r="CW155" i="2" s="1"/>
  <c r="V155" i="2" s="1"/>
  <c r="AH155" i="2"/>
  <c r="CV155" i="2" s="1"/>
  <c r="U155" i="2" s="1"/>
  <c r="AG155" i="2"/>
  <c r="AF155" i="2"/>
  <c r="AE155" i="2"/>
  <c r="CR155" i="2" s="1"/>
  <c r="AC155" i="2"/>
  <c r="CQ155" i="2" s="1"/>
  <c r="D155" i="2"/>
  <c r="C155" i="2"/>
  <c r="GV154" i="2"/>
  <c r="HC154" i="2" s="1"/>
  <c r="GX154" i="2" s="1"/>
  <c r="GP154" i="2"/>
  <c r="GO154" i="2"/>
  <c r="GL154" i="2"/>
  <c r="FR154" i="2"/>
  <c r="CS154" i="2"/>
  <c r="AJ154" i="2"/>
  <c r="CX154" i="2" s="1"/>
  <c r="W154" i="2" s="1"/>
  <c r="AI154" i="2"/>
  <c r="CW154" i="2" s="1"/>
  <c r="V154" i="2" s="1"/>
  <c r="AH154" i="2"/>
  <c r="CV154" i="2" s="1"/>
  <c r="U154" i="2" s="1"/>
  <c r="AG154" i="2"/>
  <c r="CU154" i="2" s="1"/>
  <c r="T154" i="2" s="1"/>
  <c r="AF154" i="2"/>
  <c r="CT154" i="2" s="1"/>
  <c r="AE154" i="2"/>
  <c r="CR154" i="2" s="1"/>
  <c r="AD154" i="2"/>
  <c r="AC154" i="2"/>
  <c r="S154" i="2"/>
  <c r="CZ154" i="2" s="1"/>
  <c r="Y154" i="2" s="1"/>
  <c r="S448" i="1" s="1"/>
  <c r="D154" i="2"/>
  <c r="C154" i="2"/>
  <c r="GV153" i="2"/>
  <c r="HC153" i="2" s="1"/>
  <c r="GX153" i="2" s="1"/>
  <c r="GO153" i="2"/>
  <c r="GN153" i="2"/>
  <c r="GL153" i="2"/>
  <c r="FR153" i="2"/>
  <c r="CS153" i="2"/>
  <c r="AJ153" i="2"/>
  <c r="CX153" i="2" s="1"/>
  <c r="W153" i="2" s="1"/>
  <c r="AI153" i="2"/>
  <c r="CW153" i="2" s="1"/>
  <c r="V153" i="2" s="1"/>
  <c r="AH153" i="2"/>
  <c r="CV153" i="2" s="1"/>
  <c r="AG153" i="2"/>
  <c r="CU153" i="2" s="1"/>
  <c r="T153" i="2" s="1"/>
  <c r="AF153" i="2"/>
  <c r="CT153" i="2" s="1"/>
  <c r="AE153" i="2"/>
  <c r="AC153" i="2"/>
  <c r="U153" i="2"/>
  <c r="S153" i="2"/>
  <c r="R153" i="2"/>
  <c r="GK153" i="2" s="1"/>
  <c r="D153" i="2"/>
  <c r="C153" i="2"/>
  <c r="GV152" i="2"/>
  <c r="HC152" i="2" s="1"/>
  <c r="GX152" i="2" s="1"/>
  <c r="GO152" i="2"/>
  <c r="GN152" i="2"/>
  <c r="GL152" i="2"/>
  <c r="FR152" i="2"/>
  <c r="CQ152" i="2"/>
  <c r="AJ152" i="2"/>
  <c r="CX152" i="2" s="1"/>
  <c r="AI152" i="2"/>
  <c r="CW152" i="2" s="1"/>
  <c r="V152" i="2" s="1"/>
  <c r="AH152" i="2"/>
  <c r="CV152" i="2" s="1"/>
  <c r="U152" i="2" s="1"/>
  <c r="AG152" i="2"/>
  <c r="CU152" i="2" s="1"/>
  <c r="T152" i="2" s="1"/>
  <c r="AF152" i="2"/>
  <c r="CT152" i="2" s="1"/>
  <c r="AE152" i="2"/>
  <c r="AC152" i="2"/>
  <c r="W152" i="2"/>
  <c r="P152" i="2"/>
  <c r="D152" i="2"/>
  <c r="C152" i="2"/>
  <c r="GV151" i="2"/>
  <c r="HC151" i="2" s="1"/>
  <c r="GX151" i="2" s="1"/>
  <c r="GP151" i="2"/>
  <c r="GO151" i="2"/>
  <c r="GL151" i="2"/>
  <c r="FR151" i="2"/>
  <c r="AJ151" i="2"/>
  <c r="CX151" i="2" s="1"/>
  <c r="AI151" i="2"/>
  <c r="CW151" i="2" s="1"/>
  <c r="AH151" i="2"/>
  <c r="CV151" i="2" s="1"/>
  <c r="AG151" i="2"/>
  <c r="CU151" i="2" s="1"/>
  <c r="AF151" i="2"/>
  <c r="CT151" i="2" s="1"/>
  <c r="AE151" i="2"/>
  <c r="AD151" i="2"/>
  <c r="AC151" i="2"/>
  <c r="CQ151" i="2" s="1"/>
  <c r="K151" i="2"/>
  <c r="I151" i="2"/>
  <c r="D151" i="2"/>
  <c r="C151" i="2"/>
  <c r="GV150" i="2"/>
  <c r="HC150" i="2" s="1"/>
  <c r="GP150" i="2"/>
  <c r="GO150" i="2"/>
  <c r="GL150" i="2"/>
  <c r="FR150" i="2"/>
  <c r="CX150" i="2"/>
  <c r="CR150" i="2"/>
  <c r="AJ150" i="2"/>
  <c r="AI150" i="2"/>
  <c r="CW150" i="2" s="1"/>
  <c r="AH150" i="2"/>
  <c r="CV150" i="2" s="1"/>
  <c r="AG150" i="2"/>
  <c r="CU150" i="2" s="1"/>
  <c r="AF150" i="2"/>
  <c r="CT150" i="2" s="1"/>
  <c r="AE150" i="2"/>
  <c r="AD150" i="2" s="1"/>
  <c r="AC150" i="2"/>
  <c r="P150" i="2" s="1"/>
  <c r="K150" i="2"/>
  <c r="I150" i="2"/>
  <c r="Q150" i="2" s="1"/>
  <c r="D150" i="2"/>
  <c r="C150" i="2"/>
  <c r="GV149" i="2"/>
  <c r="HC149" i="2" s="1"/>
  <c r="GP149" i="2"/>
  <c r="GO149" i="2"/>
  <c r="GL149" i="2"/>
  <c r="FR149" i="2"/>
  <c r="CV149" i="2"/>
  <c r="CQ149" i="2"/>
  <c r="AJ149" i="2"/>
  <c r="CX149" i="2" s="1"/>
  <c r="AI149" i="2"/>
  <c r="CW149" i="2" s="1"/>
  <c r="V149" i="2" s="1"/>
  <c r="AH149" i="2"/>
  <c r="AG149" i="2"/>
  <c r="CU149" i="2" s="1"/>
  <c r="AF149" i="2"/>
  <c r="AE149" i="2"/>
  <c r="CS149" i="2" s="1"/>
  <c r="AC149" i="2"/>
  <c r="I149" i="2"/>
  <c r="GX149" i="2" s="1"/>
  <c r="GV148" i="2"/>
  <c r="HC148" i="2" s="1"/>
  <c r="GP148" i="2"/>
  <c r="GO148" i="2"/>
  <c r="GL148" i="2"/>
  <c r="FR148" i="2"/>
  <c r="CW148" i="2"/>
  <c r="CS148" i="2"/>
  <c r="AJ148" i="2"/>
  <c r="CX148" i="2" s="1"/>
  <c r="AI148" i="2"/>
  <c r="AH148" i="2"/>
  <c r="CV148" i="2" s="1"/>
  <c r="AG148" i="2"/>
  <c r="CU148" i="2" s="1"/>
  <c r="AF148" i="2"/>
  <c r="CT148" i="2" s="1"/>
  <c r="AE148" i="2"/>
  <c r="CR148" i="2" s="1"/>
  <c r="AD148" i="2"/>
  <c r="AC148" i="2"/>
  <c r="CQ148" i="2" s="1"/>
  <c r="GX147" i="2"/>
  <c r="GV147" i="2"/>
  <c r="HC147" i="2" s="1"/>
  <c r="GP147" i="2"/>
  <c r="GO147" i="2"/>
  <c r="GL147" i="2"/>
  <c r="FR147" i="2"/>
  <c r="CQ147" i="2"/>
  <c r="AJ147" i="2"/>
  <c r="CX147" i="2" s="1"/>
  <c r="AI147" i="2"/>
  <c r="CW147" i="2" s="1"/>
  <c r="AH147" i="2"/>
  <c r="CV147" i="2" s="1"/>
  <c r="AG147" i="2"/>
  <c r="CU147" i="2" s="1"/>
  <c r="T147" i="2" s="1"/>
  <c r="AF147" i="2"/>
  <c r="AE147" i="2"/>
  <c r="AC147" i="2"/>
  <c r="K147" i="2"/>
  <c r="I147" i="2"/>
  <c r="D147" i="2"/>
  <c r="C147" i="2"/>
  <c r="GV146" i="2"/>
  <c r="HC146" i="2" s="1"/>
  <c r="GP146" i="2"/>
  <c r="GO146" i="2"/>
  <c r="GL146" i="2"/>
  <c r="FR146" i="2"/>
  <c r="CW146" i="2"/>
  <c r="AJ146" i="2"/>
  <c r="CX146" i="2" s="1"/>
  <c r="AI146" i="2"/>
  <c r="AH146" i="2"/>
  <c r="CV146" i="2" s="1"/>
  <c r="AG146" i="2"/>
  <c r="CU146" i="2" s="1"/>
  <c r="AF146" i="2"/>
  <c r="CT146" i="2" s="1"/>
  <c r="AE146" i="2"/>
  <c r="AC146" i="2"/>
  <c r="K146" i="2"/>
  <c r="I146" i="2"/>
  <c r="D146" i="2"/>
  <c r="C146" i="2"/>
  <c r="GV145" i="2"/>
  <c r="HC145" i="2" s="1"/>
  <c r="GP145" i="2"/>
  <c r="GO145" i="2"/>
  <c r="GL145" i="2"/>
  <c r="FR145" i="2"/>
  <c r="AJ145" i="2"/>
  <c r="CX145" i="2" s="1"/>
  <c r="AI145" i="2"/>
  <c r="CW145" i="2" s="1"/>
  <c r="AH145" i="2"/>
  <c r="CV145" i="2" s="1"/>
  <c r="AG145" i="2"/>
  <c r="CU145" i="2" s="1"/>
  <c r="AF145" i="2"/>
  <c r="CT145" i="2" s="1"/>
  <c r="AE145" i="2"/>
  <c r="AD145" i="2" s="1"/>
  <c r="AC145" i="2"/>
  <c r="GV144" i="2"/>
  <c r="HC144" i="2" s="1"/>
  <c r="GP144" i="2"/>
  <c r="GO144" i="2"/>
  <c r="GL144" i="2"/>
  <c r="FR144" i="2"/>
  <c r="CV144" i="2"/>
  <c r="AJ144" i="2"/>
  <c r="CX144" i="2" s="1"/>
  <c r="AI144" i="2"/>
  <c r="CW144" i="2" s="1"/>
  <c r="AH144" i="2"/>
  <c r="AG144" i="2"/>
  <c r="CU144" i="2" s="1"/>
  <c r="AF144" i="2"/>
  <c r="AE144" i="2"/>
  <c r="CS144" i="2" s="1"/>
  <c r="AC144" i="2"/>
  <c r="CQ144" i="2" s="1"/>
  <c r="GV143" i="2"/>
  <c r="HC143" i="2" s="1"/>
  <c r="GX143" i="2" s="1"/>
  <c r="GP143" i="2"/>
  <c r="GO143" i="2"/>
  <c r="GL143" i="2"/>
  <c r="FR143" i="2"/>
  <c r="CS143" i="2"/>
  <c r="AJ143" i="2"/>
  <c r="CX143" i="2" s="1"/>
  <c r="AI143" i="2"/>
  <c r="CW143" i="2" s="1"/>
  <c r="AH143" i="2"/>
  <c r="CV143" i="2" s="1"/>
  <c r="U143" i="2" s="1"/>
  <c r="AG143" i="2"/>
  <c r="CU143" i="2" s="1"/>
  <c r="T143" i="2" s="1"/>
  <c r="AF143" i="2"/>
  <c r="AE143" i="2"/>
  <c r="CR143" i="2" s="1"/>
  <c r="AD143" i="2"/>
  <c r="AC143" i="2"/>
  <c r="P143" i="2" s="1"/>
  <c r="K143" i="2"/>
  <c r="I143" i="2"/>
  <c r="I145" i="2" s="1"/>
  <c r="D143" i="2"/>
  <c r="C143" i="2"/>
  <c r="GV142" i="2"/>
  <c r="HC142" i="2" s="1"/>
  <c r="GP142" i="2"/>
  <c r="GO142" i="2"/>
  <c r="GL142" i="2"/>
  <c r="FR142" i="2"/>
  <c r="AJ142" i="2"/>
  <c r="CX142" i="2" s="1"/>
  <c r="AI142" i="2"/>
  <c r="CW142" i="2" s="1"/>
  <c r="AH142" i="2"/>
  <c r="CV142" i="2" s="1"/>
  <c r="AG142" i="2"/>
  <c r="CU142" i="2" s="1"/>
  <c r="AF142" i="2"/>
  <c r="CT142" i="2" s="1"/>
  <c r="AE142" i="2"/>
  <c r="AD142" i="2" s="1"/>
  <c r="AC142" i="2"/>
  <c r="CQ142" i="2" s="1"/>
  <c r="K142" i="2"/>
  <c r="I142" i="2"/>
  <c r="D142" i="2"/>
  <c r="C142" i="2"/>
  <c r="GV141" i="2"/>
  <c r="HC141" i="2" s="1"/>
  <c r="GP141" i="2"/>
  <c r="GO141" i="2"/>
  <c r="GL141" i="2"/>
  <c r="FR141" i="2"/>
  <c r="CS141" i="2"/>
  <c r="AJ141" i="2"/>
  <c r="CX141" i="2" s="1"/>
  <c r="AI141" i="2"/>
  <c r="CW141" i="2" s="1"/>
  <c r="AH141" i="2"/>
  <c r="CV141" i="2" s="1"/>
  <c r="AG141" i="2"/>
  <c r="CU141" i="2" s="1"/>
  <c r="AF141" i="2"/>
  <c r="AE141" i="2"/>
  <c r="AC141" i="2"/>
  <c r="CQ141" i="2" s="1"/>
  <c r="GV140" i="2"/>
  <c r="HC140" i="2" s="1"/>
  <c r="GP140" i="2"/>
  <c r="GO140" i="2"/>
  <c r="GL140" i="2"/>
  <c r="FR140" i="2"/>
  <c r="CS140" i="2"/>
  <c r="AJ140" i="2"/>
  <c r="CX140" i="2" s="1"/>
  <c r="AI140" i="2"/>
  <c r="CW140" i="2" s="1"/>
  <c r="AH140" i="2"/>
  <c r="CV140" i="2" s="1"/>
  <c r="AG140" i="2"/>
  <c r="CU140" i="2" s="1"/>
  <c r="AF140" i="2"/>
  <c r="AE140" i="2"/>
  <c r="CR140" i="2" s="1"/>
  <c r="AC140" i="2"/>
  <c r="CQ140" i="2" s="1"/>
  <c r="GV139" i="2"/>
  <c r="HC139" i="2" s="1"/>
  <c r="GP139" i="2"/>
  <c r="GO139" i="2"/>
  <c r="GL139" i="2"/>
  <c r="FR139" i="2"/>
  <c r="CW139" i="2"/>
  <c r="V139" i="2" s="1"/>
  <c r="AJ139" i="2"/>
  <c r="CX139" i="2" s="1"/>
  <c r="AI139" i="2"/>
  <c r="AH139" i="2"/>
  <c r="CV139" i="2" s="1"/>
  <c r="AG139" i="2"/>
  <c r="CU139" i="2" s="1"/>
  <c r="AF139" i="2"/>
  <c r="AE139" i="2"/>
  <c r="AC139" i="2"/>
  <c r="CQ139" i="2" s="1"/>
  <c r="K139" i="2"/>
  <c r="I139" i="2"/>
  <c r="D139" i="2"/>
  <c r="C139" i="2"/>
  <c r="HC138" i="2"/>
  <c r="GV138" i="2"/>
  <c r="GP138" i="2"/>
  <c r="GO138" i="2"/>
  <c r="GL138" i="2"/>
  <c r="FR138" i="2"/>
  <c r="CT138" i="2"/>
  <c r="CR138" i="2"/>
  <c r="AJ138" i="2"/>
  <c r="CX138" i="2" s="1"/>
  <c r="AI138" i="2"/>
  <c r="CW138" i="2" s="1"/>
  <c r="AH138" i="2"/>
  <c r="CV138" i="2" s="1"/>
  <c r="U138" i="2" s="1"/>
  <c r="AG138" i="2"/>
  <c r="CU138" i="2" s="1"/>
  <c r="AF138" i="2"/>
  <c r="AE138" i="2"/>
  <c r="AC138" i="2"/>
  <c r="K138" i="2"/>
  <c r="I138" i="2"/>
  <c r="D138" i="2"/>
  <c r="C138" i="2"/>
  <c r="GV137" i="2"/>
  <c r="HC137" i="2" s="1"/>
  <c r="GP137" i="2"/>
  <c r="GO137" i="2"/>
  <c r="GL137" i="2"/>
  <c r="FR137" i="2"/>
  <c r="AJ137" i="2"/>
  <c r="CX137" i="2" s="1"/>
  <c r="AI137" i="2"/>
  <c r="CW137" i="2" s="1"/>
  <c r="AH137" i="2"/>
  <c r="CV137" i="2" s="1"/>
  <c r="AG137" i="2"/>
  <c r="CU137" i="2" s="1"/>
  <c r="AF137" i="2"/>
  <c r="AE137" i="2"/>
  <c r="CR137" i="2" s="1"/>
  <c r="AD137" i="2"/>
  <c r="AB137" i="2" s="1"/>
  <c r="AC137" i="2"/>
  <c r="GV136" i="2"/>
  <c r="HC136" i="2" s="1"/>
  <c r="GP136" i="2"/>
  <c r="GO136" i="2"/>
  <c r="GL136" i="2"/>
  <c r="FR136" i="2"/>
  <c r="CS136" i="2"/>
  <c r="AJ136" i="2"/>
  <c r="CX136" i="2" s="1"/>
  <c r="AI136" i="2"/>
  <c r="CW136" i="2" s="1"/>
  <c r="AH136" i="2"/>
  <c r="CV136" i="2" s="1"/>
  <c r="AG136" i="2"/>
  <c r="CU136" i="2" s="1"/>
  <c r="AF136" i="2"/>
  <c r="AE136" i="2"/>
  <c r="AC136" i="2"/>
  <c r="CQ136" i="2" s="1"/>
  <c r="GV135" i="2"/>
  <c r="HC135" i="2" s="1"/>
  <c r="GP135" i="2"/>
  <c r="GO135" i="2"/>
  <c r="GL135" i="2"/>
  <c r="FR135" i="2"/>
  <c r="AJ135" i="2"/>
  <c r="CX135" i="2" s="1"/>
  <c r="AI135" i="2"/>
  <c r="CW135" i="2" s="1"/>
  <c r="AH135" i="2"/>
  <c r="CV135" i="2" s="1"/>
  <c r="AG135" i="2"/>
  <c r="CU135" i="2" s="1"/>
  <c r="AF135" i="2"/>
  <c r="AE135" i="2"/>
  <c r="AC135" i="2"/>
  <c r="CQ135" i="2" s="1"/>
  <c r="K135" i="2"/>
  <c r="I135" i="2"/>
  <c r="T135" i="2" s="1"/>
  <c r="D135" i="2"/>
  <c r="C135" i="2"/>
  <c r="GV134" i="2"/>
  <c r="HC134" i="2" s="1"/>
  <c r="GP134" i="2"/>
  <c r="GO134" i="2"/>
  <c r="GL134" i="2"/>
  <c r="FR134" i="2"/>
  <c r="CT134" i="2"/>
  <c r="AJ134" i="2"/>
  <c r="CX134" i="2" s="1"/>
  <c r="AI134" i="2"/>
  <c r="CW134" i="2" s="1"/>
  <c r="AH134" i="2"/>
  <c r="CV134" i="2" s="1"/>
  <c r="AG134" i="2"/>
  <c r="CU134" i="2" s="1"/>
  <c r="AF134" i="2"/>
  <c r="AE134" i="2"/>
  <c r="CR134" i="2" s="1"/>
  <c r="AC134" i="2"/>
  <c r="K134" i="2"/>
  <c r="I134" i="2"/>
  <c r="D134" i="2"/>
  <c r="C134" i="2"/>
  <c r="GV133" i="2"/>
  <c r="HC133" i="2" s="1"/>
  <c r="GP133" i="2"/>
  <c r="GO133" i="2"/>
  <c r="GL133" i="2"/>
  <c r="FR133" i="2"/>
  <c r="AJ133" i="2"/>
  <c r="CX133" i="2" s="1"/>
  <c r="AI133" i="2"/>
  <c r="CW133" i="2" s="1"/>
  <c r="AH133" i="2"/>
  <c r="CV133" i="2" s="1"/>
  <c r="AG133" i="2"/>
  <c r="CU133" i="2" s="1"/>
  <c r="AF133" i="2"/>
  <c r="AE133" i="2"/>
  <c r="AC133" i="2"/>
  <c r="CQ133" i="2" s="1"/>
  <c r="GV132" i="2"/>
  <c r="HC132" i="2" s="1"/>
  <c r="GP132" i="2"/>
  <c r="GO132" i="2"/>
  <c r="GL132" i="2"/>
  <c r="FR132" i="2"/>
  <c r="CW132" i="2"/>
  <c r="AJ132" i="2"/>
  <c r="CX132" i="2" s="1"/>
  <c r="AI132" i="2"/>
  <c r="AH132" i="2"/>
  <c r="CV132" i="2" s="1"/>
  <c r="AG132" i="2"/>
  <c r="CU132" i="2" s="1"/>
  <c r="AF132" i="2"/>
  <c r="AE132" i="2"/>
  <c r="AC132" i="2"/>
  <c r="CQ132" i="2" s="1"/>
  <c r="GX131" i="2"/>
  <c r="GV131" i="2"/>
  <c r="HC131" i="2" s="1"/>
  <c r="GP131" i="2"/>
  <c r="GO131" i="2"/>
  <c r="GL131" i="2"/>
  <c r="FR131" i="2"/>
  <c r="AJ131" i="2"/>
  <c r="CX131" i="2" s="1"/>
  <c r="AI131" i="2"/>
  <c r="CW131" i="2" s="1"/>
  <c r="AH131" i="2"/>
  <c r="CV131" i="2" s="1"/>
  <c r="AG131" i="2"/>
  <c r="CU131" i="2" s="1"/>
  <c r="AF131" i="2"/>
  <c r="AE131" i="2"/>
  <c r="AC131" i="2"/>
  <c r="CQ131" i="2" s="1"/>
  <c r="T131" i="2"/>
  <c r="K131" i="2"/>
  <c r="I131" i="2"/>
  <c r="D131" i="2"/>
  <c r="C131" i="2"/>
  <c r="GV130" i="2"/>
  <c r="HC130" i="2" s="1"/>
  <c r="GP130" i="2"/>
  <c r="GO130" i="2"/>
  <c r="GL130" i="2"/>
  <c r="FR130" i="2"/>
  <c r="AJ130" i="2"/>
  <c r="CX130" i="2" s="1"/>
  <c r="AI130" i="2"/>
  <c r="CW130" i="2" s="1"/>
  <c r="AH130" i="2"/>
  <c r="CV130" i="2" s="1"/>
  <c r="AG130" i="2"/>
  <c r="CU130" i="2" s="1"/>
  <c r="AF130" i="2"/>
  <c r="CT130" i="2" s="1"/>
  <c r="AE130" i="2"/>
  <c r="CR130" i="2" s="1"/>
  <c r="AC130" i="2"/>
  <c r="K130" i="2"/>
  <c r="I130" i="2"/>
  <c r="S130" i="2" s="1"/>
  <c r="D130" i="2"/>
  <c r="C130" i="2"/>
  <c r="GV129" i="2"/>
  <c r="HC129" i="2" s="1"/>
  <c r="GP129" i="2"/>
  <c r="GO129" i="2"/>
  <c r="GL129" i="2"/>
  <c r="FR129" i="2"/>
  <c r="CU129" i="2"/>
  <c r="CS129" i="2"/>
  <c r="AJ129" i="2"/>
  <c r="CX129" i="2" s="1"/>
  <c r="AI129" i="2"/>
  <c r="CW129" i="2" s="1"/>
  <c r="AH129" i="2"/>
  <c r="CV129" i="2" s="1"/>
  <c r="AG129" i="2"/>
  <c r="AF129" i="2"/>
  <c r="AE129" i="2"/>
  <c r="CR129" i="2" s="1"/>
  <c r="AD129" i="2"/>
  <c r="AC129" i="2"/>
  <c r="CQ129" i="2" s="1"/>
  <c r="GV128" i="2"/>
  <c r="HC128" i="2" s="1"/>
  <c r="GP128" i="2"/>
  <c r="GO128" i="2"/>
  <c r="GL128" i="2"/>
  <c r="FR128" i="2"/>
  <c r="CS128" i="2"/>
  <c r="AJ128" i="2"/>
  <c r="CX128" i="2" s="1"/>
  <c r="AI128" i="2"/>
  <c r="CW128" i="2" s="1"/>
  <c r="AH128" i="2"/>
  <c r="CV128" i="2" s="1"/>
  <c r="AG128" i="2"/>
  <c r="CU128" i="2" s="1"/>
  <c r="AF128" i="2"/>
  <c r="AE128" i="2"/>
  <c r="CR128" i="2" s="1"/>
  <c r="AD128" i="2"/>
  <c r="AC128" i="2"/>
  <c r="CQ128" i="2" s="1"/>
  <c r="GV127" i="2"/>
  <c r="HC127" i="2" s="1"/>
  <c r="GX127" i="2" s="1"/>
  <c r="GP127" i="2"/>
  <c r="GO127" i="2"/>
  <c r="GL127" i="2"/>
  <c r="FR127" i="2"/>
  <c r="AJ127" i="2"/>
  <c r="CX127" i="2" s="1"/>
  <c r="AI127" i="2"/>
  <c r="CW127" i="2" s="1"/>
  <c r="AH127" i="2"/>
  <c r="CV127" i="2" s="1"/>
  <c r="AG127" i="2"/>
  <c r="CU127" i="2" s="1"/>
  <c r="T127" i="2" s="1"/>
  <c r="AF127" i="2"/>
  <c r="AE127" i="2"/>
  <c r="AC127" i="2"/>
  <c r="CQ127" i="2" s="1"/>
  <c r="P127" i="2"/>
  <c r="K127" i="2"/>
  <c r="I127" i="2"/>
  <c r="I129" i="2" s="1"/>
  <c r="D127" i="2"/>
  <c r="C127" i="2"/>
  <c r="GV126" i="2"/>
  <c r="HC126" i="2" s="1"/>
  <c r="GP126" i="2"/>
  <c r="GO126" i="2"/>
  <c r="GL126" i="2"/>
  <c r="FR126" i="2"/>
  <c r="CT126" i="2"/>
  <c r="AJ126" i="2"/>
  <c r="CX126" i="2" s="1"/>
  <c r="AI126" i="2"/>
  <c r="CW126" i="2" s="1"/>
  <c r="AH126" i="2"/>
  <c r="CV126" i="2" s="1"/>
  <c r="AG126" i="2"/>
  <c r="CU126" i="2" s="1"/>
  <c r="AF126" i="2"/>
  <c r="AE126" i="2"/>
  <c r="AD126" i="2" s="1"/>
  <c r="AC126" i="2"/>
  <c r="CQ126" i="2" s="1"/>
  <c r="K126" i="2"/>
  <c r="I126" i="2"/>
  <c r="D126" i="2"/>
  <c r="C126" i="2"/>
  <c r="GV125" i="2"/>
  <c r="HC125" i="2" s="1"/>
  <c r="GP125" i="2"/>
  <c r="GO125" i="2"/>
  <c r="GL125" i="2"/>
  <c r="FR125" i="2"/>
  <c r="CV125" i="2"/>
  <c r="AJ125" i="2"/>
  <c r="CX125" i="2" s="1"/>
  <c r="AI125" i="2"/>
  <c r="CW125" i="2" s="1"/>
  <c r="AH125" i="2"/>
  <c r="AG125" i="2"/>
  <c r="CU125" i="2" s="1"/>
  <c r="AF125" i="2"/>
  <c r="AE125" i="2"/>
  <c r="CS125" i="2" s="1"/>
  <c r="AC125" i="2"/>
  <c r="CQ125" i="2" s="1"/>
  <c r="HC124" i="2"/>
  <c r="GV124" i="2"/>
  <c r="GP124" i="2"/>
  <c r="GO124" i="2"/>
  <c r="GL124" i="2"/>
  <c r="FR124" i="2"/>
  <c r="AJ124" i="2"/>
  <c r="CX124" i="2" s="1"/>
  <c r="AI124" i="2"/>
  <c r="CW124" i="2" s="1"/>
  <c r="AH124" i="2"/>
  <c r="CV124" i="2" s="1"/>
  <c r="AG124" i="2"/>
  <c r="CU124" i="2" s="1"/>
  <c r="AF124" i="2"/>
  <c r="CT124" i="2" s="1"/>
  <c r="AE124" i="2"/>
  <c r="AC124" i="2"/>
  <c r="CQ124" i="2" s="1"/>
  <c r="GV123" i="2"/>
  <c r="HC123" i="2" s="1"/>
  <c r="GP123" i="2"/>
  <c r="GO123" i="2"/>
  <c r="GL123" i="2"/>
  <c r="FR123" i="2"/>
  <c r="AJ123" i="2"/>
  <c r="CX123" i="2" s="1"/>
  <c r="AI123" i="2"/>
  <c r="CW123" i="2" s="1"/>
  <c r="AH123" i="2"/>
  <c r="CV123" i="2" s="1"/>
  <c r="AG123" i="2"/>
  <c r="CU123" i="2" s="1"/>
  <c r="AF123" i="2"/>
  <c r="AE123" i="2"/>
  <c r="AC123" i="2"/>
  <c r="CQ123" i="2" s="1"/>
  <c r="P123" i="2"/>
  <c r="K123" i="2"/>
  <c r="I123" i="2"/>
  <c r="D123" i="2"/>
  <c r="C123" i="2"/>
  <c r="GV122" i="2"/>
  <c r="HC122" i="2" s="1"/>
  <c r="GP122" i="2"/>
  <c r="GO122" i="2"/>
  <c r="GL122" i="2"/>
  <c r="FR122" i="2"/>
  <c r="AJ122" i="2"/>
  <c r="CX122" i="2" s="1"/>
  <c r="AI122" i="2"/>
  <c r="CW122" i="2" s="1"/>
  <c r="AH122" i="2"/>
  <c r="CV122" i="2" s="1"/>
  <c r="AG122" i="2"/>
  <c r="CU122" i="2" s="1"/>
  <c r="AF122" i="2"/>
  <c r="CT122" i="2" s="1"/>
  <c r="AE122" i="2"/>
  <c r="AC122" i="2"/>
  <c r="K122" i="2"/>
  <c r="I122" i="2"/>
  <c r="D122" i="2"/>
  <c r="C122" i="2"/>
  <c r="GV121" i="2"/>
  <c r="HC121" i="2" s="1"/>
  <c r="GP121" i="2"/>
  <c r="GO121" i="2"/>
  <c r="GL121" i="2"/>
  <c r="FR121" i="2"/>
  <c r="AJ121" i="2"/>
  <c r="CX121" i="2" s="1"/>
  <c r="AI121" i="2"/>
  <c r="CW121" i="2" s="1"/>
  <c r="AH121" i="2"/>
  <c r="CV121" i="2" s="1"/>
  <c r="AG121" i="2"/>
  <c r="CU121" i="2" s="1"/>
  <c r="AF121" i="2"/>
  <c r="CT121" i="2" s="1"/>
  <c r="AE121" i="2"/>
  <c r="AC121" i="2"/>
  <c r="CQ121" i="2" s="1"/>
  <c r="GV120" i="2"/>
  <c r="HC120" i="2" s="1"/>
  <c r="GP120" i="2"/>
  <c r="GO120" i="2"/>
  <c r="GL120" i="2"/>
  <c r="FR120" i="2"/>
  <c r="CW120" i="2"/>
  <c r="AJ120" i="2"/>
  <c r="CX120" i="2" s="1"/>
  <c r="AI120" i="2"/>
  <c r="AH120" i="2"/>
  <c r="CV120" i="2" s="1"/>
  <c r="AG120" i="2"/>
  <c r="CU120" i="2" s="1"/>
  <c r="AF120" i="2"/>
  <c r="AE120" i="2"/>
  <c r="AD120" i="2"/>
  <c r="AB120" i="2" s="1"/>
  <c r="AC120" i="2"/>
  <c r="CQ120" i="2" s="1"/>
  <c r="GV119" i="2"/>
  <c r="HC119" i="2" s="1"/>
  <c r="GX119" i="2" s="1"/>
  <c r="GP119" i="2"/>
  <c r="GO119" i="2"/>
  <c r="GL119" i="2"/>
  <c r="FR119" i="2"/>
  <c r="AJ119" i="2"/>
  <c r="CX119" i="2" s="1"/>
  <c r="AI119" i="2"/>
  <c r="CW119" i="2" s="1"/>
  <c r="V119" i="2" s="1"/>
  <c r="AH119" i="2"/>
  <c r="CV119" i="2" s="1"/>
  <c r="U119" i="2" s="1"/>
  <c r="AG119" i="2"/>
  <c r="CU119" i="2" s="1"/>
  <c r="AF119" i="2"/>
  <c r="AE119" i="2"/>
  <c r="AC119" i="2"/>
  <c r="CQ119" i="2" s="1"/>
  <c r="P119" i="2"/>
  <c r="K119" i="2"/>
  <c r="I119" i="2"/>
  <c r="D119" i="2"/>
  <c r="C119" i="2"/>
  <c r="GV118" i="2"/>
  <c r="HC118" i="2" s="1"/>
  <c r="GP118" i="2"/>
  <c r="GO118" i="2"/>
  <c r="GL118" i="2"/>
  <c r="FR118" i="2"/>
  <c r="AJ118" i="2"/>
  <c r="CX118" i="2" s="1"/>
  <c r="AI118" i="2"/>
  <c r="CW118" i="2" s="1"/>
  <c r="AH118" i="2"/>
  <c r="CV118" i="2" s="1"/>
  <c r="AG118" i="2"/>
  <c r="CU118" i="2" s="1"/>
  <c r="AF118" i="2"/>
  <c r="CT118" i="2" s="1"/>
  <c r="AE118" i="2"/>
  <c r="CR118" i="2" s="1"/>
  <c r="AC118" i="2"/>
  <c r="K118" i="2"/>
  <c r="I118" i="2"/>
  <c r="D118" i="2"/>
  <c r="C118" i="2"/>
  <c r="GV117" i="2"/>
  <c r="HC117" i="2" s="1"/>
  <c r="GP117" i="2"/>
  <c r="GO117" i="2"/>
  <c r="GL117" i="2"/>
  <c r="FR117" i="2"/>
  <c r="CW117" i="2"/>
  <c r="AJ117" i="2"/>
  <c r="CX117" i="2" s="1"/>
  <c r="AI117" i="2"/>
  <c r="AH117" i="2"/>
  <c r="CV117" i="2" s="1"/>
  <c r="AG117" i="2"/>
  <c r="CU117" i="2" s="1"/>
  <c r="AF117" i="2"/>
  <c r="AE117" i="2"/>
  <c r="AC117" i="2"/>
  <c r="CQ117" i="2" s="1"/>
  <c r="GV116" i="2"/>
  <c r="HC116" i="2" s="1"/>
  <c r="GP116" i="2"/>
  <c r="GO116" i="2"/>
  <c r="GL116" i="2"/>
  <c r="FR116" i="2"/>
  <c r="AJ116" i="2"/>
  <c r="CX116" i="2" s="1"/>
  <c r="AI116" i="2"/>
  <c r="CW116" i="2" s="1"/>
  <c r="AH116" i="2"/>
  <c r="CV116" i="2" s="1"/>
  <c r="AG116" i="2"/>
  <c r="CU116" i="2" s="1"/>
  <c r="AF116" i="2"/>
  <c r="AE116" i="2"/>
  <c r="AC116" i="2"/>
  <c r="CQ116" i="2" s="1"/>
  <c r="GV115" i="2"/>
  <c r="HC115" i="2" s="1"/>
  <c r="GP115" i="2"/>
  <c r="GO115" i="2"/>
  <c r="GL115" i="2"/>
  <c r="FR115" i="2"/>
  <c r="CS115" i="2"/>
  <c r="AJ115" i="2"/>
  <c r="CX115" i="2" s="1"/>
  <c r="AI115" i="2"/>
  <c r="CW115" i="2" s="1"/>
  <c r="AH115" i="2"/>
  <c r="CV115" i="2" s="1"/>
  <c r="AG115" i="2"/>
  <c r="CU115" i="2" s="1"/>
  <c r="T115" i="2" s="1"/>
  <c r="AF115" i="2"/>
  <c r="AE115" i="2"/>
  <c r="CR115" i="2" s="1"/>
  <c r="AD115" i="2"/>
  <c r="AC115" i="2"/>
  <c r="P115" i="2" s="1"/>
  <c r="K115" i="2"/>
  <c r="I115" i="2"/>
  <c r="I117" i="2" s="1"/>
  <c r="D115" i="2"/>
  <c r="C115" i="2"/>
  <c r="GV114" i="2"/>
  <c r="HC114" i="2" s="1"/>
  <c r="GP114" i="2"/>
  <c r="GO114" i="2"/>
  <c r="GL114" i="2"/>
  <c r="FR114" i="2"/>
  <c r="CX114" i="2"/>
  <c r="CV114" i="2"/>
  <c r="AJ114" i="2"/>
  <c r="AI114" i="2"/>
  <c r="CW114" i="2" s="1"/>
  <c r="AH114" i="2"/>
  <c r="AG114" i="2"/>
  <c r="CU114" i="2" s="1"/>
  <c r="AF114" i="2"/>
  <c r="AE114" i="2"/>
  <c r="CR114" i="2" s="1"/>
  <c r="AC114" i="2"/>
  <c r="K114" i="2"/>
  <c r="I114" i="2"/>
  <c r="D114" i="2"/>
  <c r="C114" i="2"/>
  <c r="HC113" i="2"/>
  <c r="GV113" i="2"/>
  <c r="GP113" i="2"/>
  <c r="GO113" i="2"/>
  <c r="GL113" i="2"/>
  <c r="FR113" i="2"/>
  <c r="AJ113" i="2"/>
  <c r="CX113" i="2" s="1"/>
  <c r="AI113" i="2"/>
  <c r="CW113" i="2" s="1"/>
  <c r="AH113" i="2"/>
  <c r="CV113" i="2" s="1"/>
  <c r="AG113" i="2"/>
  <c r="CU113" i="2" s="1"/>
  <c r="AF113" i="2"/>
  <c r="AE113" i="2"/>
  <c r="CR113" i="2" s="1"/>
  <c r="AD113" i="2"/>
  <c r="AC113" i="2"/>
  <c r="CQ113" i="2" s="1"/>
  <c r="I113" i="2"/>
  <c r="Q113" i="2" s="1"/>
  <c r="GV112" i="2"/>
  <c r="HC112" i="2" s="1"/>
  <c r="GP112" i="2"/>
  <c r="GO112" i="2"/>
  <c r="GL112" i="2"/>
  <c r="FR112" i="2"/>
  <c r="AJ112" i="2"/>
  <c r="CX112" i="2" s="1"/>
  <c r="AI112" i="2"/>
  <c r="CW112" i="2" s="1"/>
  <c r="AH112" i="2"/>
  <c r="CV112" i="2" s="1"/>
  <c r="AG112" i="2"/>
  <c r="CU112" i="2" s="1"/>
  <c r="AF112" i="2"/>
  <c r="AE112" i="2"/>
  <c r="AC112" i="2"/>
  <c r="CQ112" i="2" s="1"/>
  <c r="GV111" i="2"/>
  <c r="HC111" i="2" s="1"/>
  <c r="GX111" i="2" s="1"/>
  <c r="GP111" i="2"/>
  <c r="GO111" i="2"/>
  <c r="GL111" i="2"/>
  <c r="FR111" i="2"/>
  <c r="AJ111" i="2"/>
  <c r="CX111" i="2" s="1"/>
  <c r="AI111" i="2"/>
  <c r="CW111" i="2" s="1"/>
  <c r="V111" i="2" s="1"/>
  <c r="AH111" i="2"/>
  <c r="CV111" i="2" s="1"/>
  <c r="U111" i="2" s="1"/>
  <c r="AG111" i="2"/>
  <c r="CU111" i="2" s="1"/>
  <c r="AF111" i="2"/>
  <c r="AE111" i="2"/>
  <c r="AC111" i="2"/>
  <c r="CQ111" i="2" s="1"/>
  <c r="P111" i="2"/>
  <c r="K111" i="2"/>
  <c r="I111" i="2"/>
  <c r="D111" i="2"/>
  <c r="C111" i="2"/>
  <c r="GV110" i="2"/>
  <c r="HC110" i="2" s="1"/>
  <c r="GX110" i="2" s="1"/>
  <c r="GP110" i="2"/>
  <c r="GO110" i="2"/>
  <c r="GL110" i="2"/>
  <c r="FR110" i="2"/>
  <c r="AJ110" i="2"/>
  <c r="CX110" i="2" s="1"/>
  <c r="AI110" i="2"/>
  <c r="CW110" i="2" s="1"/>
  <c r="AH110" i="2"/>
  <c r="CV110" i="2" s="1"/>
  <c r="U110" i="2" s="1"/>
  <c r="AG110" i="2"/>
  <c r="CU110" i="2" s="1"/>
  <c r="T110" i="2" s="1"/>
  <c r="AF110" i="2"/>
  <c r="CT110" i="2" s="1"/>
  <c r="AE110" i="2"/>
  <c r="AC110" i="2"/>
  <c r="K110" i="2"/>
  <c r="I110" i="2"/>
  <c r="D110" i="2"/>
  <c r="C110" i="2"/>
  <c r="GX109" i="2"/>
  <c r="GV109" i="2"/>
  <c r="HC109" i="2" s="1"/>
  <c r="GP109" i="2"/>
  <c r="GO109" i="2"/>
  <c r="GL109" i="2"/>
  <c r="FR109" i="2"/>
  <c r="CS109" i="2"/>
  <c r="AJ109" i="2"/>
  <c r="CX109" i="2" s="1"/>
  <c r="W109" i="2" s="1"/>
  <c r="AI109" i="2"/>
  <c r="CW109" i="2" s="1"/>
  <c r="AH109" i="2"/>
  <c r="CV109" i="2" s="1"/>
  <c r="AG109" i="2"/>
  <c r="CU109" i="2" s="1"/>
  <c r="T109" i="2" s="1"/>
  <c r="AF109" i="2"/>
  <c r="AE109" i="2"/>
  <c r="CR109" i="2" s="1"/>
  <c r="AD109" i="2"/>
  <c r="AC109" i="2"/>
  <c r="K109" i="2"/>
  <c r="I109" i="2"/>
  <c r="CX298" i="4" s="1"/>
  <c r="D109" i="2"/>
  <c r="C109" i="2"/>
  <c r="GV108" i="2"/>
  <c r="HC108" i="2" s="1"/>
  <c r="GP108" i="2"/>
  <c r="GO108" i="2"/>
  <c r="GL108" i="2"/>
  <c r="FR108" i="2"/>
  <c r="AJ108" i="2"/>
  <c r="CX108" i="2" s="1"/>
  <c r="AI108" i="2"/>
  <c r="CW108" i="2" s="1"/>
  <c r="AH108" i="2"/>
  <c r="CV108" i="2" s="1"/>
  <c r="AG108" i="2"/>
  <c r="CU108" i="2" s="1"/>
  <c r="AF108" i="2"/>
  <c r="CT108" i="2" s="1"/>
  <c r="AE108" i="2"/>
  <c r="CR108" i="2" s="1"/>
  <c r="AC108" i="2"/>
  <c r="K108" i="2"/>
  <c r="I108" i="2"/>
  <c r="D108" i="2"/>
  <c r="C108" i="2"/>
  <c r="GV107" i="2"/>
  <c r="HC107" i="2" s="1"/>
  <c r="GX107" i="2" s="1"/>
  <c r="GP107" i="2"/>
  <c r="GO107" i="2"/>
  <c r="GL107" i="2"/>
  <c r="FR107" i="2"/>
  <c r="CS107" i="2"/>
  <c r="AJ107" i="2"/>
  <c r="CX107" i="2" s="1"/>
  <c r="AI107" i="2"/>
  <c r="CW107" i="2" s="1"/>
  <c r="V107" i="2" s="1"/>
  <c r="AH107" i="2"/>
  <c r="CV107" i="2" s="1"/>
  <c r="AG107" i="2"/>
  <c r="CU107" i="2" s="1"/>
  <c r="T107" i="2" s="1"/>
  <c r="AF107" i="2"/>
  <c r="AE107" i="2"/>
  <c r="CR107" i="2" s="1"/>
  <c r="AC107" i="2"/>
  <c r="K107" i="2"/>
  <c r="I107" i="2"/>
  <c r="CX296" i="4" s="1"/>
  <c r="D107" i="2"/>
  <c r="C107" i="2"/>
  <c r="HC106" i="2"/>
  <c r="GX106" i="2" s="1"/>
  <c r="GV106" i="2"/>
  <c r="GP106" i="2"/>
  <c r="GO106" i="2"/>
  <c r="GL106" i="2"/>
  <c r="FR106" i="2"/>
  <c r="CT106" i="2"/>
  <c r="AJ106" i="2"/>
  <c r="CX106" i="2" s="1"/>
  <c r="AI106" i="2"/>
  <c r="CW106" i="2" s="1"/>
  <c r="AH106" i="2"/>
  <c r="CV106" i="2" s="1"/>
  <c r="AG106" i="2"/>
  <c r="CU106" i="2" s="1"/>
  <c r="T106" i="2" s="1"/>
  <c r="AF106" i="2"/>
  <c r="AE106" i="2"/>
  <c r="AC106" i="2"/>
  <c r="U106" i="2"/>
  <c r="P106" i="2"/>
  <c r="K106" i="2"/>
  <c r="I106" i="2"/>
  <c r="D106" i="2"/>
  <c r="C106" i="2"/>
  <c r="GV105" i="2"/>
  <c r="HC105" i="2" s="1"/>
  <c r="GP105" i="2"/>
  <c r="GO105" i="2"/>
  <c r="GL105" i="2"/>
  <c r="FR105" i="2"/>
  <c r="AJ105" i="2"/>
  <c r="CX105" i="2" s="1"/>
  <c r="AI105" i="2"/>
  <c r="CW105" i="2" s="1"/>
  <c r="AH105" i="2"/>
  <c r="CV105" i="2" s="1"/>
  <c r="AG105" i="2"/>
  <c r="CU105" i="2" s="1"/>
  <c r="AF105" i="2"/>
  <c r="AE105" i="2"/>
  <c r="CR105" i="2" s="1"/>
  <c r="AC105" i="2"/>
  <c r="CQ105" i="2" s="1"/>
  <c r="GV104" i="2"/>
  <c r="HC104" i="2" s="1"/>
  <c r="GP104" i="2"/>
  <c r="GO104" i="2"/>
  <c r="GL104" i="2"/>
  <c r="FR104" i="2"/>
  <c r="CX104" i="2"/>
  <c r="W104" i="2" s="1"/>
  <c r="CS104" i="2"/>
  <c r="AJ104" i="2"/>
  <c r="AI104" i="2"/>
  <c r="CW104" i="2" s="1"/>
  <c r="AH104" i="2"/>
  <c r="CV104" i="2" s="1"/>
  <c r="AG104" i="2"/>
  <c r="CU104" i="2" s="1"/>
  <c r="AF104" i="2"/>
  <c r="AE104" i="2"/>
  <c r="CR104" i="2" s="1"/>
  <c r="AD104" i="2"/>
  <c r="AC104" i="2"/>
  <c r="GV103" i="2"/>
  <c r="HC103" i="2" s="1"/>
  <c r="GP103" i="2"/>
  <c r="GO103" i="2"/>
  <c r="GL103" i="2"/>
  <c r="FR103" i="2"/>
  <c r="CS103" i="2"/>
  <c r="AJ103" i="2"/>
  <c r="CX103" i="2" s="1"/>
  <c r="AI103" i="2"/>
  <c r="CW103" i="2" s="1"/>
  <c r="AH103" i="2"/>
  <c r="CV103" i="2" s="1"/>
  <c r="AG103" i="2"/>
  <c r="CU103" i="2" s="1"/>
  <c r="T103" i="2" s="1"/>
  <c r="AF103" i="2"/>
  <c r="AE103" i="2"/>
  <c r="AC103" i="2"/>
  <c r="CQ103" i="2" s="1"/>
  <c r="K103" i="2"/>
  <c r="I103" i="2"/>
  <c r="D103" i="2"/>
  <c r="C103" i="2"/>
  <c r="GV102" i="2"/>
  <c r="HC102" i="2" s="1"/>
  <c r="GX102" i="2" s="1"/>
  <c r="GP102" i="2"/>
  <c r="GO102" i="2"/>
  <c r="GL102" i="2"/>
  <c r="FR102" i="2"/>
  <c r="AJ102" i="2"/>
  <c r="CX102" i="2" s="1"/>
  <c r="AI102" i="2"/>
  <c r="CW102" i="2" s="1"/>
  <c r="V102" i="2" s="1"/>
  <c r="AH102" i="2"/>
  <c r="CV102" i="2" s="1"/>
  <c r="AG102" i="2"/>
  <c r="CU102" i="2" s="1"/>
  <c r="AF102" i="2"/>
  <c r="AE102" i="2"/>
  <c r="AC102" i="2"/>
  <c r="U102" i="2"/>
  <c r="K102" i="2"/>
  <c r="I102" i="2"/>
  <c r="I104" i="2" s="1"/>
  <c r="P104" i="2" s="1"/>
  <c r="D102" i="2"/>
  <c r="C102" i="2"/>
  <c r="GV101" i="2"/>
  <c r="HC101" i="2" s="1"/>
  <c r="GP101" i="2"/>
  <c r="GO101" i="2"/>
  <c r="GL101" i="2"/>
  <c r="FR101" i="2"/>
  <c r="AJ101" i="2"/>
  <c r="CX101" i="2" s="1"/>
  <c r="AI101" i="2"/>
  <c r="CW101" i="2" s="1"/>
  <c r="AH101" i="2"/>
  <c r="CV101" i="2" s="1"/>
  <c r="AG101" i="2"/>
  <c r="CU101" i="2" s="1"/>
  <c r="AF101" i="2"/>
  <c r="CT101" i="2" s="1"/>
  <c r="AE101" i="2"/>
  <c r="AC101" i="2"/>
  <c r="GV100" i="2"/>
  <c r="HC100" i="2" s="1"/>
  <c r="GP100" i="2"/>
  <c r="GO100" i="2"/>
  <c r="GL100" i="2"/>
  <c r="FR100" i="2"/>
  <c r="AJ100" i="2"/>
  <c r="CX100" i="2" s="1"/>
  <c r="AI100" i="2"/>
  <c r="CW100" i="2" s="1"/>
  <c r="AH100" i="2"/>
  <c r="CV100" i="2" s="1"/>
  <c r="AG100" i="2"/>
  <c r="CU100" i="2" s="1"/>
  <c r="AF100" i="2"/>
  <c r="AE100" i="2"/>
  <c r="CR100" i="2" s="1"/>
  <c r="AC100" i="2"/>
  <c r="GV99" i="2"/>
  <c r="HC99" i="2" s="1"/>
  <c r="GP99" i="2"/>
  <c r="GO99" i="2"/>
  <c r="GL99" i="2"/>
  <c r="FR99" i="2"/>
  <c r="CW99" i="2"/>
  <c r="V99" i="2" s="1"/>
  <c r="AJ99" i="2"/>
  <c r="CX99" i="2" s="1"/>
  <c r="AI99" i="2"/>
  <c r="AH99" i="2"/>
  <c r="CV99" i="2" s="1"/>
  <c r="AG99" i="2"/>
  <c r="CU99" i="2" s="1"/>
  <c r="AF99" i="2"/>
  <c r="AE99" i="2"/>
  <c r="AC99" i="2"/>
  <c r="K99" i="2"/>
  <c r="I99" i="2"/>
  <c r="I101" i="2" s="1"/>
  <c r="D99" i="2"/>
  <c r="C99" i="2"/>
  <c r="GV98" i="2"/>
  <c r="HC98" i="2" s="1"/>
  <c r="GP98" i="2"/>
  <c r="GO98" i="2"/>
  <c r="GL98" i="2"/>
  <c r="FR98" i="2"/>
  <c r="AJ98" i="2"/>
  <c r="CX98" i="2" s="1"/>
  <c r="AI98" i="2"/>
  <c r="CW98" i="2" s="1"/>
  <c r="AH98" i="2"/>
  <c r="CV98" i="2" s="1"/>
  <c r="AG98" i="2"/>
  <c r="CU98" i="2" s="1"/>
  <c r="AF98" i="2"/>
  <c r="CT98" i="2" s="1"/>
  <c r="AE98" i="2"/>
  <c r="AC98" i="2"/>
  <c r="K98" i="2"/>
  <c r="I98" i="2"/>
  <c r="D98" i="2"/>
  <c r="C98" i="2"/>
  <c r="GV97" i="2"/>
  <c r="HC97" i="2" s="1"/>
  <c r="GP97" i="2"/>
  <c r="GO97" i="2"/>
  <c r="GL97" i="2"/>
  <c r="FR97" i="2"/>
  <c r="AJ97" i="2"/>
  <c r="CX97" i="2" s="1"/>
  <c r="AI97" i="2"/>
  <c r="CW97" i="2" s="1"/>
  <c r="AH97" i="2"/>
  <c r="CV97" i="2" s="1"/>
  <c r="AG97" i="2"/>
  <c r="CU97" i="2" s="1"/>
  <c r="AF97" i="2"/>
  <c r="AE97" i="2"/>
  <c r="AC97" i="2"/>
  <c r="CQ97" i="2" s="1"/>
  <c r="GV96" i="2"/>
  <c r="HC96" i="2" s="1"/>
  <c r="GP96" i="2"/>
  <c r="GO96" i="2"/>
  <c r="GL96" i="2"/>
  <c r="FR96" i="2"/>
  <c r="AJ96" i="2"/>
  <c r="CX96" i="2" s="1"/>
  <c r="AI96" i="2"/>
  <c r="CW96" i="2" s="1"/>
  <c r="AH96" i="2"/>
  <c r="CV96" i="2" s="1"/>
  <c r="AG96" i="2"/>
  <c r="CU96" i="2" s="1"/>
  <c r="AF96" i="2"/>
  <c r="AE96" i="2"/>
  <c r="AC96" i="2"/>
  <c r="GV95" i="2"/>
  <c r="HC95" i="2" s="1"/>
  <c r="GP95" i="2"/>
  <c r="GO95" i="2"/>
  <c r="GL95" i="2"/>
  <c r="FR95" i="2"/>
  <c r="CW95" i="2"/>
  <c r="CS95" i="2"/>
  <c r="AJ95" i="2"/>
  <c r="CX95" i="2" s="1"/>
  <c r="AI95" i="2"/>
  <c r="AH95" i="2"/>
  <c r="CV95" i="2" s="1"/>
  <c r="AG95" i="2"/>
  <c r="CU95" i="2" s="1"/>
  <c r="AF95" i="2"/>
  <c r="AE95" i="2"/>
  <c r="CR95" i="2" s="1"/>
  <c r="AD95" i="2"/>
  <c r="AB95" i="2" s="1"/>
  <c r="AC95" i="2"/>
  <c r="GV94" i="2"/>
  <c r="HC94" i="2" s="1"/>
  <c r="GP94" i="2"/>
  <c r="GO94" i="2"/>
  <c r="GL94" i="2"/>
  <c r="FR94" i="2"/>
  <c r="CW94" i="2"/>
  <c r="AJ94" i="2"/>
  <c r="CX94" i="2" s="1"/>
  <c r="AI94" i="2"/>
  <c r="AH94" i="2"/>
  <c r="CV94" i="2" s="1"/>
  <c r="AG94" i="2"/>
  <c r="CU94" i="2" s="1"/>
  <c r="T94" i="2" s="1"/>
  <c r="AF94" i="2"/>
  <c r="AE94" i="2"/>
  <c r="AC94" i="2"/>
  <c r="CQ94" i="2" s="1"/>
  <c r="HC93" i="2"/>
  <c r="GV93" i="2"/>
  <c r="GP93" i="2"/>
  <c r="GO93" i="2"/>
  <c r="GL93" i="2"/>
  <c r="FR93" i="2"/>
  <c r="AJ93" i="2"/>
  <c r="CX93" i="2" s="1"/>
  <c r="AI93" i="2"/>
  <c r="CW93" i="2" s="1"/>
  <c r="AH93" i="2"/>
  <c r="CV93" i="2" s="1"/>
  <c r="AG93" i="2"/>
  <c r="CU93" i="2" s="1"/>
  <c r="AF93" i="2"/>
  <c r="AE93" i="2"/>
  <c r="AC93" i="2"/>
  <c r="GV92" i="2"/>
  <c r="HC92" i="2" s="1"/>
  <c r="GP92" i="2"/>
  <c r="GO92" i="2"/>
  <c r="GL92" i="2"/>
  <c r="FR92" i="2"/>
  <c r="CW92" i="2"/>
  <c r="CS92" i="2"/>
  <c r="AJ92" i="2"/>
  <c r="CX92" i="2" s="1"/>
  <c r="AI92" i="2"/>
  <c r="AH92" i="2"/>
  <c r="CV92" i="2" s="1"/>
  <c r="AG92" i="2"/>
  <c r="CU92" i="2" s="1"/>
  <c r="AF92" i="2"/>
  <c r="AE92" i="2"/>
  <c r="CR92" i="2" s="1"/>
  <c r="AD92" i="2"/>
  <c r="AB92" i="2" s="1"/>
  <c r="AC92" i="2"/>
  <c r="CQ92" i="2" s="1"/>
  <c r="GV91" i="2"/>
  <c r="HC91" i="2" s="1"/>
  <c r="GP91" i="2"/>
  <c r="GO91" i="2"/>
  <c r="GL91" i="2"/>
  <c r="FR91" i="2"/>
  <c r="CS91" i="2"/>
  <c r="AJ91" i="2"/>
  <c r="CX91" i="2" s="1"/>
  <c r="AI91" i="2"/>
  <c r="CW91" i="2" s="1"/>
  <c r="AH91" i="2"/>
  <c r="CV91" i="2" s="1"/>
  <c r="AG91" i="2"/>
  <c r="CU91" i="2" s="1"/>
  <c r="AF91" i="2"/>
  <c r="AE91" i="2"/>
  <c r="CR91" i="2" s="1"/>
  <c r="AD91" i="2"/>
  <c r="AC91" i="2"/>
  <c r="K91" i="2"/>
  <c r="I91" i="2"/>
  <c r="D91" i="2"/>
  <c r="C91" i="2"/>
  <c r="GV90" i="2"/>
  <c r="HC90" i="2" s="1"/>
  <c r="GP90" i="2"/>
  <c r="GO90" i="2"/>
  <c r="GL90" i="2"/>
  <c r="FR90" i="2"/>
  <c r="CR90" i="2"/>
  <c r="AJ90" i="2"/>
  <c r="CX90" i="2" s="1"/>
  <c r="AI90" i="2"/>
  <c r="CW90" i="2" s="1"/>
  <c r="AH90" i="2"/>
  <c r="CV90" i="2" s="1"/>
  <c r="U90" i="2" s="1"/>
  <c r="I280" i="1" s="1"/>
  <c r="AG90" i="2"/>
  <c r="CU90" i="2" s="1"/>
  <c r="AF90" i="2"/>
  <c r="CT90" i="2" s="1"/>
  <c r="AE90" i="2"/>
  <c r="AC90" i="2"/>
  <c r="P90" i="2" s="1"/>
  <c r="K90" i="2"/>
  <c r="I90" i="2"/>
  <c r="I94" i="2" s="1"/>
  <c r="D90" i="2"/>
  <c r="C90" i="2"/>
  <c r="GV89" i="2"/>
  <c r="HC89" i="2" s="1"/>
  <c r="GP89" i="2"/>
  <c r="GO89" i="2"/>
  <c r="GL89" i="2"/>
  <c r="FR89" i="2"/>
  <c r="CR89" i="2"/>
  <c r="AJ89" i="2"/>
  <c r="CX89" i="2" s="1"/>
  <c r="AI89" i="2"/>
  <c r="CW89" i="2" s="1"/>
  <c r="AH89" i="2"/>
  <c r="CV89" i="2" s="1"/>
  <c r="AG89" i="2"/>
  <c r="CU89" i="2" s="1"/>
  <c r="AF89" i="2"/>
  <c r="AE89" i="2"/>
  <c r="CS89" i="2" s="1"/>
  <c r="AC89" i="2"/>
  <c r="CQ89" i="2" s="1"/>
  <c r="GV88" i="2"/>
  <c r="HC88" i="2" s="1"/>
  <c r="GP88" i="2"/>
  <c r="GO88" i="2"/>
  <c r="GL88" i="2"/>
  <c r="FR88" i="2"/>
  <c r="CW88" i="2"/>
  <c r="AJ88" i="2"/>
  <c r="CX88" i="2" s="1"/>
  <c r="AI88" i="2"/>
  <c r="AH88" i="2"/>
  <c r="CV88" i="2" s="1"/>
  <c r="AG88" i="2"/>
  <c r="CU88" i="2" s="1"/>
  <c r="AF88" i="2"/>
  <c r="AE88" i="2"/>
  <c r="AD88" i="2"/>
  <c r="AC88" i="2"/>
  <c r="GV87" i="2"/>
  <c r="HC87" i="2" s="1"/>
  <c r="GX87" i="2" s="1"/>
  <c r="GP87" i="2"/>
  <c r="GO87" i="2"/>
  <c r="GL87" i="2"/>
  <c r="FR87" i="2"/>
  <c r="AJ87" i="2"/>
  <c r="CX87" i="2" s="1"/>
  <c r="AI87" i="2"/>
  <c r="CW87" i="2" s="1"/>
  <c r="AH87" i="2"/>
  <c r="CV87" i="2" s="1"/>
  <c r="AG87" i="2"/>
  <c r="CU87" i="2" s="1"/>
  <c r="AF87" i="2"/>
  <c r="AE87" i="2"/>
  <c r="AC87" i="2"/>
  <c r="CQ87" i="2" s="1"/>
  <c r="K87" i="2"/>
  <c r="I87" i="2"/>
  <c r="D87" i="2"/>
  <c r="C87" i="2"/>
  <c r="GV86" i="2"/>
  <c r="HC86" i="2" s="1"/>
  <c r="GP86" i="2"/>
  <c r="GO86" i="2"/>
  <c r="GL86" i="2"/>
  <c r="FR86" i="2"/>
  <c r="AJ86" i="2"/>
  <c r="CX86" i="2" s="1"/>
  <c r="AI86" i="2"/>
  <c r="CW86" i="2" s="1"/>
  <c r="AH86" i="2"/>
  <c r="CV86" i="2" s="1"/>
  <c r="AG86" i="2"/>
  <c r="CU86" i="2" s="1"/>
  <c r="AF86" i="2"/>
  <c r="CT86" i="2" s="1"/>
  <c r="AE86" i="2"/>
  <c r="AD86" i="2" s="1"/>
  <c r="AC86" i="2"/>
  <c r="K86" i="2"/>
  <c r="I86" i="2"/>
  <c r="Q86" i="2" s="1"/>
  <c r="I259" i="1" s="1"/>
  <c r="D86" i="2"/>
  <c r="C86" i="2"/>
  <c r="GV85" i="2"/>
  <c r="HC85" i="2" s="1"/>
  <c r="GP85" i="2"/>
  <c r="GO85" i="2"/>
  <c r="GL85" i="2"/>
  <c r="FR85" i="2"/>
  <c r="CW85" i="2"/>
  <c r="V85" i="2" s="1"/>
  <c r="AJ85" i="2"/>
  <c r="CX85" i="2" s="1"/>
  <c r="AI85" i="2"/>
  <c r="AH85" i="2"/>
  <c r="CV85" i="2" s="1"/>
  <c r="AG85" i="2"/>
  <c r="CU85" i="2" s="1"/>
  <c r="AF85" i="2"/>
  <c r="CT85" i="2" s="1"/>
  <c r="AE85" i="2"/>
  <c r="CR85" i="2" s="1"/>
  <c r="AD85" i="2"/>
  <c r="AC85" i="2"/>
  <c r="CQ85" i="2" s="1"/>
  <c r="GV84" i="2"/>
  <c r="HC84" i="2" s="1"/>
  <c r="GP84" i="2"/>
  <c r="GO84" i="2"/>
  <c r="GL84" i="2"/>
  <c r="FR84" i="2"/>
  <c r="AJ84" i="2"/>
  <c r="CX84" i="2" s="1"/>
  <c r="AI84" i="2"/>
  <c r="CW84" i="2" s="1"/>
  <c r="AH84" i="2"/>
  <c r="CV84" i="2" s="1"/>
  <c r="AG84" i="2"/>
  <c r="CU84" i="2" s="1"/>
  <c r="AF84" i="2"/>
  <c r="AE84" i="2"/>
  <c r="AC84" i="2"/>
  <c r="CQ84" i="2" s="1"/>
  <c r="HC83" i="2"/>
  <c r="GX83" i="2"/>
  <c r="GV83" i="2"/>
  <c r="GP83" i="2"/>
  <c r="GO83" i="2"/>
  <c r="GL83" i="2"/>
  <c r="FR83" i="2"/>
  <c r="CT83" i="2"/>
  <c r="CS83" i="2"/>
  <c r="AJ83" i="2"/>
  <c r="CX83" i="2" s="1"/>
  <c r="AI83" i="2"/>
  <c r="CW83" i="2" s="1"/>
  <c r="AH83" i="2"/>
  <c r="CV83" i="2" s="1"/>
  <c r="U83" i="2" s="1"/>
  <c r="AG83" i="2"/>
  <c r="CU83" i="2" s="1"/>
  <c r="AF83" i="2"/>
  <c r="AE83" i="2"/>
  <c r="CR83" i="2" s="1"/>
  <c r="AD83" i="2"/>
  <c r="AC83" i="2"/>
  <c r="P83" i="2" s="1"/>
  <c r="R83" i="2"/>
  <c r="GK83" i="2" s="1"/>
  <c r="K83" i="2"/>
  <c r="I83" i="2"/>
  <c r="I85" i="2" s="1"/>
  <c r="D83" i="2"/>
  <c r="C83" i="2"/>
  <c r="GV82" i="2"/>
  <c r="HC82" i="2" s="1"/>
  <c r="GP82" i="2"/>
  <c r="GO82" i="2"/>
  <c r="GL82" i="2"/>
  <c r="FR82" i="2"/>
  <c r="AJ82" i="2"/>
  <c r="CX82" i="2" s="1"/>
  <c r="AI82" i="2"/>
  <c r="CW82" i="2" s="1"/>
  <c r="AH82" i="2"/>
  <c r="CV82" i="2" s="1"/>
  <c r="U82" i="2" s="1"/>
  <c r="AG82" i="2"/>
  <c r="CU82" i="2" s="1"/>
  <c r="AF82" i="2"/>
  <c r="CT82" i="2" s="1"/>
  <c r="AE82" i="2"/>
  <c r="AD82" i="2" s="1"/>
  <c r="AC82" i="2"/>
  <c r="CQ82" i="2" s="1"/>
  <c r="Q82" i="2"/>
  <c r="K82" i="2"/>
  <c r="I82" i="2"/>
  <c r="D82" i="2"/>
  <c r="C82" i="2"/>
  <c r="GV81" i="2"/>
  <c r="HC81" i="2" s="1"/>
  <c r="GX81" i="2" s="1"/>
  <c r="GP81" i="2"/>
  <c r="GN81" i="2"/>
  <c r="GL81" i="2"/>
  <c r="FR81" i="2"/>
  <c r="AJ81" i="2"/>
  <c r="CX81" i="2" s="1"/>
  <c r="W81" i="2" s="1"/>
  <c r="AI81" i="2"/>
  <c r="CW81" i="2" s="1"/>
  <c r="V81" i="2" s="1"/>
  <c r="AH81" i="2"/>
  <c r="CV81" i="2" s="1"/>
  <c r="U81" i="2" s="1"/>
  <c r="AG81" i="2"/>
  <c r="CU81" i="2" s="1"/>
  <c r="T81" i="2" s="1"/>
  <c r="AF81" i="2"/>
  <c r="AE81" i="2"/>
  <c r="CS81" i="2" s="1"/>
  <c r="AD81" i="2"/>
  <c r="AC81" i="2"/>
  <c r="CQ81" i="2" s="1"/>
  <c r="R81" i="2"/>
  <c r="GK81" i="2" s="1"/>
  <c r="P81" i="2"/>
  <c r="D81" i="2"/>
  <c r="C81" i="2"/>
  <c r="GV80" i="2"/>
  <c r="HC80" i="2" s="1"/>
  <c r="GX80" i="2" s="1"/>
  <c r="GP80" i="2"/>
  <c r="GN80" i="2"/>
  <c r="GL80" i="2"/>
  <c r="FR80" i="2"/>
  <c r="CR80" i="2"/>
  <c r="AJ80" i="2"/>
  <c r="CX80" i="2" s="1"/>
  <c r="W80" i="2" s="1"/>
  <c r="AI80" i="2"/>
  <c r="CW80" i="2" s="1"/>
  <c r="V80" i="2" s="1"/>
  <c r="AH80" i="2"/>
  <c r="CV80" i="2" s="1"/>
  <c r="U80" i="2" s="1"/>
  <c r="AG80" i="2"/>
  <c r="CU80" i="2" s="1"/>
  <c r="T80" i="2" s="1"/>
  <c r="AF80" i="2"/>
  <c r="CT80" i="2" s="1"/>
  <c r="AE80" i="2"/>
  <c r="AC80" i="2"/>
  <c r="D80" i="2"/>
  <c r="C80" i="2"/>
  <c r="GV79" i="2"/>
  <c r="HC79" i="2" s="1"/>
  <c r="GX79" i="2" s="1"/>
  <c r="GP79" i="2"/>
  <c r="GO79" i="2"/>
  <c r="GL79" i="2"/>
  <c r="FR79" i="2"/>
  <c r="AJ79" i="2"/>
  <c r="CX79" i="2" s="1"/>
  <c r="W79" i="2" s="1"/>
  <c r="AI79" i="2"/>
  <c r="CW79" i="2" s="1"/>
  <c r="V79" i="2" s="1"/>
  <c r="AH79" i="2"/>
  <c r="CV79" i="2" s="1"/>
  <c r="AG79" i="2"/>
  <c r="CU79" i="2" s="1"/>
  <c r="AF79" i="2"/>
  <c r="CT79" i="2" s="1"/>
  <c r="AE79" i="2"/>
  <c r="AC79" i="2"/>
  <c r="CQ79" i="2" s="1"/>
  <c r="S79" i="2"/>
  <c r="K79" i="2"/>
  <c r="I79" i="2"/>
  <c r="D79" i="2"/>
  <c r="C79" i="2"/>
  <c r="GV78" i="2"/>
  <c r="HC78" i="2" s="1"/>
  <c r="GX78" i="2" s="1"/>
  <c r="GP78" i="2"/>
  <c r="GO78" i="2"/>
  <c r="GL78" i="2"/>
  <c r="FR78" i="2"/>
  <c r="AJ78" i="2"/>
  <c r="CX78" i="2" s="1"/>
  <c r="AI78" i="2"/>
  <c r="CW78" i="2" s="1"/>
  <c r="AH78" i="2"/>
  <c r="CV78" i="2" s="1"/>
  <c r="AG78" i="2"/>
  <c r="CU78" i="2" s="1"/>
  <c r="T78" i="2" s="1"/>
  <c r="AF78" i="2"/>
  <c r="CT78" i="2" s="1"/>
  <c r="AE78" i="2"/>
  <c r="AD78" i="2" s="1"/>
  <c r="AC78" i="2"/>
  <c r="P78" i="2" s="1"/>
  <c r="U78" i="2"/>
  <c r="K78" i="2"/>
  <c r="I78" i="2"/>
  <c r="CX239" i="4" s="1"/>
  <c r="D78" i="2"/>
  <c r="C78" i="2"/>
  <c r="GV77" i="2"/>
  <c r="HC77" i="2" s="1"/>
  <c r="GP77" i="2"/>
  <c r="GO77" i="2"/>
  <c r="GL77" i="2"/>
  <c r="FR77" i="2"/>
  <c r="AJ77" i="2"/>
  <c r="CX77" i="2" s="1"/>
  <c r="AI77" i="2"/>
  <c r="CW77" i="2" s="1"/>
  <c r="AH77" i="2"/>
  <c r="CV77" i="2" s="1"/>
  <c r="AG77" i="2"/>
  <c r="CU77" i="2" s="1"/>
  <c r="AF77" i="2"/>
  <c r="AE77" i="2"/>
  <c r="AC77" i="2"/>
  <c r="CQ77" i="2" s="1"/>
  <c r="I77" i="2"/>
  <c r="HC76" i="2"/>
  <c r="GX76" i="2" s="1"/>
  <c r="GV76" i="2"/>
  <c r="GP76" i="2"/>
  <c r="GO76" i="2"/>
  <c r="GL76" i="2"/>
  <c r="FR76" i="2"/>
  <c r="AJ76" i="2"/>
  <c r="CX76" i="2" s="1"/>
  <c r="AI76" i="2"/>
  <c r="CW76" i="2" s="1"/>
  <c r="AH76" i="2"/>
  <c r="CV76" i="2" s="1"/>
  <c r="AG76" i="2"/>
  <c r="CU76" i="2" s="1"/>
  <c r="AF76" i="2"/>
  <c r="AE76" i="2"/>
  <c r="AC76" i="2"/>
  <c r="P76" i="2" s="1"/>
  <c r="I76" i="2"/>
  <c r="GV75" i="2"/>
  <c r="HC75" i="2" s="1"/>
  <c r="GP75" i="2"/>
  <c r="GO75" i="2"/>
  <c r="GL75" i="2"/>
  <c r="FR75" i="2"/>
  <c r="CS75" i="2"/>
  <c r="AJ75" i="2"/>
  <c r="CX75" i="2" s="1"/>
  <c r="AI75" i="2"/>
  <c r="CW75" i="2" s="1"/>
  <c r="AH75" i="2"/>
  <c r="CV75" i="2" s="1"/>
  <c r="AG75" i="2"/>
  <c r="CU75" i="2" s="1"/>
  <c r="AF75" i="2"/>
  <c r="AE75" i="2"/>
  <c r="AC75" i="2"/>
  <c r="CQ75" i="2" s="1"/>
  <c r="I75" i="2"/>
  <c r="T75" i="2" s="1"/>
  <c r="GV74" i="2"/>
  <c r="HC74" i="2" s="1"/>
  <c r="GP74" i="2"/>
  <c r="GO74" i="2"/>
  <c r="GL74" i="2"/>
  <c r="FR74" i="2"/>
  <c r="CX74" i="2"/>
  <c r="W74" i="2" s="1"/>
  <c r="AJ74" i="2"/>
  <c r="AI74" i="2"/>
  <c r="CW74" i="2" s="1"/>
  <c r="AH74" i="2"/>
  <c r="CV74" i="2" s="1"/>
  <c r="AG74" i="2"/>
  <c r="CU74" i="2" s="1"/>
  <c r="T74" i="2" s="1"/>
  <c r="AF74" i="2"/>
  <c r="CT74" i="2" s="1"/>
  <c r="AE74" i="2"/>
  <c r="CR74" i="2" s="1"/>
  <c r="AC74" i="2"/>
  <c r="CQ74" i="2" s="1"/>
  <c r="R74" i="2"/>
  <c r="GK74" i="2" s="1"/>
  <c r="I74" i="2"/>
  <c r="GV73" i="2"/>
  <c r="HC73" i="2" s="1"/>
  <c r="GX73" i="2" s="1"/>
  <c r="GP73" i="2"/>
  <c r="GO73" i="2"/>
  <c r="GL73" i="2"/>
  <c r="FR73" i="2"/>
  <c r="CQ73" i="2"/>
  <c r="AJ73" i="2"/>
  <c r="CX73" i="2" s="1"/>
  <c r="W73" i="2" s="1"/>
  <c r="AI73" i="2"/>
  <c r="CW73" i="2" s="1"/>
  <c r="V73" i="2" s="1"/>
  <c r="AH73" i="2"/>
  <c r="CV73" i="2" s="1"/>
  <c r="AG73" i="2"/>
  <c r="CU73" i="2" s="1"/>
  <c r="T73" i="2" s="1"/>
  <c r="AF73" i="2"/>
  <c r="AE73" i="2"/>
  <c r="AC73" i="2"/>
  <c r="U73" i="2"/>
  <c r="P73" i="2"/>
  <c r="D73" i="2"/>
  <c r="C73" i="2"/>
  <c r="GV72" i="2"/>
  <c r="HC72" i="2" s="1"/>
  <c r="GX72" i="2" s="1"/>
  <c r="GP72" i="2"/>
  <c r="GO72" i="2"/>
  <c r="GL72" i="2"/>
  <c r="FR72" i="2"/>
  <c r="CX72" i="2"/>
  <c r="W72" i="2" s="1"/>
  <c r="AJ72" i="2"/>
  <c r="AI72" i="2"/>
  <c r="CW72" i="2" s="1"/>
  <c r="V72" i="2" s="1"/>
  <c r="AH72" i="2"/>
  <c r="CV72" i="2" s="1"/>
  <c r="U72" i="2" s="1"/>
  <c r="AG72" i="2"/>
  <c r="CU72" i="2" s="1"/>
  <c r="T72" i="2" s="1"/>
  <c r="AF72" i="2"/>
  <c r="AE72" i="2"/>
  <c r="AC72" i="2"/>
  <c r="P72" i="2" s="1"/>
  <c r="D72" i="2"/>
  <c r="C72" i="2"/>
  <c r="GV71" i="2"/>
  <c r="HC71" i="2" s="1"/>
  <c r="GX71" i="2" s="1"/>
  <c r="GP71" i="2"/>
  <c r="GO71" i="2"/>
  <c r="GL71" i="2"/>
  <c r="FR71" i="2"/>
  <c r="AJ71" i="2"/>
  <c r="CX71" i="2" s="1"/>
  <c r="W71" i="2" s="1"/>
  <c r="AI71" i="2"/>
  <c r="CW71" i="2" s="1"/>
  <c r="V71" i="2" s="1"/>
  <c r="AH71" i="2"/>
  <c r="CV71" i="2" s="1"/>
  <c r="U71" i="2" s="1"/>
  <c r="AG71" i="2"/>
  <c r="CU71" i="2" s="1"/>
  <c r="T71" i="2" s="1"/>
  <c r="AF71" i="2"/>
  <c r="S71" i="2" s="1"/>
  <c r="CZ71" i="2" s="1"/>
  <c r="Y71" i="2" s="1"/>
  <c r="AE71" i="2"/>
  <c r="AC71" i="2"/>
  <c r="CQ71" i="2" s="1"/>
  <c r="R71" i="2"/>
  <c r="GK71" i="2" s="1"/>
  <c r="D71" i="2"/>
  <c r="C71" i="2"/>
  <c r="GV70" i="2"/>
  <c r="HC70" i="2" s="1"/>
  <c r="GX70" i="2" s="1"/>
  <c r="GP70" i="2"/>
  <c r="GO70" i="2"/>
  <c r="GL70" i="2"/>
  <c r="FR70" i="2"/>
  <c r="CR70" i="2"/>
  <c r="AJ70" i="2"/>
  <c r="CX70" i="2" s="1"/>
  <c r="W70" i="2" s="1"/>
  <c r="AI70" i="2"/>
  <c r="CW70" i="2" s="1"/>
  <c r="V70" i="2" s="1"/>
  <c r="AH70" i="2"/>
  <c r="CV70" i="2" s="1"/>
  <c r="U70" i="2" s="1"/>
  <c r="AG70" i="2"/>
  <c r="CU70" i="2" s="1"/>
  <c r="T70" i="2" s="1"/>
  <c r="AF70" i="2"/>
  <c r="AE70" i="2"/>
  <c r="AD70" i="2" s="1"/>
  <c r="AC70" i="2"/>
  <c r="R70" i="2"/>
  <c r="GK70" i="2" s="1"/>
  <c r="Q70" i="2"/>
  <c r="D70" i="2"/>
  <c r="C70" i="2"/>
  <c r="GV69" i="2"/>
  <c r="HC69" i="2" s="1"/>
  <c r="GX69" i="2" s="1"/>
  <c r="GP69" i="2"/>
  <c r="GO69" i="2"/>
  <c r="GL69" i="2"/>
  <c r="FR69" i="2"/>
  <c r="CQ69" i="2"/>
  <c r="AJ69" i="2"/>
  <c r="CX69" i="2" s="1"/>
  <c r="W69" i="2" s="1"/>
  <c r="AI69" i="2"/>
  <c r="CW69" i="2" s="1"/>
  <c r="V69" i="2" s="1"/>
  <c r="AH69" i="2"/>
  <c r="CV69" i="2" s="1"/>
  <c r="AG69" i="2"/>
  <c r="CU69" i="2" s="1"/>
  <c r="T69" i="2" s="1"/>
  <c r="AF69" i="2"/>
  <c r="AE69" i="2"/>
  <c r="AC69" i="2"/>
  <c r="U69" i="2"/>
  <c r="P69" i="2"/>
  <c r="I69" i="2"/>
  <c r="GV68" i="2"/>
  <c r="HC68" i="2" s="1"/>
  <c r="GX68" i="2" s="1"/>
  <c r="GP68" i="2"/>
  <c r="GO68" i="2"/>
  <c r="GL68" i="2"/>
  <c r="FR68" i="2"/>
  <c r="AJ68" i="2"/>
  <c r="CX68" i="2" s="1"/>
  <c r="AI68" i="2"/>
  <c r="CW68" i="2" s="1"/>
  <c r="AH68" i="2"/>
  <c r="CV68" i="2" s="1"/>
  <c r="AG68" i="2"/>
  <c r="CU68" i="2" s="1"/>
  <c r="AF68" i="2"/>
  <c r="CT68" i="2" s="1"/>
  <c r="AE68" i="2"/>
  <c r="CR68" i="2" s="1"/>
  <c r="AD68" i="2"/>
  <c r="AC68" i="2"/>
  <c r="P68" i="2"/>
  <c r="I68" i="2"/>
  <c r="Q68" i="2" s="1"/>
  <c r="GV67" i="2"/>
  <c r="HC67" i="2" s="1"/>
  <c r="GX67" i="2" s="1"/>
  <c r="GP67" i="2"/>
  <c r="GO67" i="2"/>
  <c r="GL67" i="2"/>
  <c r="FR67" i="2"/>
  <c r="AJ67" i="2"/>
  <c r="CX67" i="2" s="1"/>
  <c r="W67" i="2" s="1"/>
  <c r="AI67" i="2"/>
  <c r="CW67" i="2" s="1"/>
  <c r="V67" i="2" s="1"/>
  <c r="AH67" i="2"/>
  <c r="CV67" i="2" s="1"/>
  <c r="U67" i="2" s="1"/>
  <c r="AG67" i="2"/>
  <c r="CU67" i="2" s="1"/>
  <c r="T67" i="2" s="1"/>
  <c r="AF67" i="2"/>
  <c r="AE67" i="2"/>
  <c r="AC67" i="2"/>
  <c r="CQ67" i="2" s="1"/>
  <c r="D67" i="2"/>
  <c r="C67" i="2"/>
  <c r="GV66" i="2"/>
  <c r="HC66" i="2" s="1"/>
  <c r="GX66" i="2" s="1"/>
  <c r="GP66" i="2"/>
  <c r="GO66" i="2"/>
  <c r="GL66" i="2"/>
  <c r="FR66" i="2"/>
  <c r="AJ66" i="2"/>
  <c r="CX66" i="2" s="1"/>
  <c r="W66" i="2" s="1"/>
  <c r="AI66" i="2"/>
  <c r="CW66" i="2" s="1"/>
  <c r="V66" i="2" s="1"/>
  <c r="AH66" i="2"/>
  <c r="CV66" i="2" s="1"/>
  <c r="U66" i="2" s="1"/>
  <c r="AG66" i="2"/>
  <c r="CU66" i="2" s="1"/>
  <c r="T66" i="2" s="1"/>
  <c r="AF66" i="2"/>
  <c r="CT66" i="2" s="1"/>
  <c r="AE66" i="2"/>
  <c r="AC66" i="2"/>
  <c r="P66" i="2" s="1"/>
  <c r="D66" i="2"/>
  <c r="C66" i="2"/>
  <c r="GV65" i="2"/>
  <c r="HC65" i="2" s="1"/>
  <c r="GX65" i="2" s="1"/>
  <c r="GP65" i="2"/>
  <c r="GO65" i="2"/>
  <c r="GL65" i="2"/>
  <c r="FR65" i="2"/>
  <c r="AJ65" i="2"/>
  <c r="CX65" i="2" s="1"/>
  <c r="AI65" i="2"/>
  <c r="CW65" i="2" s="1"/>
  <c r="AH65" i="2"/>
  <c r="CV65" i="2" s="1"/>
  <c r="AG65" i="2"/>
  <c r="CU65" i="2" s="1"/>
  <c r="AF65" i="2"/>
  <c r="CT65" i="2" s="1"/>
  <c r="AE65" i="2"/>
  <c r="AC65" i="2"/>
  <c r="CQ65" i="2" s="1"/>
  <c r="GV64" i="2"/>
  <c r="HC64" i="2" s="1"/>
  <c r="GP64" i="2"/>
  <c r="GO64" i="2"/>
  <c r="GL64" i="2"/>
  <c r="FR64" i="2"/>
  <c r="AJ64" i="2"/>
  <c r="CX64" i="2" s="1"/>
  <c r="AI64" i="2"/>
  <c r="CW64" i="2" s="1"/>
  <c r="AH64" i="2"/>
  <c r="CV64" i="2" s="1"/>
  <c r="AG64" i="2"/>
  <c r="CU64" i="2" s="1"/>
  <c r="AF64" i="2"/>
  <c r="AE64" i="2"/>
  <c r="CS64" i="2" s="1"/>
  <c r="AC64" i="2"/>
  <c r="CQ64" i="2" s="1"/>
  <c r="GV63" i="2"/>
  <c r="HC63" i="2" s="1"/>
  <c r="GX63" i="2" s="1"/>
  <c r="GP63" i="2"/>
  <c r="GO63" i="2"/>
  <c r="GL63" i="2"/>
  <c r="FR63" i="2"/>
  <c r="AJ63" i="2"/>
  <c r="CX63" i="2" s="1"/>
  <c r="AI63" i="2"/>
  <c r="CW63" i="2" s="1"/>
  <c r="V63" i="2" s="1"/>
  <c r="AH63" i="2"/>
  <c r="CV63" i="2" s="1"/>
  <c r="AG63" i="2"/>
  <c r="CU63" i="2" s="1"/>
  <c r="AF63" i="2"/>
  <c r="AE63" i="2"/>
  <c r="CR63" i="2" s="1"/>
  <c r="AC63" i="2"/>
  <c r="CQ63" i="2" s="1"/>
  <c r="P63" i="2"/>
  <c r="K63" i="2"/>
  <c r="I63" i="2"/>
  <c r="I65" i="2" s="1"/>
  <c r="D63" i="2"/>
  <c r="C63" i="2"/>
  <c r="GV62" i="2"/>
  <c r="HC62" i="2" s="1"/>
  <c r="GP62" i="2"/>
  <c r="GO62" i="2"/>
  <c r="GL62" i="2"/>
  <c r="FR62" i="2"/>
  <c r="CT62" i="2"/>
  <c r="AJ62" i="2"/>
  <c r="CX62" i="2" s="1"/>
  <c r="AI62" i="2"/>
  <c r="CW62" i="2" s="1"/>
  <c r="AH62" i="2"/>
  <c r="CV62" i="2" s="1"/>
  <c r="AG62" i="2"/>
  <c r="CU62" i="2" s="1"/>
  <c r="AF62" i="2"/>
  <c r="AE62" i="2"/>
  <c r="AD62" i="2" s="1"/>
  <c r="AC62" i="2"/>
  <c r="CQ62" i="2" s="1"/>
  <c r="K62" i="2"/>
  <c r="I62" i="2"/>
  <c r="D62" i="2"/>
  <c r="C62" i="2"/>
  <c r="GV61" i="2"/>
  <c r="HC61" i="2" s="1"/>
  <c r="GP61" i="2"/>
  <c r="GO61" i="2"/>
  <c r="GL61" i="2"/>
  <c r="FR61" i="2"/>
  <c r="AJ61" i="2"/>
  <c r="CX61" i="2" s="1"/>
  <c r="AI61" i="2"/>
  <c r="CW61" i="2" s="1"/>
  <c r="AH61" i="2"/>
  <c r="CV61" i="2" s="1"/>
  <c r="AG61" i="2"/>
  <c r="CU61" i="2" s="1"/>
  <c r="AF61" i="2"/>
  <c r="AE61" i="2"/>
  <c r="CR61" i="2" s="1"/>
  <c r="AC61" i="2"/>
  <c r="CQ61" i="2" s="1"/>
  <c r="I61" i="2"/>
  <c r="Q61" i="2" s="1"/>
  <c r="GV60" i="2"/>
  <c r="HC60" i="2" s="1"/>
  <c r="GX60" i="2" s="1"/>
  <c r="GP60" i="2"/>
  <c r="GO60" i="2"/>
  <c r="GL60" i="2"/>
  <c r="FR60" i="2"/>
  <c r="AJ60" i="2"/>
  <c r="CX60" i="2" s="1"/>
  <c r="AI60" i="2"/>
  <c r="CW60" i="2" s="1"/>
  <c r="AH60" i="2"/>
  <c r="CV60" i="2" s="1"/>
  <c r="AG60" i="2"/>
  <c r="CU60" i="2" s="1"/>
  <c r="AF60" i="2"/>
  <c r="CT60" i="2" s="1"/>
  <c r="AE60" i="2"/>
  <c r="CR60" i="2" s="1"/>
  <c r="AC60" i="2"/>
  <c r="CQ60" i="2" s="1"/>
  <c r="I60" i="2"/>
  <c r="GV59" i="2"/>
  <c r="HC59" i="2" s="1"/>
  <c r="GX59" i="2" s="1"/>
  <c r="GP59" i="2"/>
  <c r="GO59" i="2"/>
  <c r="GL59" i="2"/>
  <c r="FR59" i="2"/>
  <c r="AJ59" i="2"/>
  <c r="CX59" i="2" s="1"/>
  <c r="W59" i="2" s="1"/>
  <c r="AI59" i="2"/>
  <c r="CW59" i="2" s="1"/>
  <c r="V59" i="2" s="1"/>
  <c r="AH59" i="2"/>
  <c r="CV59" i="2" s="1"/>
  <c r="U59" i="2" s="1"/>
  <c r="AG59" i="2"/>
  <c r="CU59" i="2" s="1"/>
  <c r="T59" i="2" s="1"/>
  <c r="AF59" i="2"/>
  <c r="AE59" i="2"/>
  <c r="CS59" i="2" s="1"/>
  <c r="AC59" i="2"/>
  <c r="P59" i="2" s="1"/>
  <c r="K181" i="1" s="1"/>
  <c r="R59" i="2"/>
  <c r="GK59" i="2" s="1"/>
  <c r="D59" i="2"/>
  <c r="C59" i="2"/>
  <c r="GV58" i="2"/>
  <c r="HC58" i="2" s="1"/>
  <c r="GX58" i="2" s="1"/>
  <c r="GP58" i="2"/>
  <c r="GO58" i="2"/>
  <c r="GL58" i="2"/>
  <c r="FR58" i="2"/>
  <c r="CX58" i="2"/>
  <c r="W58" i="2" s="1"/>
  <c r="CT58" i="2"/>
  <c r="AJ58" i="2"/>
  <c r="AI58" i="2"/>
  <c r="CW58" i="2" s="1"/>
  <c r="V58" i="2" s="1"/>
  <c r="AH58" i="2"/>
  <c r="CV58" i="2" s="1"/>
  <c r="U58" i="2" s="1"/>
  <c r="AG58" i="2"/>
  <c r="CU58" i="2" s="1"/>
  <c r="T58" i="2" s="1"/>
  <c r="AF58" i="2"/>
  <c r="AE58" i="2"/>
  <c r="CS58" i="2" s="1"/>
  <c r="AC58" i="2"/>
  <c r="S58" i="2"/>
  <c r="CZ58" i="2" s="1"/>
  <c r="Y58" i="2" s="1"/>
  <c r="R58" i="2"/>
  <c r="GK58" i="2" s="1"/>
  <c r="D58" i="2"/>
  <c r="C58" i="2"/>
  <c r="GV57" i="2"/>
  <c r="HC57" i="2" s="1"/>
  <c r="GX57" i="2" s="1"/>
  <c r="GP57" i="2"/>
  <c r="GO57" i="2"/>
  <c r="GL57" i="2"/>
  <c r="FR57" i="2"/>
  <c r="CX57" i="2"/>
  <c r="W57" i="2" s="1"/>
  <c r="AJ57" i="2"/>
  <c r="AI57" i="2"/>
  <c r="CW57" i="2" s="1"/>
  <c r="V57" i="2" s="1"/>
  <c r="AH57" i="2"/>
  <c r="CV57" i="2" s="1"/>
  <c r="U57" i="2" s="1"/>
  <c r="AG57" i="2"/>
  <c r="CU57" i="2" s="1"/>
  <c r="T57" i="2" s="1"/>
  <c r="AF57" i="2"/>
  <c r="CT57" i="2" s="1"/>
  <c r="AE57" i="2"/>
  <c r="AD57" i="2" s="1"/>
  <c r="AC57" i="2"/>
  <c r="CQ57" i="2" s="1"/>
  <c r="S57" i="2"/>
  <c r="CY57" i="2" s="1"/>
  <c r="X57" i="2" s="1"/>
  <c r="D57" i="2"/>
  <c r="C57" i="2"/>
  <c r="GV56" i="2"/>
  <c r="HC56" i="2" s="1"/>
  <c r="GX56" i="2" s="1"/>
  <c r="GP56" i="2"/>
  <c r="GO56" i="2"/>
  <c r="GL56" i="2"/>
  <c r="FR56" i="2"/>
  <c r="AJ56" i="2"/>
  <c r="CX56" i="2" s="1"/>
  <c r="W56" i="2" s="1"/>
  <c r="AI56" i="2"/>
  <c r="CW56" i="2" s="1"/>
  <c r="V56" i="2" s="1"/>
  <c r="AH56" i="2"/>
  <c r="CV56" i="2" s="1"/>
  <c r="U56" i="2" s="1"/>
  <c r="AG56" i="2"/>
  <c r="CU56" i="2" s="1"/>
  <c r="T56" i="2" s="1"/>
  <c r="AF56" i="2"/>
  <c r="CT56" i="2" s="1"/>
  <c r="AE56" i="2"/>
  <c r="CR56" i="2" s="1"/>
  <c r="AC56" i="2"/>
  <c r="D56" i="2"/>
  <c r="C56" i="2"/>
  <c r="GV55" i="2"/>
  <c r="HC55" i="2" s="1"/>
  <c r="GP55" i="2"/>
  <c r="GO55" i="2"/>
  <c r="GL55" i="2"/>
  <c r="FR55" i="2"/>
  <c r="AJ55" i="2"/>
  <c r="CX55" i="2" s="1"/>
  <c r="AI55" i="2"/>
  <c r="CW55" i="2" s="1"/>
  <c r="AH55" i="2"/>
  <c r="CV55" i="2" s="1"/>
  <c r="AG55" i="2"/>
  <c r="CU55" i="2" s="1"/>
  <c r="AF55" i="2"/>
  <c r="AE55" i="2"/>
  <c r="CS55" i="2" s="1"/>
  <c r="AC55" i="2"/>
  <c r="I55" i="2"/>
  <c r="Q55" i="2" s="1"/>
  <c r="GV54" i="2"/>
  <c r="HC54" i="2" s="1"/>
  <c r="GP54" i="2"/>
  <c r="GO54" i="2"/>
  <c r="GL54" i="2"/>
  <c r="FR54" i="2"/>
  <c r="AJ54" i="2"/>
  <c r="CX54" i="2" s="1"/>
  <c r="AI54" i="2"/>
  <c r="CW54" i="2" s="1"/>
  <c r="AH54" i="2"/>
  <c r="CV54" i="2" s="1"/>
  <c r="U54" i="2" s="1"/>
  <c r="AG54" i="2"/>
  <c r="CU54" i="2" s="1"/>
  <c r="AF54" i="2"/>
  <c r="AE54" i="2"/>
  <c r="AD54" i="2" s="1"/>
  <c r="AC54" i="2"/>
  <c r="CQ54" i="2" s="1"/>
  <c r="I54" i="2"/>
  <c r="GV53" i="2"/>
  <c r="HC53" i="2" s="1"/>
  <c r="GX53" i="2" s="1"/>
  <c r="GP53" i="2"/>
  <c r="GO53" i="2"/>
  <c r="GL53" i="2"/>
  <c r="FR53" i="2"/>
  <c r="AJ53" i="2"/>
  <c r="CX53" i="2" s="1"/>
  <c r="W53" i="2" s="1"/>
  <c r="AI53" i="2"/>
  <c r="CW53" i="2" s="1"/>
  <c r="V53" i="2" s="1"/>
  <c r="AH53" i="2"/>
  <c r="CV53" i="2" s="1"/>
  <c r="U53" i="2" s="1"/>
  <c r="AG53" i="2"/>
  <c r="CU53" i="2" s="1"/>
  <c r="T53" i="2" s="1"/>
  <c r="AF53" i="2"/>
  <c r="CT53" i="2" s="1"/>
  <c r="AE53" i="2"/>
  <c r="CS53" i="2" s="1"/>
  <c r="AC53" i="2"/>
  <c r="Q53" i="2"/>
  <c r="D53" i="2"/>
  <c r="C53" i="2"/>
  <c r="GV52" i="2"/>
  <c r="HC52" i="2" s="1"/>
  <c r="GX52" i="2" s="1"/>
  <c r="GP52" i="2"/>
  <c r="GO52" i="2"/>
  <c r="GL52" i="2"/>
  <c r="FR52" i="2"/>
  <c r="CW52" i="2"/>
  <c r="V52" i="2" s="1"/>
  <c r="AJ52" i="2"/>
  <c r="CX52" i="2" s="1"/>
  <c r="W52" i="2" s="1"/>
  <c r="AI52" i="2"/>
  <c r="AH52" i="2"/>
  <c r="CV52" i="2" s="1"/>
  <c r="U52" i="2" s="1"/>
  <c r="AG52" i="2"/>
  <c r="CU52" i="2" s="1"/>
  <c r="T52" i="2" s="1"/>
  <c r="AF52" i="2"/>
  <c r="CT52" i="2" s="1"/>
  <c r="AE52" i="2"/>
  <c r="CR52" i="2" s="1"/>
  <c r="AD52" i="2"/>
  <c r="AC52" i="2"/>
  <c r="P52" i="2" s="1"/>
  <c r="I164" i="1" s="1"/>
  <c r="R52" i="2"/>
  <c r="GK52" i="2" s="1"/>
  <c r="Q52" i="2"/>
  <c r="D52" i="2"/>
  <c r="C52" i="2"/>
  <c r="GV51" i="2"/>
  <c r="HC51" i="2" s="1"/>
  <c r="GP51" i="2"/>
  <c r="GO51" i="2"/>
  <c r="GL51" i="2"/>
  <c r="FR51" i="2"/>
  <c r="CX51" i="2"/>
  <c r="W51" i="2" s="1"/>
  <c r="CT51" i="2"/>
  <c r="AJ51" i="2"/>
  <c r="AI51" i="2"/>
  <c r="CW51" i="2" s="1"/>
  <c r="AH51" i="2"/>
  <c r="CV51" i="2" s="1"/>
  <c r="U51" i="2" s="1"/>
  <c r="AG51" i="2"/>
  <c r="CU51" i="2" s="1"/>
  <c r="AF51" i="2"/>
  <c r="AE51" i="2"/>
  <c r="AD51" i="2" s="1"/>
  <c r="AC51" i="2"/>
  <c r="CQ51" i="2" s="1"/>
  <c r="I51" i="2"/>
  <c r="S51" i="2" s="1"/>
  <c r="CY51" i="2" s="1"/>
  <c r="X51" i="2" s="1"/>
  <c r="R154" i="1" s="1"/>
  <c r="GV50" i="2"/>
  <c r="HC50" i="2" s="1"/>
  <c r="GX50" i="2" s="1"/>
  <c r="GP50" i="2"/>
  <c r="GO50" i="2"/>
  <c r="GL50" i="2"/>
  <c r="FR50" i="2"/>
  <c r="CX50" i="2"/>
  <c r="W50" i="2" s="1"/>
  <c r="AJ50" i="2"/>
  <c r="AI50" i="2"/>
  <c r="CW50" i="2" s="1"/>
  <c r="V50" i="2" s="1"/>
  <c r="AH50" i="2"/>
  <c r="CV50" i="2" s="1"/>
  <c r="U50" i="2" s="1"/>
  <c r="AG50" i="2"/>
  <c r="CU50" i="2" s="1"/>
  <c r="AF50" i="2"/>
  <c r="CT50" i="2" s="1"/>
  <c r="AE50" i="2"/>
  <c r="CS50" i="2" s="1"/>
  <c r="AC50" i="2"/>
  <c r="S50" i="2"/>
  <c r="CZ50" i="2" s="1"/>
  <c r="Y50" i="2" s="1"/>
  <c r="I50" i="2"/>
  <c r="GV49" i="2"/>
  <c r="HC49" i="2" s="1"/>
  <c r="GX49" i="2" s="1"/>
  <c r="GP49" i="2"/>
  <c r="GO49" i="2"/>
  <c r="GL49" i="2"/>
  <c r="FR49" i="2"/>
  <c r="AJ49" i="2"/>
  <c r="CX49" i="2" s="1"/>
  <c r="W49" i="2" s="1"/>
  <c r="AI49" i="2"/>
  <c r="CW49" i="2" s="1"/>
  <c r="V49" i="2" s="1"/>
  <c r="AH49" i="2"/>
  <c r="CV49" i="2" s="1"/>
  <c r="U49" i="2" s="1"/>
  <c r="AG49" i="2"/>
  <c r="CU49" i="2" s="1"/>
  <c r="T49" i="2" s="1"/>
  <c r="AF49" i="2"/>
  <c r="S49" i="2" s="1"/>
  <c r="AE49" i="2"/>
  <c r="AD49" i="2" s="1"/>
  <c r="AC49" i="2"/>
  <c r="CQ49" i="2" s="1"/>
  <c r="Q49" i="2"/>
  <c r="D49" i="2"/>
  <c r="C49" i="2"/>
  <c r="GV48" i="2"/>
  <c r="HC48" i="2" s="1"/>
  <c r="GX48" i="2" s="1"/>
  <c r="GP48" i="2"/>
  <c r="GO48" i="2"/>
  <c r="GL48" i="2"/>
  <c r="FR48" i="2"/>
  <c r="CS48" i="2"/>
  <c r="AJ48" i="2"/>
  <c r="CX48" i="2" s="1"/>
  <c r="W48" i="2" s="1"/>
  <c r="AI48" i="2"/>
  <c r="CW48" i="2" s="1"/>
  <c r="V48" i="2" s="1"/>
  <c r="AH48" i="2"/>
  <c r="CV48" i="2" s="1"/>
  <c r="U48" i="2" s="1"/>
  <c r="AG48" i="2"/>
  <c r="CU48" i="2" s="1"/>
  <c r="T48" i="2" s="1"/>
  <c r="AF48" i="2"/>
  <c r="CT48" i="2" s="1"/>
  <c r="AE48" i="2"/>
  <c r="CR48" i="2" s="1"/>
  <c r="AC48" i="2"/>
  <c r="P48" i="2" s="1"/>
  <c r="I153" i="1" s="1"/>
  <c r="R48" i="2"/>
  <c r="GK48" i="2" s="1"/>
  <c r="Q48" i="2"/>
  <c r="D48" i="2"/>
  <c r="C48" i="2"/>
  <c r="HC47" i="2"/>
  <c r="GX47" i="2" s="1"/>
  <c r="GV47" i="2"/>
  <c r="GP47" i="2"/>
  <c r="GO47" i="2"/>
  <c r="GL47" i="2"/>
  <c r="FR47" i="2"/>
  <c r="AJ47" i="2"/>
  <c r="CX47" i="2" s="1"/>
  <c r="W47" i="2" s="1"/>
  <c r="AI47" i="2"/>
  <c r="CW47" i="2" s="1"/>
  <c r="V47" i="2" s="1"/>
  <c r="AH47" i="2"/>
  <c r="CV47" i="2" s="1"/>
  <c r="U47" i="2" s="1"/>
  <c r="AG47" i="2"/>
  <c r="CU47" i="2" s="1"/>
  <c r="T47" i="2" s="1"/>
  <c r="AF47" i="2"/>
  <c r="CT47" i="2" s="1"/>
  <c r="AE47" i="2"/>
  <c r="CS47" i="2" s="1"/>
  <c r="AC47" i="2"/>
  <c r="S47" i="2"/>
  <c r="CZ47" i="2" s="1"/>
  <c r="Y47" i="2" s="1"/>
  <c r="Q47" i="2"/>
  <c r="D47" i="2"/>
  <c r="C47" i="2"/>
  <c r="GV46" i="2"/>
  <c r="HC46" i="2" s="1"/>
  <c r="GX46" i="2" s="1"/>
  <c r="GP46" i="2"/>
  <c r="GO46" i="2"/>
  <c r="GL46" i="2"/>
  <c r="FR46" i="2"/>
  <c r="AJ46" i="2"/>
  <c r="CX46" i="2" s="1"/>
  <c r="W46" i="2" s="1"/>
  <c r="AI46" i="2"/>
  <c r="CW46" i="2" s="1"/>
  <c r="V46" i="2" s="1"/>
  <c r="AH46" i="2"/>
  <c r="CV46" i="2" s="1"/>
  <c r="U46" i="2" s="1"/>
  <c r="AG46" i="2"/>
  <c r="CU46" i="2" s="1"/>
  <c r="T46" i="2" s="1"/>
  <c r="AF46" i="2"/>
  <c r="CT46" i="2" s="1"/>
  <c r="AE46" i="2"/>
  <c r="CR46" i="2" s="1"/>
  <c r="AC46" i="2"/>
  <c r="CQ46" i="2" s="1"/>
  <c r="D46" i="2"/>
  <c r="C46" i="2"/>
  <c r="GV45" i="2"/>
  <c r="HC45" i="2" s="1"/>
  <c r="GP45" i="2"/>
  <c r="GO45" i="2"/>
  <c r="GL45" i="2"/>
  <c r="FR45" i="2"/>
  <c r="CX45" i="2"/>
  <c r="AJ45" i="2"/>
  <c r="AI45" i="2"/>
  <c r="CW45" i="2" s="1"/>
  <c r="V45" i="2" s="1"/>
  <c r="AH45" i="2"/>
  <c r="CV45" i="2" s="1"/>
  <c r="AG45" i="2"/>
  <c r="CU45" i="2" s="1"/>
  <c r="AF45" i="2"/>
  <c r="CT45" i="2" s="1"/>
  <c r="AE45" i="2"/>
  <c r="AD45" i="2" s="1"/>
  <c r="AC45" i="2"/>
  <c r="CQ45" i="2" s="1"/>
  <c r="K45" i="2"/>
  <c r="I45" i="2"/>
  <c r="D45" i="2"/>
  <c r="C45" i="2"/>
  <c r="GV44" i="2"/>
  <c r="HC44" i="2" s="1"/>
  <c r="GP44" i="2"/>
  <c r="GO44" i="2"/>
  <c r="GL44" i="2"/>
  <c r="FR44" i="2"/>
  <c r="AJ44" i="2"/>
  <c r="CX44" i="2" s="1"/>
  <c r="AI44" i="2"/>
  <c r="CW44" i="2" s="1"/>
  <c r="AH44" i="2"/>
  <c r="CV44" i="2" s="1"/>
  <c r="AG44" i="2"/>
  <c r="CU44" i="2" s="1"/>
  <c r="T44" i="2" s="1"/>
  <c r="AF44" i="2"/>
  <c r="CT44" i="2" s="1"/>
  <c r="AE44" i="2"/>
  <c r="CR44" i="2" s="1"/>
  <c r="AC44" i="2"/>
  <c r="CQ44" i="2" s="1"/>
  <c r="K44" i="2"/>
  <c r="I44" i="2"/>
  <c r="D44" i="2"/>
  <c r="C44" i="2"/>
  <c r="GV43" i="2"/>
  <c r="HC43" i="2" s="1"/>
  <c r="GX43" i="2" s="1"/>
  <c r="GP43" i="2"/>
  <c r="GO43" i="2"/>
  <c r="GL43" i="2"/>
  <c r="FR43" i="2"/>
  <c r="AJ43" i="2"/>
  <c r="CX43" i="2" s="1"/>
  <c r="W43" i="2" s="1"/>
  <c r="AI43" i="2"/>
  <c r="CW43" i="2" s="1"/>
  <c r="AH43" i="2"/>
  <c r="CV43" i="2" s="1"/>
  <c r="AG43" i="2"/>
  <c r="CU43" i="2" s="1"/>
  <c r="AF43" i="2"/>
  <c r="CT43" i="2" s="1"/>
  <c r="AE43" i="2"/>
  <c r="CS43" i="2" s="1"/>
  <c r="AC43" i="2"/>
  <c r="K43" i="2"/>
  <c r="I43" i="2"/>
  <c r="S43" i="2" s="1"/>
  <c r="D43" i="2"/>
  <c r="C43" i="2"/>
  <c r="GV42" i="2"/>
  <c r="HC42" i="2" s="1"/>
  <c r="GP42" i="2"/>
  <c r="GO42" i="2"/>
  <c r="GL42" i="2"/>
  <c r="FR42" i="2"/>
  <c r="CS42" i="2"/>
  <c r="AJ42" i="2"/>
  <c r="CX42" i="2" s="1"/>
  <c r="AI42" i="2"/>
  <c r="CW42" i="2" s="1"/>
  <c r="AH42" i="2"/>
  <c r="CV42" i="2" s="1"/>
  <c r="AG42" i="2"/>
  <c r="CU42" i="2" s="1"/>
  <c r="AF42" i="2"/>
  <c r="CT42" i="2" s="1"/>
  <c r="AE42" i="2"/>
  <c r="CR42" i="2" s="1"/>
  <c r="AD42" i="2"/>
  <c r="AC42" i="2"/>
  <c r="CQ42" i="2" s="1"/>
  <c r="K42" i="2"/>
  <c r="I42" i="2"/>
  <c r="R42" i="2" s="1"/>
  <c r="D42" i="2"/>
  <c r="C42" i="2"/>
  <c r="GV41" i="2"/>
  <c r="HC41" i="2" s="1"/>
  <c r="GP41" i="2"/>
  <c r="GO41" i="2"/>
  <c r="GL41" i="2"/>
  <c r="FR41" i="2"/>
  <c r="CX41" i="2"/>
  <c r="CT41" i="2"/>
  <c r="AJ41" i="2"/>
  <c r="AI41" i="2"/>
  <c r="CW41" i="2" s="1"/>
  <c r="AH41" i="2"/>
  <c r="CV41" i="2" s="1"/>
  <c r="AG41" i="2"/>
  <c r="CU41" i="2" s="1"/>
  <c r="T41" i="2" s="1"/>
  <c r="AF41" i="2"/>
  <c r="AE41" i="2"/>
  <c r="AD41" i="2" s="1"/>
  <c r="AC41" i="2"/>
  <c r="CQ41" i="2" s="1"/>
  <c r="K41" i="2"/>
  <c r="I41" i="2"/>
  <c r="D41" i="2"/>
  <c r="C41" i="2"/>
  <c r="GV40" i="2"/>
  <c r="HC40" i="2" s="1"/>
  <c r="GP40" i="2"/>
  <c r="GO40" i="2"/>
  <c r="GL40" i="2"/>
  <c r="FR40" i="2"/>
  <c r="AJ40" i="2"/>
  <c r="CX40" i="2" s="1"/>
  <c r="AI40" i="2"/>
  <c r="CW40" i="2" s="1"/>
  <c r="V40" i="2" s="1"/>
  <c r="AH40" i="2"/>
  <c r="CV40" i="2" s="1"/>
  <c r="AG40" i="2"/>
  <c r="CU40" i="2" s="1"/>
  <c r="AF40" i="2"/>
  <c r="CT40" i="2" s="1"/>
  <c r="AE40" i="2"/>
  <c r="CR40" i="2" s="1"/>
  <c r="AC40" i="2"/>
  <c r="K40" i="2"/>
  <c r="I40" i="2"/>
  <c r="D40" i="2"/>
  <c r="C40" i="2"/>
  <c r="GV39" i="2"/>
  <c r="HC39" i="2" s="1"/>
  <c r="GX39" i="2" s="1"/>
  <c r="GP39" i="2"/>
  <c r="GO39" i="2"/>
  <c r="GL39" i="2"/>
  <c r="FR39" i="2"/>
  <c r="CX39" i="2"/>
  <c r="AJ39" i="2"/>
  <c r="AI39" i="2"/>
  <c r="CW39" i="2" s="1"/>
  <c r="AH39" i="2"/>
  <c r="CV39" i="2" s="1"/>
  <c r="AG39" i="2"/>
  <c r="CU39" i="2" s="1"/>
  <c r="AF39" i="2"/>
  <c r="CT39" i="2" s="1"/>
  <c r="AE39" i="2"/>
  <c r="CS39" i="2" s="1"/>
  <c r="AC39" i="2"/>
  <c r="K39" i="2"/>
  <c r="I39" i="2"/>
  <c r="CX52" i="4" s="1"/>
  <c r="D39" i="2"/>
  <c r="C39" i="2"/>
  <c r="GV38" i="2"/>
  <c r="HC38" i="2" s="1"/>
  <c r="GX38" i="2" s="1"/>
  <c r="GP38" i="2"/>
  <c r="GO38" i="2"/>
  <c r="GL38" i="2"/>
  <c r="FR38" i="2"/>
  <c r="AJ38" i="2"/>
  <c r="CX38" i="2" s="1"/>
  <c r="AI38" i="2"/>
  <c r="CW38" i="2" s="1"/>
  <c r="AH38" i="2"/>
  <c r="CV38" i="2" s="1"/>
  <c r="AG38" i="2"/>
  <c r="CU38" i="2" s="1"/>
  <c r="AF38" i="2"/>
  <c r="CT38" i="2" s="1"/>
  <c r="AE38" i="2"/>
  <c r="CR38" i="2" s="1"/>
  <c r="AC38" i="2"/>
  <c r="CQ38" i="2" s="1"/>
  <c r="K38" i="2"/>
  <c r="I38" i="2"/>
  <c r="CX51" i="4" s="1"/>
  <c r="D38" i="2"/>
  <c r="C38" i="2"/>
  <c r="GV37" i="2"/>
  <c r="HC37" i="2" s="1"/>
  <c r="GP37" i="2"/>
  <c r="GO37" i="2"/>
  <c r="GL37" i="2"/>
  <c r="FR37" i="2"/>
  <c r="CX37" i="2"/>
  <c r="AJ37" i="2"/>
  <c r="AI37" i="2"/>
  <c r="CW37" i="2" s="1"/>
  <c r="V37" i="2" s="1"/>
  <c r="AH37" i="2"/>
  <c r="CV37" i="2" s="1"/>
  <c r="AG37" i="2"/>
  <c r="CU37" i="2" s="1"/>
  <c r="AF37" i="2"/>
  <c r="CT37" i="2" s="1"/>
  <c r="AE37" i="2"/>
  <c r="AD37" i="2" s="1"/>
  <c r="AC37" i="2"/>
  <c r="CQ37" i="2" s="1"/>
  <c r="K37" i="2"/>
  <c r="I37" i="2"/>
  <c r="D37" i="2"/>
  <c r="C37" i="2"/>
  <c r="GV36" i="2"/>
  <c r="HC36" i="2" s="1"/>
  <c r="GP36" i="2"/>
  <c r="GO36" i="2"/>
  <c r="GL36" i="2"/>
  <c r="FR36" i="2"/>
  <c r="AJ36" i="2"/>
  <c r="CX36" i="2" s="1"/>
  <c r="AI36" i="2"/>
  <c r="CW36" i="2" s="1"/>
  <c r="AH36" i="2"/>
  <c r="CV36" i="2" s="1"/>
  <c r="AG36" i="2"/>
  <c r="CU36" i="2" s="1"/>
  <c r="T36" i="2" s="1"/>
  <c r="AF36" i="2"/>
  <c r="CT36" i="2" s="1"/>
  <c r="AE36" i="2"/>
  <c r="CR36" i="2" s="1"/>
  <c r="AC36" i="2"/>
  <c r="CQ36" i="2" s="1"/>
  <c r="K36" i="2"/>
  <c r="I36" i="2"/>
  <c r="D36" i="2"/>
  <c r="C36" i="2"/>
  <c r="GV35" i="2"/>
  <c r="HC35" i="2" s="1"/>
  <c r="GX35" i="2" s="1"/>
  <c r="GP35" i="2"/>
  <c r="GO35" i="2"/>
  <c r="GL35" i="2"/>
  <c r="FR35" i="2"/>
  <c r="CT35" i="2"/>
  <c r="AJ35" i="2"/>
  <c r="CX35" i="2" s="1"/>
  <c r="AI35" i="2"/>
  <c r="CW35" i="2" s="1"/>
  <c r="AH35" i="2"/>
  <c r="CV35" i="2" s="1"/>
  <c r="AG35" i="2"/>
  <c r="CU35" i="2" s="1"/>
  <c r="T35" i="2" s="1"/>
  <c r="AF35" i="2"/>
  <c r="AE35" i="2"/>
  <c r="CS35" i="2" s="1"/>
  <c r="AC35" i="2"/>
  <c r="K35" i="2"/>
  <c r="I35" i="2"/>
  <c r="CX46" i="4" s="1"/>
  <c r="D35" i="2"/>
  <c r="C35" i="2"/>
  <c r="GV34" i="2"/>
  <c r="HC34" i="2" s="1"/>
  <c r="GP34" i="2"/>
  <c r="GO34" i="2"/>
  <c r="GL34" i="2"/>
  <c r="FR34" i="2"/>
  <c r="AJ34" i="2"/>
  <c r="CX34" i="2" s="1"/>
  <c r="AI34" i="2"/>
  <c r="CW34" i="2" s="1"/>
  <c r="V34" i="2" s="1"/>
  <c r="AH34" i="2"/>
  <c r="CV34" i="2" s="1"/>
  <c r="AG34" i="2"/>
  <c r="CU34" i="2" s="1"/>
  <c r="AF34" i="2"/>
  <c r="CT34" i="2" s="1"/>
  <c r="AE34" i="2"/>
  <c r="CR34" i="2" s="1"/>
  <c r="AC34" i="2"/>
  <c r="CQ34" i="2" s="1"/>
  <c r="K34" i="2"/>
  <c r="I34" i="2"/>
  <c r="CX45" i="4" s="1"/>
  <c r="D34" i="2"/>
  <c r="C34" i="2"/>
  <c r="GV33" i="2"/>
  <c r="HC33" i="2" s="1"/>
  <c r="GP33" i="2"/>
  <c r="GO33" i="2"/>
  <c r="GL33" i="2"/>
  <c r="FR33" i="2"/>
  <c r="AJ33" i="2"/>
  <c r="CX33" i="2" s="1"/>
  <c r="AI33" i="2"/>
  <c r="CW33" i="2" s="1"/>
  <c r="AH33" i="2"/>
  <c r="CV33" i="2" s="1"/>
  <c r="AG33" i="2"/>
  <c r="CU33" i="2" s="1"/>
  <c r="AF33" i="2"/>
  <c r="CT33" i="2" s="1"/>
  <c r="AE33" i="2"/>
  <c r="AD33" i="2" s="1"/>
  <c r="AC33" i="2"/>
  <c r="CQ33" i="2" s="1"/>
  <c r="K33" i="2"/>
  <c r="I33" i="2"/>
  <c r="D33" i="2"/>
  <c r="C33" i="2"/>
  <c r="GV32" i="2"/>
  <c r="HC32" i="2" s="1"/>
  <c r="GP32" i="2"/>
  <c r="GO32" i="2"/>
  <c r="GL32" i="2"/>
  <c r="FR32" i="2"/>
  <c r="CS32" i="2"/>
  <c r="AJ32" i="2"/>
  <c r="CX32" i="2" s="1"/>
  <c r="AI32" i="2"/>
  <c r="CW32" i="2" s="1"/>
  <c r="AH32" i="2"/>
  <c r="CV32" i="2" s="1"/>
  <c r="AG32" i="2"/>
  <c r="CU32" i="2" s="1"/>
  <c r="T32" i="2" s="1"/>
  <c r="AF32" i="2"/>
  <c r="CT32" i="2" s="1"/>
  <c r="AE32" i="2"/>
  <c r="CR32" i="2" s="1"/>
  <c r="AD32" i="2"/>
  <c r="AC32" i="2"/>
  <c r="AB32" i="2" s="1"/>
  <c r="K32" i="2"/>
  <c r="I32" i="2"/>
  <c r="R32" i="2" s="1"/>
  <c r="D32" i="2"/>
  <c r="C32" i="2"/>
  <c r="GV31" i="2"/>
  <c r="HC31" i="2" s="1"/>
  <c r="GP31" i="2"/>
  <c r="GO31" i="2"/>
  <c r="GL31" i="2"/>
  <c r="FR31" i="2"/>
  <c r="AJ31" i="2"/>
  <c r="CX31" i="2" s="1"/>
  <c r="W31" i="2" s="1"/>
  <c r="AI31" i="2"/>
  <c r="CW31" i="2" s="1"/>
  <c r="AH31" i="2"/>
  <c r="CV31" i="2" s="1"/>
  <c r="AG31" i="2"/>
  <c r="CU31" i="2" s="1"/>
  <c r="T31" i="2" s="1"/>
  <c r="AF31" i="2"/>
  <c r="CT31" i="2" s="1"/>
  <c r="AE31" i="2"/>
  <c r="CS31" i="2" s="1"/>
  <c r="AC31" i="2"/>
  <c r="K31" i="2"/>
  <c r="I31" i="2"/>
  <c r="D31" i="2"/>
  <c r="C31" i="2"/>
  <c r="HC30" i="2"/>
  <c r="GV30" i="2"/>
  <c r="GP30" i="2"/>
  <c r="GO30" i="2"/>
  <c r="GL30" i="2"/>
  <c r="FR30" i="2"/>
  <c r="AJ30" i="2"/>
  <c r="CX30" i="2" s="1"/>
  <c r="AI30" i="2"/>
  <c r="CW30" i="2" s="1"/>
  <c r="AH30" i="2"/>
  <c r="CV30" i="2" s="1"/>
  <c r="AG30" i="2"/>
  <c r="CU30" i="2" s="1"/>
  <c r="T30" i="2" s="1"/>
  <c r="AF30" i="2"/>
  <c r="CT30" i="2" s="1"/>
  <c r="AE30" i="2"/>
  <c r="CR30" i="2" s="1"/>
  <c r="AC30" i="2"/>
  <c r="CQ30" i="2" s="1"/>
  <c r="K30" i="2"/>
  <c r="I30" i="2"/>
  <c r="P30" i="2" s="1"/>
  <c r="D30" i="2"/>
  <c r="C30" i="2"/>
  <c r="GV29" i="2"/>
  <c r="HC29" i="2" s="1"/>
  <c r="GP29" i="2"/>
  <c r="GO29" i="2"/>
  <c r="GL29" i="2"/>
  <c r="FR29" i="2"/>
  <c r="CX29" i="2"/>
  <c r="W29" i="2" s="1"/>
  <c r="AJ29" i="2"/>
  <c r="AI29" i="2"/>
  <c r="CW29" i="2" s="1"/>
  <c r="AH29" i="2"/>
  <c r="CV29" i="2" s="1"/>
  <c r="U29" i="2" s="1"/>
  <c r="AG29" i="2"/>
  <c r="CU29" i="2" s="1"/>
  <c r="AF29" i="2"/>
  <c r="CT29" i="2" s="1"/>
  <c r="AE29" i="2"/>
  <c r="CR29" i="2" s="1"/>
  <c r="AC29" i="2"/>
  <c r="K29" i="2"/>
  <c r="I29" i="2"/>
  <c r="Q29" i="2" s="1"/>
  <c r="K59" i="1" s="1"/>
  <c r="D29" i="2"/>
  <c r="C29" i="2"/>
  <c r="GV28" i="2"/>
  <c r="HC28" i="2" s="1"/>
  <c r="GX28" i="2" s="1"/>
  <c r="GP28" i="2"/>
  <c r="GO28" i="2"/>
  <c r="GL28" i="2"/>
  <c r="FR28" i="2"/>
  <c r="AJ28" i="2"/>
  <c r="CX28" i="2" s="1"/>
  <c r="AI28" i="2"/>
  <c r="CW28" i="2" s="1"/>
  <c r="AH28" i="2"/>
  <c r="CV28" i="2" s="1"/>
  <c r="U28" i="2" s="1"/>
  <c r="AG28" i="2"/>
  <c r="CU28" i="2" s="1"/>
  <c r="AF28" i="2"/>
  <c r="AE28" i="2"/>
  <c r="CR28" i="2" s="1"/>
  <c r="AD28" i="2"/>
  <c r="AC28" i="2"/>
  <c r="P28" i="2"/>
  <c r="K28" i="2"/>
  <c r="I28" i="2"/>
  <c r="D28" i="2"/>
  <c r="C28" i="2"/>
  <c r="GV27" i="2"/>
  <c r="HC27" i="2" s="1"/>
  <c r="GP27" i="2"/>
  <c r="GO27" i="2"/>
  <c r="GL27" i="2"/>
  <c r="FR27" i="2"/>
  <c r="CT27" i="2"/>
  <c r="AJ27" i="2"/>
  <c r="CX27" i="2" s="1"/>
  <c r="AI27" i="2"/>
  <c r="CW27" i="2" s="1"/>
  <c r="AH27" i="2"/>
  <c r="CV27" i="2" s="1"/>
  <c r="U27" i="2" s="1"/>
  <c r="AG27" i="2"/>
  <c r="CU27" i="2" s="1"/>
  <c r="T27" i="2" s="1"/>
  <c r="AF27" i="2"/>
  <c r="AE27" i="2"/>
  <c r="CR27" i="2" s="1"/>
  <c r="AC27" i="2"/>
  <c r="K27" i="2"/>
  <c r="I27" i="2"/>
  <c r="D27" i="2"/>
  <c r="C27" i="2"/>
  <c r="GV26" i="2"/>
  <c r="HC26" i="2" s="1"/>
  <c r="GP26" i="2"/>
  <c r="GO26" i="2"/>
  <c r="GL26" i="2"/>
  <c r="FR26" i="2"/>
  <c r="AJ26" i="2"/>
  <c r="CX26" i="2" s="1"/>
  <c r="AI26" i="2"/>
  <c r="CW26" i="2" s="1"/>
  <c r="V26" i="2" s="1"/>
  <c r="AH26" i="2"/>
  <c r="CV26" i="2" s="1"/>
  <c r="AG26" i="2"/>
  <c r="CU26" i="2" s="1"/>
  <c r="AF26" i="2"/>
  <c r="AE26" i="2"/>
  <c r="CR26" i="2" s="1"/>
  <c r="AC26" i="2"/>
  <c r="K26" i="2"/>
  <c r="I26" i="2"/>
  <c r="D26" i="2"/>
  <c r="C26" i="2"/>
  <c r="HC25" i="2"/>
  <c r="GV25" i="2"/>
  <c r="GP25" i="2"/>
  <c r="GO25" i="2"/>
  <c r="GL25" i="2"/>
  <c r="FR161" i="2" s="1"/>
  <c r="FR22" i="2" s="1"/>
  <c r="FR25" i="2"/>
  <c r="AJ25" i="2"/>
  <c r="CX25" i="2" s="1"/>
  <c r="AI25" i="2"/>
  <c r="CW25" i="2" s="1"/>
  <c r="AH25" i="2"/>
  <c r="CV25" i="2" s="1"/>
  <c r="AG25" i="2"/>
  <c r="CU25" i="2" s="1"/>
  <c r="AF25" i="2"/>
  <c r="CT25" i="2" s="1"/>
  <c r="AE25" i="2"/>
  <c r="CR25" i="2" s="1"/>
  <c r="AC25" i="2"/>
  <c r="K25" i="2"/>
  <c r="I25" i="2"/>
  <c r="D25" i="2"/>
  <c r="C25" i="2"/>
  <c r="GV24" i="2"/>
  <c r="HC24" i="2" s="1"/>
  <c r="GP24" i="2"/>
  <c r="GO24" i="2"/>
  <c r="GL24" i="2"/>
  <c r="FR24" i="2"/>
  <c r="AJ24" i="2"/>
  <c r="CX24" i="2" s="1"/>
  <c r="AI24" i="2"/>
  <c r="CW24" i="2" s="1"/>
  <c r="V24" i="2" s="1"/>
  <c r="AH24" i="2"/>
  <c r="CV24" i="2" s="1"/>
  <c r="AG24" i="2"/>
  <c r="CU24" i="2" s="1"/>
  <c r="T24" i="2" s="1"/>
  <c r="AF24" i="2"/>
  <c r="AE24" i="2"/>
  <c r="CR24" i="2" s="1"/>
  <c r="AC24" i="2"/>
  <c r="CQ24" i="2" s="1"/>
  <c r="P24" i="2"/>
  <c r="K24" i="2"/>
  <c r="I24" i="2"/>
  <c r="GX24" i="2" s="1"/>
  <c r="D24" i="2"/>
  <c r="C24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G22" i="2"/>
  <c r="EF22" i="2"/>
  <c r="EE22" i="2"/>
  <c r="DS22" i="2"/>
  <c r="DR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AO22" i="2"/>
  <c r="AN22" i="2"/>
  <c r="AM22" i="2"/>
  <c r="AA22" i="2"/>
  <c r="Z22" i="2"/>
  <c r="G22" i="2"/>
  <c r="F22" i="2"/>
  <c r="E22" i="2"/>
  <c r="D22" i="2"/>
  <c r="C22" i="2"/>
  <c r="B22" i="2"/>
  <c r="D20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U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G18" i="2"/>
  <c r="F18" i="2"/>
  <c r="E18" i="2"/>
  <c r="D18" i="2"/>
  <c r="C18" i="2"/>
  <c r="B18" i="2"/>
  <c r="D12" i="2"/>
  <c r="C485" i="1"/>
  <c r="H482" i="1"/>
  <c r="C482" i="1"/>
  <c r="J466" i="1"/>
  <c r="H466" i="1"/>
  <c r="J465" i="1"/>
  <c r="H465" i="1"/>
  <c r="A464" i="1"/>
  <c r="J462" i="1"/>
  <c r="H462" i="1"/>
  <c r="J461" i="1"/>
  <c r="H461" i="1"/>
  <c r="A460" i="1"/>
  <c r="K457" i="1"/>
  <c r="J458" i="1" s="1"/>
  <c r="P458" i="1" s="1"/>
  <c r="J457" i="1"/>
  <c r="H457" i="1"/>
  <c r="G457" i="1"/>
  <c r="F457" i="1"/>
  <c r="J456" i="1"/>
  <c r="E456" i="1"/>
  <c r="D456" i="1"/>
  <c r="B456" i="1"/>
  <c r="A456" i="1"/>
  <c r="J454" i="1"/>
  <c r="H454" i="1"/>
  <c r="G454" i="1"/>
  <c r="F454" i="1"/>
  <c r="U453" i="1"/>
  <c r="J453" i="1"/>
  <c r="E453" i="1"/>
  <c r="D453" i="1"/>
  <c r="B453" i="1"/>
  <c r="A453" i="1"/>
  <c r="J451" i="1"/>
  <c r="E451" i="1"/>
  <c r="J450" i="1"/>
  <c r="H450" i="1"/>
  <c r="G450" i="1"/>
  <c r="F450" i="1"/>
  <c r="J449" i="1"/>
  <c r="H449" i="1"/>
  <c r="G449" i="1"/>
  <c r="F449" i="1"/>
  <c r="J448" i="1"/>
  <c r="E448" i="1"/>
  <c r="D448" i="1"/>
  <c r="B448" i="1"/>
  <c r="A448" i="1"/>
  <c r="J446" i="1"/>
  <c r="H446" i="1"/>
  <c r="G446" i="1"/>
  <c r="F446" i="1"/>
  <c r="V445" i="1"/>
  <c r="J445" i="1"/>
  <c r="E445" i="1"/>
  <c r="D445" i="1"/>
  <c r="B445" i="1"/>
  <c r="A445" i="1"/>
  <c r="H443" i="1"/>
  <c r="G443" i="1"/>
  <c r="E443" i="1"/>
  <c r="J442" i="1"/>
  <c r="E442" i="1"/>
  <c r="J441" i="1"/>
  <c r="E441" i="1"/>
  <c r="J440" i="1"/>
  <c r="E440" i="1"/>
  <c r="J439" i="1"/>
  <c r="H439" i="1"/>
  <c r="G439" i="1"/>
  <c r="F439" i="1"/>
  <c r="J438" i="1"/>
  <c r="I438" i="1"/>
  <c r="H438" i="1"/>
  <c r="G438" i="1"/>
  <c r="F438" i="1"/>
  <c r="J437" i="1"/>
  <c r="H437" i="1"/>
  <c r="G437" i="1"/>
  <c r="F437" i="1"/>
  <c r="C436" i="1"/>
  <c r="J435" i="1"/>
  <c r="E435" i="1"/>
  <c r="D435" i="1"/>
  <c r="B435" i="1"/>
  <c r="A435" i="1"/>
  <c r="H433" i="1"/>
  <c r="G433" i="1"/>
  <c r="E433" i="1"/>
  <c r="J432" i="1"/>
  <c r="E432" i="1"/>
  <c r="J431" i="1"/>
  <c r="E431" i="1"/>
  <c r="J430" i="1"/>
  <c r="E430" i="1"/>
  <c r="J429" i="1"/>
  <c r="H429" i="1"/>
  <c r="F429" i="1"/>
  <c r="D429" i="1"/>
  <c r="B429" i="1"/>
  <c r="A429" i="1"/>
  <c r="J428" i="1"/>
  <c r="H428" i="1"/>
  <c r="G428" i="1"/>
  <c r="F428" i="1"/>
  <c r="J427" i="1"/>
  <c r="H427" i="1"/>
  <c r="G427" i="1"/>
  <c r="F427" i="1"/>
  <c r="J426" i="1"/>
  <c r="H426" i="1"/>
  <c r="G426" i="1"/>
  <c r="F426" i="1"/>
  <c r="J425" i="1"/>
  <c r="H425" i="1"/>
  <c r="G425" i="1"/>
  <c r="F425" i="1"/>
  <c r="C424" i="1"/>
  <c r="J423" i="1"/>
  <c r="E423" i="1"/>
  <c r="D423" i="1"/>
  <c r="B423" i="1"/>
  <c r="A423" i="1"/>
  <c r="H421" i="1"/>
  <c r="G421" i="1"/>
  <c r="E421" i="1"/>
  <c r="J420" i="1"/>
  <c r="E420" i="1"/>
  <c r="J419" i="1"/>
  <c r="E419" i="1"/>
  <c r="J418" i="1"/>
  <c r="H418" i="1"/>
  <c r="F418" i="1"/>
  <c r="D418" i="1"/>
  <c r="B418" i="1"/>
  <c r="A418" i="1"/>
  <c r="J417" i="1"/>
  <c r="H417" i="1"/>
  <c r="G417" i="1"/>
  <c r="F417" i="1"/>
  <c r="C416" i="1"/>
  <c r="J415" i="1"/>
  <c r="E415" i="1"/>
  <c r="D415" i="1"/>
  <c r="B415" i="1"/>
  <c r="A415" i="1"/>
  <c r="I413" i="1"/>
  <c r="H413" i="1"/>
  <c r="G413" i="1"/>
  <c r="E413" i="1"/>
  <c r="J412" i="1"/>
  <c r="E412" i="1"/>
  <c r="J411" i="1"/>
  <c r="E411" i="1"/>
  <c r="J410" i="1"/>
  <c r="E410" i="1"/>
  <c r="J409" i="1"/>
  <c r="H409" i="1"/>
  <c r="F409" i="1"/>
  <c r="D409" i="1"/>
  <c r="B409" i="1"/>
  <c r="A409" i="1"/>
  <c r="J408" i="1"/>
  <c r="H408" i="1"/>
  <c r="G408" i="1"/>
  <c r="F408" i="1"/>
  <c r="J407" i="1"/>
  <c r="H407" i="1"/>
  <c r="G407" i="1"/>
  <c r="F407" i="1"/>
  <c r="J406" i="1"/>
  <c r="H406" i="1"/>
  <c r="G406" i="1"/>
  <c r="F406" i="1"/>
  <c r="J405" i="1"/>
  <c r="H405" i="1"/>
  <c r="G405" i="1"/>
  <c r="F405" i="1"/>
  <c r="C404" i="1"/>
  <c r="J403" i="1"/>
  <c r="E403" i="1"/>
  <c r="D403" i="1"/>
  <c r="A403" i="1"/>
  <c r="H401" i="1"/>
  <c r="G401" i="1"/>
  <c r="E401" i="1"/>
  <c r="J400" i="1"/>
  <c r="E400" i="1"/>
  <c r="J399" i="1"/>
  <c r="E399" i="1"/>
  <c r="J398" i="1"/>
  <c r="E398" i="1"/>
  <c r="J397" i="1"/>
  <c r="H397" i="1"/>
  <c r="F397" i="1"/>
  <c r="D397" i="1"/>
  <c r="B397" i="1"/>
  <c r="A397" i="1"/>
  <c r="J396" i="1"/>
  <c r="H396" i="1"/>
  <c r="G396" i="1"/>
  <c r="F396" i="1"/>
  <c r="J395" i="1"/>
  <c r="H395" i="1"/>
  <c r="G395" i="1"/>
  <c r="F395" i="1"/>
  <c r="J394" i="1"/>
  <c r="H394" i="1"/>
  <c r="G394" i="1"/>
  <c r="F394" i="1"/>
  <c r="J393" i="1"/>
  <c r="H393" i="1"/>
  <c r="G393" i="1"/>
  <c r="F393" i="1"/>
  <c r="C392" i="1"/>
  <c r="J391" i="1"/>
  <c r="E391" i="1"/>
  <c r="D391" i="1"/>
  <c r="A391" i="1"/>
  <c r="H389" i="1"/>
  <c r="G389" i="1"/>
  <c r="E389" i="1"/>
  <c r="J388" i="1"/>
  <c r="E388" i="1"/>
  <c r="J387" i="1"/>
  <c r="E387" i="1"/>
  <c r="J386" i="1"/>
  <c r="E386" i="1"/>
  <c r="J385" i="1"/>
  <c r="H385" i="1"/>
  <c r="F385" i="1"/>
  <c r="D385" i="1"/>
  <c r="B385" i="1"/>
  <c r="A385" i="1"/>
  <c r="J384" i="1"/>
  <c r="H384" i="1"/>
  <c r="G384" i="1"/>
  <c r="F384" i="1"/>
  <c r="J383" i="1"/>
  <c r="H383" i="1"/>
  <c r="G383" i="1"/>
  <c r="F383" i="1"/>
  <c r="J382" i="1"/>
  <c r="H382" i="1"/>
  <c r="G382" i="1"/>
  <c r="F382" i="1"/>
  <c r="J381" i="1"/>
  <c r="I381" i="1"/>
  <c r="H381" i="1"/>
  <c r="G381" i="1"/>
  <c r="F381" i="1"/>
  <c r="C380" i="1"/>
  <c r="J379" i="1"/>
  <c r="E379" i="1"/>
  <c r="D379" i="1"/>
  <c r="A379" i="1"/>
  <c r="H377" i="1"/>
  <c r="G377" i="1"/>
  <c r="E377" i="1"/>
  <c r="J376" i="1"/>
  <c r="E376" i="1"/>
  <c r="J375" i="1"/>
  <c r="E375" i="1"/>
  <c r="J374" i="1"/>
  <c r="E374" i="1"/>
  <c r="J373" i="1"/>
  <c r="H373" i="1"/>
  <c r="F373" i="1"/>
  <c r="D373" i="1"/>
  <c r="B373" i="1"/>
  <c r="A373" i="1"/>
  <c r="K372" i="1"/>
  <c r="J372" i="1"/>
  <c r="H372" i="1"/>
  <c r="G372" i="1"/>
  <c r="F372" i="1"/>
  <c r="J371" i="1"/>
  <c r="H371" i="1"/>
  <c r="G371" i="1"/>
  <c r="F371" i="1"/>
  <c r="J370" i="1"/>
  <c r="H370" i="1"/>
  <c r="G370" i="1"/>
  <c r="F370" i="1"/>
  <c r="J369" i="1"/>
  <c r="H369" i="1"/>
  <c r="G369" i="1"/>
  <c r="F369" i="1"/>
  <c r="C368" i="1"/>
  <c r="J367" i="1"/>
  <c r="E367" i="1"/>
  <c r="D367" i="1"/>
  <c r="A367" i="1"/>
  <c r="H365" i="1"/>
  <c r="G365" i="1"/>
  <c r="E365" i="1"/>
  <c r="J364" i="1"/>
  <c r="E364" i="1"/>
  <c r="J363" i="1"/>
  <c r="E363" i="1"/>
  <c r="J362" i="1"/>
  <c r="E362" i="1"/>
  <c r="J361" i="1"/>
  <c r="H361" i="1"/>
  <c r="F361" i="1"/>
  <c r="D361" i="1"/>
  <c r="B361" i="1"/>
  <c r="A361" i="1"/>
  <c r="K360" i="1"/>
  <c r="J360" i="1"/>
  <c r="H360" i="1"/>
  <c r="G360" i="1"/>
  <c r="F360" i="1"/>
  <c r="J359" i="1"/>
  <c r="H359" i="1"/>
  <c r="G359" i="1"/>
  <c r="F359" i="1"/>
  <c r="J358" i="1"/>
  <c r="H358" i="1"/>
  <c r="G358" i="1"/>
  <c r="F358" i="1"/>
  <c r="J357" i="1"/>
  <c r="H357" i="1"/>
  <c r="G357" i="1"/>
  <c r="F357" i="1"/>
  <c r="C356" i="1"/>
  <c r="J355" i="1"/>
  <c r="E355" i="1"/>
  <c r="D355" i="1"/>
  <c r="A355" i="1"/>
  <c r="H353" i="1"/>
  <c r="G353" i="1"/>
  <c r="E353" i="1"/>
  <c r="J352" i="1"/>
  <c r="E352" i="1"/>
  <c r="J351" i="1"/>
  <c r="E351" i="1"/>
  <c r="J350" i="1"/>
  <c r="E350" i="1"/>
  <c r="J349" i="1"/>
  <c r="H349" i="1"/>
  <c r="F349" i="1"/>
  <c r="D349" i="1"/>
  <c r="B349" i="1"/>
  <c r="A349" i="1"/>
  <c r="K348" i="1"/>
  <c r="J348" i="1"/>
  <c r="H348" i="1"/>
  <c r="G348" i="1"/>
  <c r="F348" i="1"/>
  <c r="J347" i="1"/>
  <c r="H347" i="1"/>
  <c r="G347" i="1"/>
  <c r="F347" i="1"/>
  <c r="J346" i="1"/>
  <c r="H346" i="1"/>
  <c r="G346" i="1"/>
  <c r="F346" i="1"/>
  <c r="J345" i="1"/>
  <c r="H345" i="1"/>
  <c r="G345" i="1"/>
  <c r="F345" i="1"/>
  <c r="C344" i="1"/>
  <c r="J343" i="1"/>
  <c r="E343" i="1"/>
  <c r="D343" i="1"/>
  <c r="A343" i="1"/>
  <c r="H341" i="1"/>
  <c r="G341" i="1"/>
  <c r="E341" i="1"/>
  <c r="J340" i="1"/>
  <c r="E340" i="1"/>
  <c r="J339" i="1"/>
  <c r="E339" i="1"/>
  <c r="J338" i="1"/>
  <c r="E338" i="1"/>
  <c r="J337" i="1"/>
  <c r="H337" i="1"/>
  <c r="F337" i="1"/>
  <c r="D337" i="1"/>
  <c r="B337" i="1"/>
  <c r="A337" i="1"/>
  <c r="K336" i="1"/>
  <c r="J336" i="1"/>
  <c r="H336" i="1"/>
  <c r="G336" i="1"/>
  <c r="F336" i="1"/>
  <c r="J335" i="1"/>
  <c r="H335" i="1"/>
  <c r="G335" i="1"/>
  <c r="F335" i="1"/>
  <c r="J334" i="1"/>
  <c r="H334" i="1"/>
  <c r="G334" i="1"/>
  <c r="F334" i="1"/>
  <c r="J333" i="1"/>
  <c r="H333" i="1"/>
  <c r="G333" i="1"/>
  <c r="F333" i="1"/>
  <c r="C332" i="1"/>
  <c r="J331" i="1"/>
  <c r="E331" i="1"/>
  <c r="D331" i="1"/>
  <c r="A331" i="1"/>
  <c r="I329" i="1"/>
  <c r="H329" i="1"/>
  <c r="G329" i="1"/>
  <c r="E329" i="1"/>
  <c r="J328" i="1"/>
  <c r="E328" i="1"/>
  <c r="J327" i="1"/>
  <c r="E327" i="1"/>
  <c r="J326" i="1"/>
  <c r="E326" i="1"/>
  <c r="J325" i="1"/>
  <c r="H325" i="1"/>
  <c r="F325" i="1"/>
  <c r="D325" i="1"/>
  <c r="B325" i="1"/>
  <c r="A325" i="1"/>
  <c r="K324" i="1"/>
  <c r="J324" i="1"/>
  <c r="H324" i="1"/>
  <c r="G324" i="1"/>
  <c r="F324" i="1"/>
  <c r="J323" i="1"/>
  <c r="H323" i="1"/>
  <c r="G323" i="1"/>
  <c r="F323" i="1"/>
  <c r="J322" i="1"/>
  <c r="H322" i="1"/>
  <c r="G322" i="1"/>
  <c r="F322" i="1"/>
  <c r="J321" i="1"/>
  <c r="H321" i="1"/>
  <c r="G321" i="1"/>
  <c r="F321" i="1"/>
  <c r="C320" i="1"/>
  <c r="J319" i="1"/>
  <c r="E319" i="1"/>
  <c r="D319" i="1"/>
  <c r="A319" i="1"/>
  <c r="J317" i="1"/>
  <c r="E317" i="1"/>
  <c r="J316" i="1"/>
  <c r="H316" i="1"/>
  <c r="G316" i="1"/>
  <c r="F316" i="1"/>
  <c r="J315" i="1"/>
  <c r="H315" i="1"/>
  <c r="G315" i="1"/>
  <c r="F315" i="1"/>
  <c r="C314" i="1"/>
  <c r="J313" i="1"/>
  <c r="E313" i="1"/>
  <c r="D313" i="1"/>
  <c r="A313" i="1"/>
  <c r="I311" i="1"/>
  <c r="H311" i="1"/>
  <c r="G311" i="1"/>
  <c r="E311" i="1"/>
  <c r="J310" i="1"/>
  <c r="E310" i="1"/>
  <c r="J309" i="1"/>
  <c r="E309" i="1"/>
  <c r="J308" i="1"/>
  <c r="H308" i="1"/>
  <c r="G308" i="1"/>
  <c r="F308" i="1"/>
  <c r="C307" i="1"/>
  <c r="J306" i="1"/>
  <c r="E306" i="1"/>
  <c r="D306" i="1"/>
  <c r="A306" i="1"/>
  <c r="I304" i="1"/>
  <c r="H304" i="1"/>
  <c r="G304" i="1"/>
  <c r="E304" i="1"/>
  <c r="J303" i="1"/>
  <c r="E303" i="1"/>
  <c r="J302" i="1"/>
  <c r="E302" i="1"/>
  <c r="J301" i="1"/>
  <c r="E301" i="1"/>
  <c r="J300" i="1"/>
  <c r="H300" i="1"/>
  <c r="F300" i="1"/>
  <c r="E300" i="1"/>
  <c r="D300" i="1"/>
  <c r="B300" i="1"/>
  <c r="A300" i="1"/>
  <c r="J299" i="1"/>
  <c r="H299" i="1"/>
  <c r="G299" i="1"/>
  <c r="F299" i="1"/>
  <c r="J298" i="1"/>
  <c r="H298" i="1"/>
  <c r="G298" i="1"/>
  <c r="F298" i="1"/>
  <c r="J297" i="1"/>
  <c r="H297" i="1"/>
  <c r="G297" i="1"/>
  <c r="F297" i="1"/>
  <c r="J296" i="1"/>
  <c r="H296" i="1"/>
  <c r="G296" i="1"/>
  <c r="F296" i="1"/>
  <c r="C295" i="1"/>
  <c r="J294" i="1"/>
  <c r="E294" i="1"/>
  <c r="D294" i="1"/>
  <c r="A294" i="1"/>
  <c r="H292" i="1"/>
  <c r="G292" i="1"/>
  <c r="E292" i="1"/>
  <c r="J291" i="1"/>
  <c r="E291" i="1"/>
  <c r="J290" i="1"/>
  <c r="E290" i="1"/>
  <c r="J289" i="1"/>
  <c r="E289" i="1"/>
  <c r="J288" i="1"/>
  <c r="H288" i="1"/>
  <c r="F288" i="1"/>
  <c r="D288" i="1"/>
  <c r="B288" i="1"/>
  <c r="A288" i="1"/>
  <c r="J287" i="1"/>
  <c r="H287" i="1"/>
  <c r="G287" i="1"/>
  <c r="F287" i="1"/>
  <c r="J286" i="1"/>
  <c r="H286" i="1"/>
  <c r="G286" i="1"/>
  <c r="F286" i="1"/>
  <c r="J285" i="1"/>
  <c r="H285" i="1"/>
  <c r="G285" i="1"/>
  <c r="F285" i="1"/>
  <c r="J284" i="1"/>
  <c r="H284" i="1"/>
  <c r="G284" i="1"/>
  <c r="F284" i="1"/>
  <c r="C283" i="1"/>
  <c r="J282" i="1"/>
  <c r="E282" i="1"/>
  <c r="D282" i="1"/>
  <c r="A282" i="1"/>
  <c r="H280" i="1"/>
  <c r="G280" i="1"/>
  <c r="E280" i="1"/>
  <c r="J279" i="1"/>
  <c r="E279" i="1"/>
  <c r="J278" i="1"/>
  <c r="E278" i="1"/>
  <c r="J277" i="1"/>
  <c r="E277" i="1"/>
  <c r="J276" i="1"/>
  <c r="H276" i="1"/>
  <c r="F276" i="1"/>
  <c r="D276" i="1"/>
  <c r="B276" i="1"/>
  <c r="A276" i="1"/>
  <c r="J275" i="1"/>
  <c r="H275" i="1"/>
  <c r="F275" i="1"/>
  <c r="E275" i="1"/>
  <c r="D275" i="1"/>
  <c r="B275" i="1"/>
  <c r="A275" i="1"/>
  <c r="J274" i="1"/>
  <c r="H274" i="1"/>
  <c r="F274" i="1"/>
  <c r="D274" i="1"/>
  <c r="B274" i="1"/>
  <c r="A274" i="1"/>
  <c r="J273" i="1"/>
  <c r="I273" i="1"/>
  <c r="H273" i="1"/>
  <c r="G273" i="1"/>
  <c r="F273" i="1"/>
  <c r="J272" i="1"/>
  <c r="H272" i="1"/>
  <c r="G272" i="1"/>
  <c r="F272" i="1"/>
  <c r="J271" i="1"/>
  <c r="H271" i="1"/>
  <c r="G271" i="1"/>
  <c r="F271" i="1"/>
  <c r="J270" i="1"/>
  <c r="H270" i="1"/>
  <c r="G270" i="1"/>
  <c r="F270" i="1"/>
  <c r="C269" i="1"/>
  <c r="J268" i="1"/>
  <c r="E268" i="1"/>
  <c r="D268" i="1"/>
  <c r="A268" i="1"/>
  <c r="H266" i="1"/>
  <c r="G266" i="1"/>
  <c r="E266" i="1"/>
  <c r="J265" i="1"/>
  <c r="E265" i="1"/>
  <c r="J264" i="1"/>
  <c r="E264" i="1"/>
  <c r="J263" i="1"/>
  <c r="E263" i="1"/>
  <c r="J262" i="1"/>
  <c r="H262" i="1"/>
  <c r="F262" i="1"/>
  <c r="D262" i="1"/>
  <c r="B262" i="1"/>
  <c r="A262" i="1"/>
  <c r="J261" i="1"/>
  <c r="H261" i="1"/>
  <c r="G261" i="1"/>
  <c r="F261" i="1"/>
  <c r="J260" i="1"/>
  <c r="H260" i="1"/>
  <c r="G260" i="1"/>
  <c r="F260" i="1"/>
  <c r="J259" i="1"/>
  <c r="H259" i="1"/>
  <c r="G259" i="1"/>
  <c r="F259" i="1"/>
  <c r="J258" i="1"/>
  <c r="H258" i="1"/>
  <c r="G258" i="1"/>
  <c r="F258" i="1"/>
  <c r="C257" i="1"/>
  <c r="J256" i="1"/>
  <c r="E256" i="1"/>
  <c r="D256" i="1"/>
  <c r="A256" i="1"/>
  <c r="I254" i="1"/>
  <c r="H254" i="1"/>
  <c r="G254" i="1"/>
  <c r="E254" i="1"/>
  <c r="J253" i="1"/>
  <c r="E253" i="1"/>
  <c r="J252" i="1"/>
  <c r="E252" i="1"/>
  <c r="J251" i="1"/>
  <c r="E251" i="1"/>
  <c r="J250" i="1"/>
  <c r="H250" i="1"/>
  <c r="F250" i="1"/>
  <c r="D250" i="1"/>
  <c r="B250" i="1"/>
  <c r="A250" i="1"/>
  <c r="K249" i="1"/>
  <c r="J249" i="1"/>
  <c r="H249" i="1"/>
  <c r="G249" i="1"/>
  <c r="F249" i="1"/>
  <c r="K248" i="1"/>
  <c r="J248" i="1"/>
  <c r="H248" i="1"/>
  <c r="G248" i="1"/>
  <c r="F248" i="1"/>
  <c r="J247" i="1"/>
  <c r="I247" i="1"/>
  <c r="H247" i="1"/>
  <c r="G247" i="1"/>
  <c r="F247" i="1"/>
  <c r="J246" i="1"/>
  <c r="H246" i="1"/>
  <c r="G246" i="1"/>
  <c r="F246" i="1"/>
  <c r="C245" i="1"/>
  <c r="V244" i="1"/>
  <c r="J244" i="1"/>
  <c r="E244" i="1"/>
  <c r="D244" i="1"/>
  <c r="A244" i="1"/>
  <c r="I242" i="1"/>
  <c r="H242" i="1"/>
  <c r="G242" i="1"/>
  <c r="E242" i="1"/>
  <c r="J241" i="1"/>
  <c r="E241" i="1"/>
  <c r="J240" i="1"/>
  <c r="E240" i="1"/>
  <c r="J239" i="1"/>
  <c r="E239" i="1"/>
  <c r="K238" i="1"/>
  <c r="J238" i="1"/>
  <c r="H238" i="1"/>
  <c r="G238" i="1"/>
  <c r="F238" i="1"/>
  <c r="J237" i="1"/>
  <c r="H237" i="1"/>
  <c r="G237" i="1"/>
  <c r="F237" i="1"/>
  <c r="J236" i="1"/>
  <c r="H236" i="1"/>
  <c r="G236" i="1"/>
  <c r="F236" i="1"/>
  <c r="V235" i="1"/>
  <c r="K241" i="1" s="1"/>
  <c r="J235" i="1"/>
  <c r="E235" i="1"/>
  <c r="D235" i="1"/>
  <c r="A235" i="1"/>
  <c r="I233" i="1"/>
  <c r="H233" i="1"/>
  <c r="G233" i="1"/>
  <c r="E233" i="1"/>
  <c r="J232" i="1"/>
  <c r="E232" i="1"/>
  <c r="J231" i="1"/>
  <c r="E231" i="1"/>
  <c r="K230" i="1"/>
  <c r="J230" i="1"/>
  <c r="H230" i="1"/>
  <c r="G230" i="1"/>
  <c r="F230" i="1"/>
  <c r="C229" i="1"/>
  <c r="J228" i="1"/>
  <c r="E228" i="1"/>
  <c r="D228" i="1"/>
  <c r="B228" i="1"/>
  <c r="A228" i="1"/>
  <c r="I226" i="1"/>
  <c r="H226" i="1"/>
  <c r="G226" i="1"/>
  <c r="E226" i="1"/>
  <c r="J225" i="1"/>
  <c r="E225" i="1"/>
  <c r="J224" i="1"/>
  <c r="E224" i="1"/>
  <c r="J223" i="1"/>
  <c r="E223" i="1"/>
  <c r="J222" i="1"/>
  <c r="H222" i="1"/>
  <c r="F222" i="1"/>
  <c r="E222" i="1"/>
  <c r="D222" i="1"/>
  <c r="B222" i="1"/>
  <c r="A222" i="1"/>
  <c r="U221" i="1"/>
  <c r="J221" i="1"/>
  <c r="H221" i="1"/>
  <c r="F221" i="1"/>
  <c r="E221" i="1"/>
  <c r="D221" i="1"/>
  <c r="B221" i="1"/>
  <c r="A221" i="1"/>
  <c r="K220" i="1"/>
  <c r="J220" i="1"/>
  <c r="I220" i="1"/>
  <c r="H220" i="1"/>
  <c r="G220" i="1"/>
  <c r="F220" i="1"/>
  <c r="J219" i="1"/>
  <c r="H219" i="1"/>
  <c r="G219" i="1"/>
  <c r="F219" i="1"/>
  <c r="J218" i="1"/>
  <c r="H218" i="1"/>
  <c r="G218" i="1"/>
  <c r="F218" i="1"/>
  <c r="J217" i="1"/>
  <c r="H217" i="1"/>
  <c r="G217" i="1"/>
  <c r="F217" i="1"/>
  <c r="J216" i="1"/>
  <c r="E216" i="1"/>
  <c r="D216" i="1"/>
  <c r="A216" i="1"/>
  <c r="I214" i="1"/>
  <c r="H214" i="1"/>
  <c r="G214" i="1"/>
  <c r="E214" i="1"/>
  <c r="J213" i="1"/>
  <c r="E213" i="1"/>
  <c r="J212" i="1"/>
  <c r="E212" i="1"/>
  <c r="J211" i="1"/>
  <c r="E211" i="1"/>
  <c r="J210" i="1"/>
  <c r="H210" i="1"/>
  <c r="G210" i="1"/>
  <c r="F210" i="1"/>
  <c r="K209" i="1"/>
  <c r="J209" i="1"/>
  <c r="I209" i="1"/>
  <c r="H209" i="1"/>
  <c r="G209" i="1"/>
  <c r="F209" i="1"/>
  <c r="J208" i="1"/>
  <c r="I208" i="1"/>
  <c r="H208" i="1"/>
  <c r="G208" i="1"/>
  <c r="F208" i="1"/>
  <c r="K207" i="1"/>
  <c r="J207" i="1"/>
  <c r="H207" i="1"/>
  <c r="G207" i="1"/>
  <c r="F207" i="1"/>
  <c r="V206" i="1"/>
  <c r="K213" i="1" s="1"/>
  <c r="U206" i="1"/>
  <c r="I213" i="1" s="1"/>
  <c r="T206" i="1"/>
  <c r="K212" i="1" s="1"/>
  <c r="J206" i="1"/>
  <c r="E206" i="1"/>
  <c r="D206" i="1"/>
  <c r="A206" i="1"/>
  <c r="I204" i="1"/>
  <c r="H204" i="1"/>
  <c r="G204" i="1"/>
  <c r="E204" i="1"/>
  <c r="J203" i="1"/>
  <c r="E203" i="1"/>
  <c r="J202" i="1"/>
  <c r="E202" i="1"/>
  <c r="J201" i="1"/>
  <c r="H201" i="1"/>
  <c r="F201" i="1"/>
  <c r="E201" i="1"/>
  <c r="D201" i="1"/>
  <c r="B201" i="1"/>
  <c r="A201" i="1"/>
  <c r="J200" i="1"/>
  <c r="I200" i="1"/>
  <c r="H200" i="1"/>
  <c r="G200" i="1"/>
  <c r="F200" i="1"/>
  <c r="J199" i="1"/>
  <c r="H199" i="1"/>
  <c r="G199" i="1"/>
  <c r="F199" i="1"/>
  <c r="J198" i="1"/>
  <c r="E198" i="1"/>
  <c r="D198" i="1"/>
  <c r="B198" i="1"/>
  <c r="A198" i="1"/>
  <c r="H196" i="1"/>
  <c r="G196" i="1"/>
  <c r="E196" i="1"/>
  <c r="J195" i="1"/>
  <c r="E195" i="1"/>
  <c r="J194" i="1"/>
  <c r="E194" i="1"/>
  <c r="J193" i="1"/>
  <c r="H193" i="1"/>
  <c r="F193" i="1"/>
  <c r="D193" i="1"/>
  <c r="B193" i="1"/>
  <c r="A193" i="1"/>
  <c r="K192" i="1"/>
  <c r="J192" i="1"/>
  <c r="H192" i="1"/>
  <c r="G192" i="1"/>
  <c r="F192" i="1"/>
  <c r="J191" i="1"/>
  <c r="H191" i="1"/>
  <c r="G191" i="1"/>
  <c r="F191" i="1"/>
  <c r="J190" i="1"/>
  <c r="H190" i="1"/>
  <c r="G190" i="1"/>
  <c r="F190" i="1"/>
  <c r="C189" i="1"/>
  <c r="J188" i="1"/>
  <c r="E188" i="1"/>
  <c r="D188" i="1"/>
  <c r="A188" i="1"/>
  <c r="I186" i="1"/>
  <c r="H186" i="1"/>
  <c r="G186" i="1"/>
  <c r="E186" i="1"/>
  <c r="J185" i="1"/>
  <c r="E185" i="1"/>
  <c r="J184" i="1"/>
  <c r="E184" i="1"/>
  <c r="J183" i="1"/>
  <c r="E183" i="1"/>
  <c r="J182" i="1"/>
  <c r="H182" i="1"/>
  <c r="F182" i="1"/>
  <c r="E182" i="1"/>
  <c r="D182" i="1"/>
  <c r="B182" i="1"/>
  <c r="A182" i="1"/>
  <c r="J181" i="1"/>
  <c r="H181" i="1"/>
  <c r="G181" i="1"/>
  <c r="F181" i="1"/>
  <c r="K180" i="1"/>
  <c r="J180" i="1"/>
  <c r="I180" i="1"/>
  <c r="H180" i="1"/>
  <c r="G180" i="1"/>
  <c r="F180" i="1"/>
  <c r="J179" i="1"/>
  <c r="H179" i="1"/>
  <c r="G179" i="1"/>
  <c r="F179" i="1"/>
  <c r="J178" i="1"/>
  <c r="I178" i="1"/>
  <c r="H178" i="1"/>
  <c r="G178" i="1"/>
  <c r="F178" i="1"/>
  <c r="V177" i="1"/>
  <c r="U177" i="1"/>
  <c r="S177" i="1"/>
  <c r="J177" i="1"/>
  <c r="E177" i="1"/>
  <c r="D177" i="1"/>
  <c r="A177" i="1"/>
  <c r="I175" i="1"/>
  <c r="H175" i="1"/>
  <c r="G175" i="1"/>
  <c r="E175" i="1"/>
  <c r="J174" i="1"/>
  <c r="E174" i="1"/>
  <c r="J173" i="1"/>
  <c r="E173" i="1"/>
  <c r="K172" i="1"/>
  <c r="J172" i="1"/>
  <c r="H172" i="1"/>
  <c r="G172" i="1"/>
  <c r="F172" i="1"/>
  <c r="R171" i="1"/>
  <c r="K173" i="1" s="1"/>
  <c r="J171" i="1"/>
  <c r="E171" i="1"/>
  <c r="D171" i="1"/>
  <c r="B171" i="1"/>
  <c r="A171" i="1"/>
  <c r="I169" i="1"/>
  <c r="H169" i="1"/>
  <c r="G169" i="1"/>
  <c r="E169" i="1"/>
  <c r="J168" i="1"/>
  <c r="E168" i="1"/>
  <c r="J167" i="1"/>
  <c r="E167" i="1"/>
  <c r="J166" i="1"/>
  <c r="E166" i="1"/>
  <c r="J165" i="1"/>
  <c r="H165" i="1"/>
  <c r="F165" i="1"/>
  <c r="E165" i="1"/>
  <c r="D165" i="1"/>
  <c r="B165" i="1"/>
  <c r="A165" i="1"/>
  <c r="J164" i="1"/>
  <c r="H164" i="1"/>
  <c r="G164" i="1"/>
  <c r="F164" i="1"/>
  <c r="J163" i="1"/>
  <c r="I163" i="1"/>
  <c r="H163" i="1"/>
  <c r="G163" i="1"/>
  <c r="F163" i="1"/>
  <c r="K162" i="1"/>
  <c r="J162" i="1"/>
  <c r="I162" i="1"/>
  <c r="H162" i="1"/>
  <c r="G162" i="1"/>
  <c r="F162" i="1"/>
  <c r="J161" i="1"/>
  <c r="H161" i="1"/>
  <c r="G161" i="1"/>
  <c r="F161" i="1"/>
  <c r="U160" i="1"/>
  <c r="J160" i="1"/>
  <c r="E160" i="1"/>
  <c r="D160" i="1"/>
  <c r="A160" i="1"/>
  <c r="I158" i="1"/>
  <c r="H158" i="1"/>
  <c r="G158" i="1"/>
  <c r="E158" i="1"/>
  <c r="J157" i="1"/>
  <c r="E157" i="1"/>
  <c r="J156" i="1"/>
  <c r="E156" i="1"/>
  <c r="J155" i="1"/>
  <c r="E155" i="1"/>
  <c r="S154" i="1"/>
  <c r="J154" i="1"/>
  <c r="H154" i="1"/>
  <c r="F154" i="1"/>
  <c r="E154" i="1"/>
  <c r="D154" i="1"/>
  <c r="B154" i="1"/>
  <c r="A154" i="1"/>
  <c r="J153" i="1"/>
  <c r="H153" i="1"/>
  <c r="G153" i="1"/>
  <c r="F153" i="1"/>
  <c r="J152" i="1"/>
  <c r="I152" i="1"/>
  <c r="H152" i="1"/>
  <c r="G152" i="1"/>
  <c r="F152" i="1"/>
  <c r="K151" i="1"/>
  <c r="J151" i="1"/>
  <c r="I151" i="1"/>
  <c r="H151" i="1"/>
  <c r="G151" i="1"/>
  <c r="F151" i="1"/>
  <c r="J150" i="1"/>
  <c r="H150" i="1"/>
  <c r="G150" i="1"/>
  <c r="F150" i="1"/>
  <c r="U149" i="1"/>
  <c r="J149" i="1"/>
  <c r="E149" i="1"/>
  <c r="D149" i="1"/>
  <c r="A149" i="1"/>
  <c r="I147" i="1"/>
  <c r="H147" i="1"/>
  <c r="G147" i="1"/>
  <c r="E147" i="1"/>
  <c r="J146" i="1"/>
  <c r="E146" i="1"/>
  <c r="J145" i="1"/>
  <c r="E145" i="1"/>
  <c r="J144" i="1"/>
  <c r="E144" i="1"/>
  <c r="J143" i="1"/>
  <c r="H143" i="1"/>
  <c r="G143" i="1"/>
  <c r="F143" i="1"/>
  <c r="K142" i="1"/>
  <c r="J142" i="1"/>
  <c r="H142" i="1"/>
  <c r="G142" i="1"/>
  <c r="F142" i="1"/>
  <c r="K141" i="1"/>
  <c r="J141" i="1"/>
  <c r="H141" i="1"/>
  <c r="G141" i="1"/>
  <c r="F141" i="1"/>
  <c r="T140" i="1"/>
  <c r="K145" i="1" s="1"/>
  <c r="J140" i="1"/>
  <c r="E140" i="1"/>
  <c r="D140" i="1"/>
  <c r="A140" i="1"/>
  <c r="H138" i="1"/>
  <c r="G138" i="1"/>
  <c r="E138" i="1"/>
  <c r="J137" i="1"/>
  <c r="E137" i="1"/>
  <c r="J136" i="1"/>
  <c r="E136" i="1"/>
  <c r="J135" i="1"/>
  <c r="E135" i="1"/>
  <c r="J134" i="1"/>
  <c r="H134" i="1"/>
  <c r="G134" i="1"/>
  <c r="F134" i="1"/>
  <c r="J133" i="1"/>
  <c r="H133" i="1"/>
  <c r="G133" i="1"/>
  <c r="F133" i="1"/>
  <c r="J132" i="1"/>
  <c r="H132" i="1"/>
  <c r="G132" i="1"/>
  <c r="F132" i="1"/>
  <c r="C131" i="1"/>
  <c r="J130" i="1"/>
  <c r="E130" i="1"/>
  <c r="D130" i="1"/>
  <c r="B130" i="1"/>
  <c r="A130" i="1"/>
  <c r="H128" i="1"/>
  <c r="G128" i="1"/>
  <c r="E128" i="1"/>
  <c r="J127" i="1"/>
  <c r="E127" i="1"/>
  <c r="J126" i="1"/>
  <c r="E126" i="1"/>
  <c r="J125" i="1"/>
  <c r="E125" i="1"/>
  <c r="J124" i="1"/>
  <c r="H124" i="1"/>
  <c r="G124" i="1"/>
  <c r="F124" i="1"/>
  <c r="J123" i="1"/>
  <c r="H123" i="1"/>
  <c r="G123" i="1"/>
  <c r="F123" i="1"/>
  <c r="J122" i="1"/>
  <c r="H122" i="1"/>
  <c r="G122" i="1"/>
  <c r="F122" i="1"/>
  <c r="C121" i="1"/>
  <c r="J120" i="1"/>
  <c r="E120" i="1"/>
  <c r="D120" i="1"/>
  <c r="A120" i="1"/>
  <c r="H118" i="1"/>
  <c r="G118" i="1"/>
  <c r="E118" i="1"/>
  <c r="J117" i="1"/>
  <c r="E117" i="1"/>
  <c r="J116" i="1"/>
  <c r="E116" i="1"/>
  <c r="J115" i="1"/>
  <c r="E115" i="1"/>
  <c r="J114" i="1"/>
  <c r="H114" i="1"/>
  <c r="G114" i="1"/>
  <c r="F114" i="1"/>
  <c r="J113" i="1"/>
  <c r="H113" i="1"/>
  <c r="G113" i="1"/>
  <c r="F113" i="1"/>
  <c r="J112" i="1"/>
  <c r="H112" i="1"/>
  <c r="G112" i="1"/>
  <c r="F112" i="1"/>
  <c r="C111" i="1"/>
  <c r="J110" i="1"/>
  <c r="E110" i="1"/>
  <c r="D110" i="1"/>
  <c r="A110" i="1"/>
  <c r="H108" i="1"/>
  <c r="G108" i="1"/>
  <c r="E108" i="1"/>
  <c r="J107" i="1"/>
  <c r="E107" i="1"/>
  <c r="J106" i="1"/>
  <c r="E106" i="1"/>
  <c r="J105" i="1"/>
  <c r="H105" i="1"/>
  <c r="G105" i="1"/>
  <c r="F105" i="1"/>
  <c r="C104" i="1"/>
  <c r="J103" i="1"/>
  <c r="E103" i="1"/>
  <c r="D103" i="1"/>
  <c r="A103" i="1"/>
  <c r="H101" i="1"/>
  <c r="G101" i="1"/>
  <c r="E101" i="1"/>
  <c r="J100" i="1"/>
  <c r="E100" i="1"/>
  <c r="J99" i="1"/>
  <c r="E99" i="1"/>
  <c r="J98" i="1"/>
  <c r="E98" i="1"/>
  <c r="J97" i="1"/>
  <c r="H97" i="1"/>
  <c r="G97" i="1"/>
  <c r="F97" i="1"/>
  <c r="J96" i="1"/>
  <c r="H96" i="1"/>
  <c r="G96" i="1"/>
  <c r="F96" i="1"/>
  <c r="J95" i="1"/>
  <c r="H95" i="1"/>
  <c r="G95" i="1"/>
  <c r="F95" i="1"/>
  <c r="C94" i="1"/>
  <c r="J93" i="1"/>
  <c r="E93" i="1"/>
  <c r="D93" i="1"/>
  <c r="A93" i="1"/>
  <c r="H91" i="1"/>
  <c r="G91" i="1"/>
  <c r="E91" i="1"/>
  <c r="J90" i="1"/>
  <c r="E90" i="1"/>
  <c r="J89" i="1"/>
  <c r="E89" i="1"/>
  <c r="J88" i="1"/>
  <c r="H88" i="1"/>
  <c r="G88" i="1"/>
  <c r="F88" i="1"/>
  <c r="C87" i="1"/>
  <c r="J86" i="1"/>
  <c r="E86" i="1"/>
  <c r="D86" i="1"/>
  <c r="B86" i="1"/>
  <c r="A86" i="1"/>
  <c r="H84" i="1"/>
  <c r="G84" i="1"/>
  <c r="E84" i="1"/>
  <c r="J83" i="1"/>
  <c r="E83" i="1"/>
  <c r="J82" i="1"/>
  <c r="E82" i="1"/>
  <c r="J81" i="1"/>
  <c r="E81" i="1"/>
  <c r="J80" i="1"/>
  <c r="H80" i="1"/>
  <c r="G80" i="1"/>
  <c r="F80" i="1"/>
  <c r="J79" i="1"/>
  <c r="H79" i="1"/>
  <c r="G79" i="1"/>
  <c r="F79" i="1"/>
  <c r="J78" i="1"/>
  <c r="H78" i="1"/>
  <c r="G78" i="1"/>
  <c r="F78" i="1"/>
  <c r="C77" i="1"/>
  <c r="J76" i="1"/>
  <c r="E76" i="1"/>
  <c r="D76" i="1"/>
  <c r="B76" i="1"/>
  <c r="A76" i="1"/>
  <c r="H74" i="1"/>
  <c r="G74" i="1"/>
  <c r="E74" i="1"/>
  <c r="J73" i="1"/>
  <c r="E73" i="1"/>
  <c r="J72" i="1"/>
  <c r="E72" i="1"/>
  <c r="J71" i="1"/>
  <c r="E71" i="1"/>
  <c r="J70" i="1"/>
  <c r="H70" i="1"/>
  <c r="G70" i="1"/>
  <c r="F70" i="1"/>
  <c r="J69" i="1"/>
  <c r="H69" i="1"/>
  <c r="G69" i="1"/>
  <c r="F69" i="1"/>
  <c r="J68" i="1"/>
  <c r="H68" i="1"/>
  <c r="G68" i="1"/>
  <c r="F68" i="1"/>
  <c r="C67" i="1"/>
  <c r="J66" i="1"/>
  <c r="E66" i="1"/>
  <c r="D66" i="1"/>
  <c r="B66" i="1"/>
  <c r="A66" i="1"/>
  <c r="I64" i="1"/>
  <c r="H64" i="1"/>
  <c r="G64" i="1"/>
  <c r="E64" i="1"/>
  <c r="J63" i="1"/>
  <c r="E63" i="1"/>
  <c r="J62" i="1"/>
  <c r="E62" i="1"/>
  <c r="J61" i="1"/>
  <c r="E61" i="1"/>
  <c r="J60" i="1"/>
  <c r="H60" i="1"/>
  <c r="G60" i="1"/>
  <c r="F60" i="1"/>
  <c r="J59" i="1"/>
  <c r="H59" i="1"/>
  <c r="G59" i="1"/>
  <c r="F59" i="1"/>
  <c r="J58" i="1"/>
  <c r="H58" i="1"/>
  <c r="G58" i="1"/>
  <c r="F58" i="1"/>
  <c r="C57" i="1"/>
  <c r="J56" i="1"/>
  <c r="E56" i="1"/>
  <c r="D56" i="1"/>
  <c r="B56" i="1"/>
  <c r="A56" i="1"/>
  <c r="H54" i="1"/>
  <c r="G54" i="1"/>
  <c r="E54" i="1"/>
  <c r="J53" i="1"/>
  <c r="E53" i="1"/>
  <c r="J52" i="1"/>
  <c r="E52" i="1"/>
  <c r="J51" i="1"/>
  <c r="E51" i="1"/>
  <c r="J50" i="1"/>
  <c r="H50" i="1"/>
  <c r="G50" i="1"/>
  <c r="F50" i="1"/>
  <c r="J49" i="1"/>
  <c r="H49" i="1"/>
  <c r="G49" i="1"/>
  <c r="F49" i="1"/>
  <c r="J48" i="1"/>
  <c r="H48" i="1"/>
  <c r="G48" i="1"/>
  <c r="F48" i="1"/>
  <c r="C47" i="1"/>
  <c r="J46" i="1"/>
  <c r="E46" i="1"/>
  <c r="D46" i="1"/>
  <c r="B46" i="1"/>
  <c r="A46" i="1"/>
  <c r="H44" i="1"/>
  <c r="G44" i="1"/>
  <c r="E44" i="1"/>
  <c r="J43" i="1"/>
  <c r="E43" i="1"/>
  <c r="J42" i="1"/>
  <c r="E42" i="1"/>
  <c r="J41" i="1"/>
  <c r="E41" i="1"/>
  <c r="J40" i="1"/>
  <c r="H40" i="1"/>
  <c r="G40" i="1"/>
  <c r="F40" i="1"/>
  <c r="J39" i="1"/>
  <c r="H39" i="1"/>
  <c r="G39" i="1"/>
  <c r="F39" i="1"/>
  <c r="J38" i="1"/>
  <c r="H38" i="1"/>
  <c r="G38" i="1"/>
  <c r="F38" i="1"/>
  <c r="C37" i="1"/>
  <c r="J36" i="1"/>
  <c r="E36" i="1"/>
  <c r="D36" i="1"/>
  <c r="B36" i="1"/>
  <c r="A36" i="1"/>
  <c r="A35" i="1"/>
  <c r="GK42" i="2" l="1"/>
  <c r="U120" i="1"/>
  <c r="I127" i="1" s="1"/>
  <c r="I124" i="1"/>
  <c r="GK32" i="2"/>
  <c r="I80" i="1"/>
  <c r="U76" i="1"/>
  <c r="I83" i="1" s="1"/>
  <c r="V30" i="2"/>
  <c r="GX30" i="2"/>
  <c r="V36" i="2"/>
  <c r="T42" i="2"/>
  <c r="V44" i="2"/>
  <c r="GX55" i="2"/>
  <c r="CQ56" i="2"/>
  <c r="P56" i="2"/>
  <c r="CQ80" i="2"/>
  <c r="P80" i="2"/>
  <c r="I93" i="2"/>
  <c r="Q93" i="2" s="1"/>
  <c r="R91" i="2"/>
  <c r="I97" i="2"/>
  <c r="Q97" i="2" s="1"/>
  <c r="CR93" i="2"/>
  <c r="AD93" i="2"/>
  <c r="CS93" i="2"/>
  <c r="AD102" i="2"/>
  <c r="CR102" i="2"/>
  <c r="CQ109" i="2"/>
  <c r="P109" i="2"/>
  <c r="CS122" i="2"/>
  <c r="R122" i="2"/>
  <c r="CT158" i="2"/>
  <c r="S158" i="2"/>
  <c r="CZ158" i="2" s="1"/>
  <c r="Y158" i="2" s="1"/>
  <c r="S456" i="1" s="1"/>
  <c r="R24" i="2"/>
  <c r="Q25" i="2"/>
  <c r="W25" i="2"/>
  <c r="R26" i="2"/>
  <c r="V28" i="2"/>
  <c r="S31" i="2"/>
  <c r="K68" i="1" s="1"/>
  <c r="GX32" i="2"/>
  <c r="W36" i="2"/>
  <c r="V39" i="2"/>
  <c r="R40" i="2"/>
  <c r="U42" i="2"/>
  <c r="I128" i="1" s="1"/>
  <c r="GX42" i="2"/>
  <c r="W44" i="2"/>
  <c r="V51" i="2"/>
  <c r="GX51" i="2"/>
  <c r="S53" i="2"/>
  <c r="U55" i="2"/>
  <c r="CR65" i="2"/>
  <c r="CS65" i="2"/>
  <c r="CR76" i="2"/>
  <c r="AD76" i="2"/>
  <c r="V86" i="2"/>
  <c r="I95" i="2"/>
  <c r="CR111" i="2"/>
  <c r="CS111" i="2"/>
  <c r="AD111" i="2"/>
  <c r="R111" i="2"/>
  <c r="Q126" i="2"/>
  <c r="I370" i="1" s="1"/>
  <c r="CT155" i="2"/>
  <c r="S155" i="2"/>
  <c r="U24" i="2"/>
  <c r="I44" i="1" s="1"/>
  <c r="P26" i="2"/>
  <c r="T26" i="2"/>
  <c r="CS26" i="2"/>
  <c r="Q27" i="2"/>
  <c r="K49" i="1" s="1"/>
  <c r="W27" i="2"/>
  <c r="R28" i="2"/>
  <c r="R30" i="2"/>
  <c r="GX31" i="2"/>
  <c r="V32" i="2"/>
  <c r="W35" i="2"/>
  <c r="P36" i="2"/>
  <c r="V38" i="2"/>
  <c r="T40" i="2"/>
  <c r="CS40" i="2"/>
  <c r="P42" i="2"/>
  <c r="V42" i="2"/>
  <c r="T43" i="2"/>
  <c r="P44" i="2"/>
  <c r="AD48" i="2"/>
  <c r="Q50" i="2"/>
  <c r="Q51" i="2"/>
  <c r="AB52" i="2"/>
  <c r="S54" i="2"/>
  <c r="W54" i="2"/>
  <c r="V55" i="2"/>
  <c r="T62" i="2"/>
  <c r="Q65" i="2"/>
  <c r="AD63" i="2"/>
  <c r="U63" i="2"/>
  <c r="W65" i="2"/>
  <c r="CR69" i="2"/>
  <c r="Q69" i="2"/>
  <c r="CT72" i="2"/>
  <c r="S72" i="2"/>
  <c r="CR73" i="2"/>
  <c r="Q73" i="2"/>
  <c r="K218" i="1" s="1"/>
  <c r="U75" i="2"/>
  <c r="CR79" i="2"/>
  <c r="R79" i="2"/>
  <c r="AB85" i="2"/>
  <c r="CR96" i="2"/>
  <c r="AD96" i="2"/>
  <c r="CS96" i="2"/>
  <c r="CR97" i="2"/>
  <c r="AD97" i="2"/>
  <c r="CS97" i="2"/>
  <c r="CR119" i="2"/>
  <c r="CS119" i="2"/>
  <c r="AD119" i="2"/>
  <c r="AB119" i="2" s="1"/>
  <c r="R119" i="2"/>
  <c r="CR124" i="2"/>
  <c r="AD124" i="2"/>
  <c r="AB124" i="2" s="1"/>
  <c r="CS124" i="2"/>
  <c r="CR133" i="2"/>
  <c r="AD133" i="2"/>
  <c r="AB133" i="2" s="1"/>
  <c r="CS133" i="2"/>
  <c r="P151" i="2"/>
  <c r="S151" i="2"/>
  <c r="K437" i="1" s="1"/>
  <c r="U25" i="2"/>
  <c r="AD26" i="2"/>
  <c r="U26" i="2"/>
  <c r="I54" i="1" s="1"/>
  <c r="GX26" i="2"/>
  <c r="AB28" i="2"/>
  <c r="T28" i="2"/>
  <c r="CS28" i="2"/>
  <c r="V31" i="2"/>
  <c r="V33" i="2"/>
  <c r="S39" i="2"/>
  <c r="T39" i="2"/>
  <c r="W39" i="2"/>
  <c r="AD40" i="2"/>
  <c r="AB40" i="2" s="1"/>
  <c r="GX40" i="2"/>
  <c r="P46" i="2"/>
  <c r="T51" i="2"/>
  <c r="CS52" i="2"/>
  <c r="Q54" i="2"/>
  <c r="CT55" i="2"/>
  <c r="S55" i="2"/>
  <c r="CZ55" i="2" s="1"/>
  <c r="Y55" i="2" s="1"/>
  <c r="T165" i="1" s="1"/>
  <c r="W55" i="2"/>
  <c r="AD58" i="2"/>
  <c r="AB58" i="2" s="1"/>
  <c r="AD60" i="2"/>
  <c r="AB60" i="2" s="1"/>
  <c r="U62" i="2"/>
  <c r="I196" i="1" s="1"/>
  <c r="GX62" i="2"/>
  <c r="T76" i="2"/>
  <c r="CS76" i="2"/>
  <c r="CR86" i="2"/>
  <c r="U91" i="2"/>
  <c r="GX91" i="2"/>
  <c r="V95" i="2"/>
  <c r="CR101" i="2"/>
  <c r="AD101" i="2"/>
  <c r="CS101" i="2"/>
  <c r="P107" i="2"/>
  <c r="AB107" i="2"/>
  <c r="V135" i="2"/>
  <c r="CQ154" i="2"/>
  <c r="P154" i="2"/>
  <c r="Q60" i="2"/>
  <c r="U61" i="2"/>
  <c r="T63" i="2"/>
  <c r="AB68" i="2"/>
  <c r="T68" i="2"/>
  <c r="CS68" i="2"/>
  <c r="V74" i="2"/>
  <c r="GX74" i="2"/>
  <c r="U76" i="2"/>
  <c r="V77" i="2"/>
  <c r="CR81" i="2"/>
  <c r="V83" i="2"/>
  <c r="CS85" i="2"/>
  <c r="V87" i="2"/>
  <c r="AD89" i="2"/>
  <c r="GX90" i="2"/>
  <c r="V91" i="2"/>
  <c r="P94" i="2"/>
  <c r="GX95" i="2"/>
  <c r="V98" i="2"/>
  <c r="Q102" i="2"/>
  <c r="I297" i="1" s="1"/>
  <c r="S102" i="2"/>
  <c r="I296" i="1" s="1"/>
  <c r="W102" i="2"/>
  <c r="U103" i="2"/>
  <c r="V104" i="2"/>
  <c r="GX104" i="2"/>
  <c r="AD107" i="2"/>
  <c r="U107" i="2"/>
  <c r="AB109" i="2"/>
  <c r="U109" i="2"/>
  <c r="T113" i="2"/>
  <c r="R115" i="2"/>
  <c r="V131" i="2"/>
  <c r="U134" i="2"/>
  <c r="I401" i="1" s="1"/>
  <c r="W135" i="2"/>
  <c r="CR136" i="2"/>
  <c r="AD136" i="2"/>
  <c r="CS137" i="2"/>
  <c r="W138" i="2"/>
  <c r="AD140" i="2"/>
  <c r="V146" i="2"/>
  <c r="CR151" i="2"/>
  <c r="CS151" i="2"/>
  <c r="V151" i="2"/>
  <c r="CR153" i="2"/>
  <c r="Q153" i="2"/>
  <c r="K446" i="1" s="1"/>
  <c r="J447" i="1" s="1"/>
  <c r="P447" i="1" s="1"/>
  <c r="P155" i="2"/>
  <c r="CQ158" i="2"/>
  <c r="CR159" i="2"/>
  <c r="R159" i="2"/>
  <c r="W95" i="2"/>
  <c r="AB96" i="2"/>
  <c r="U98" i="2"/>
  <c r="I292" i="1" s="1"/>
  <c r="T101" i="2"/>
  <c r="AB113" i="2"/>
  <c r="V123" i="2"/>
  <c r="T126" i="2"/>
  <c r="V127" i="2"/>
  <c r="U130" i="2"/>
  <c r="I389" i="1" s="1"/>
  <c r="CR132" i="2"/>
  <c r="AD132" i="2"/>
  <c r="AB143" i="2"/>
  <c r="U146" i="2"/>
  <c r="I433" i="1" s="1"/>
  <c r="GX146" i="2"/>
  <c r="W151" i="2"/>
  <c r="AD156" i="2"/>
  <c r="Q156" i="2"/>
  <c r="I454" i="1" s="1"/>
  <c r="H455" i="1" s="1"/>
  <c r="O455" i="1" s="1"/>
  <c r="P77" i="2"/>
  <c r="T83" i="2"/>
  <c r="GX86" i="2"/>
  <c r="P91" i="2"/>
  <c r="K273" i="1" s="1"/>
  <c r="T91" i="2"/>
  <c r="P95" i="2"/>
  <c r="CS105" i="2"/>
  <c r="AD105" i="2"/>
  <c r="R107" i="2"/>
  <c r="U115" i="2"/>
  <c r="GX115" i="2"/>
  <c r="W123" i="2"/>
  <c r="W127" i="2"/>
  <c r="W134" i="2"/>
  <c r="T150" i="2"/>
  <c r="EG191" i="2"/>
  <c r="W107" i="2"/>
  <c r="U108" i="2"/>
  <c r="V109" i="2"/>
  <c r="W110" i="2"/>
  <c r="T111" i="2"/>
  <c r="GX114" i="2"/>
  <c r="V115" i="2"/>
  <c r="T119" i="2"/>
  <c r="W122" i="2"/>
  <c r="GX123" i="2"/>
  <c r="W126" i="2"/>
  <c r="V143" i="2"/>
  <c r="U147" i="2"/>
  <c r="U150" i="2"/>
  <c r="I443" i="1" s="1"/>
  <c r="CY49" i="2"/>
  <c r="X49" i="2" s="1"/>
  <c r="R149" i="1" s="1"/>
  <c r="K155" i="1" s="1"/>
  <c r="CZ49" i="2"/>
  <c r="Y49" i="2" s="1"/>
  <c r="T149" i="1" s="1"/>
  <c r="K150" i="1"/>
  <c r="CZ43" i="2"/>
  <c r="Y43" i="2" s="1"/>
  <c r="T120" i="1" s="1"/>
  <c r="K126" i="1" s="1"/>
  <c r="K122" i="1"/>
  <c r="CY54" i="2"/>
  <c r="X54" i="2" s="1"/>
  <c r="Q165" i="1" s="1"/>
  <c r="CZ54" i="2"/>
  <c r="Y54" i="2" s="1"/>
  <c r="S165" i="1" s="1"/>
  <c r="CQ26" i="2"/>
  <c r="CQ28" i="2"/>
  <c r="V29" i="2"/>
  <c r="CQ32" i="2"/>
  <c r="T34" i="2"/>
  <c r="T38" i="2"/>
  <c r="CQ40" i="2"/>
  <c r="CQ48" i="2"/>
  <c r="CQ58" i="2"/>
  <c r="U60" i="2"/>
  <c r="V60" i="2"/>
  <c r="CR71" i="2"/>
  <c r="CS71" i="2"/>
  <c r="Q71" i="2"/>
  <c r="K208" i="1" s="1"/>
  <c r="CS77" i="2"/>
  <c r="R77" i="2"/>
  <c r="CS84" i="2"/>
  <c r="AD84" i="2"/>
  <c r="AB84" i="2" s="1"/>
  <c r="CR84" i="2"/>
  <c r="P99" i="2"/>
  <c r="K287" i="1" s="1"/>
  <c r="CQ99" i="2"/>
  <c r="W24" i="2"/>
  <c r="AB26" i="2"/>
  <c r="W30" i="2"/>
  <c r="U32" i="2"/>
  <c r="I84" i="1" s="1"/>
  <c r="GX33" i="2"/>
  <c r="W34" i="2"/>
  <c r="GX37" i="2"/>
  <c r="W38" i="2"/>
  <c r="U40" i="2"/>
  <c r="I118" i="1" s="1"/>
  <c r="AB42" i="2"/>
  <c r="GX45" i="2"/>
  <c r="Q46" i="2"/>
  <c r="I142" i="1" s="1"/>
  <c r="AB48" i="2"/>
  <c r="CT49" i="2"/>
  <c r="CQ52" i="2"/>
  <c r="T54" i="2"/>
  <c r="CT54" i="2"/>
  <c r="GX54" i="2"/>
  <c r="P60" i="2"/>
  <c r="T65" i="2"/>
  <c r="CQ68" i="2"/>
  <c r="CT70" i="2"/>
  <c r="S70" i="2"/>
  <c r="AB89" i="2"/>
  <c r="CQ91" i="2"/>
  <c r="P93" i="2"/>
  <c r="T93" i="2"/>
  <c r="CQ93" i="2"/>
  <c r="CR99" i="2"/>
  <c r="CS99" i="2"/>
  <c r="AD99" i="2"/>
  <c r="AB99" i="2" s="1"/>
  <c r="R99" i="2"/>
  <c r="V25" i="2"/>
  <c r="V27" i="2"/>
  <c r="T33" i="2"/>
  <c r="P34" i="2"/>
  <c r="GX34" i="2"/>
  <c r="V35" i="2"/>
  <c r="R36" i="2"/>
  <c r="GX36" i="2"/>
  <c r="T37" i="2"/>
  <c r="P38" i="2"/>
  <c r="V41" i="2"/>
  <c r="V43" i="2"/>
  <c r="R44" i="2"/>
  <c r="GX44" i="2"/>
  <c r="T45" i="2"/>
  <c r="R46" i="2"/>
  <c r="T50" i="2"/>
  <c r="T55" i="2"/>
  <c r="Q56" i="2"/>
  <c r="CZ57" i="2"/>
  <c r="Y57" i="2" s="1"/>
  <c r="T171" i="1" s="1"/>
  <c r="K174" i="1" s="1"/>
  <c r="J176" i="1" s="1"/>
  <c r="P176" i="1" s="1"/>
  <c r="P58" i="2"/>
  <c r="CQ59" i="2"/>
  <c r="R60" i="2"/>
  <c r="W60" i="2"/>
  <c r="R63" i="2"/>
  <c r="AD67" i="2"/>
  <c r="CR67" i="2"/>
  <c r="Q67" i="2"/>
  <c r="CR77" i="2"/>
  <c r="CX240" i="4"/>
  <c r="P79" i="2"/>
  <c r="CS79" i="2"/>
  <c r="S80" i="2"/>
  <c r="I236" i="1" s="1"/>
  <c r="CQ83" i="2"/>
  <c r="AB83" i="2"/>
  <c r="AB91" i="2"/>
  <c r="AB93" i="2"/>
  <c r="CQ96" i="2"/>
  <c r="CS100" i="2"/>
  <c r="CQ115" i="2"/>
  <c r="AD24" i="2"/>
  <c r="AB24" i="2" s="1"/>
  <c r="CS24" i="2"/>
  <c r="BZ161" i="2"/>
  <c r="BZ22" i="2" s="1"/>
  <c r="FQ161" i="2"/>
  <c r="FQ22" i="2" s="1"/>
  <c r="W26" i="2"/>
  <c r="GX27" i="2"/>
  <c r="W28" i="2"/>
  <c r="AD30" i="2"/>
  <c r="AB30" i="2" s="1"/>
  <c r="U30" i="2"/>
  <c r="I74" i="1" s="1"/>
  <c r="CS30" i="2"/>
  <c r="P32" i="2"/>
  <c r="W32" i="2"/>
  <c r="R34" i="2"/>
  <c r="AD34" i="2"/>
  <c r="AB34" i="2" s="1"/>
  <c r="U34" i="2"/>
  <c r="I91" i="1" s="1"/>
  <c r="CS34" i="2"/>
  <c r="S35" i="2"/>
  <c r="AD36" i="2"/>
  <c r="AB36" i="2" s="1"/>
  <c r="U36" i="2"/>
  <c r="I101" i="1" s="1"/>
  <c r="CS36" i="2"/>
  <c r="R38" i="2"/>
  <c r="AD38" i="2"/>
  <c r="AB38" i="2" s="1"/>
  <c r="U38" i="2"/>
  <c r="I108" i="1" s="1"/>
  <c r="CS38" i="2"/>
  <c r="P40" i="2"/>
  <c r="W40" i="2"/>
  <c r="GX41" i="2"/>
  <c r="W42" i="2"/>
  <c r="AD44" i="2"/>
  <c r="AB44" i="2" s="1"/>
  <c r="U44" i="2"/>
  <c r="I138" i="1" s="1"/>
  <c r="CS44" i="2"/>
  <c r="AD46" i="2"/>
  <c r="AB46" i="2" s="1"/>
  <c r="CS46" i="2"/>
  <c r="CZ51" i="2"/>
  <c r="Y51" i="2" s="1"/>
  <c r="T154" i="1" s="1"/>
  <c r="V54" i="2"/>
  <c r="R56" i="2"/>
  <c r="AD56" i="2"/>
  <c r="AB56" i="2" s="1"/>
  <c r="CS56" i="2"/>
  <c r="Q57" i="2"/>
  <c r="Q58" i="2"/>
  <c r="I179" i="1" s="1"/>
  <c r="CY58" i="2"/>
  <c r="X58" i="2" s="1"/>
  <c r="Q177" i="1" s="1"/>
  <c r="AD59" i="2"/>
  <c r="AB59" i="2" s="1"/>
  <c r="CR59" i="2"/>
  <c r="T60" i="2"/>
  <c r="CS60" i="2"/>
  <c r="CS63" i="2"/>
  <c r="S66" i="2"/>
  <c r="CY66" i="2" s="1"/>
  <c r="X66" i="2" s="1"/>
  <c r="Q198" i="1" s="1"/>
  <c r="R67" i="2"/>
  <c r="V68" i="2"/>
  <c r="AD71" i="2"/>
  <c r="Q76" i="2"/>
  <c r="CP76" i="2" s="1"/>
  <c r="O76" i="2" s="1"/>
  <c r="I222" i="1" s="1"/>
  <c r="R76" i="2"/>
  <c r="V76" i="2"/>
  <c r="AD77" i="2"/>
  <c r="AB77" i="2" s="1"/>
  <c r="U77" i="2"/>
  <c r="AD79" i="2"/>
  <c r="AB79" i="2" s="1"/>
  <c r="U79" i="2"/>
  <c r="AB81" i="2"/>
  <c r="T87" i="2"/>
  <c r="CR94" i="2"/>
  <c r="AD94" i="2"/>
  <c r="AB94" i="2" s="1"/>
  <c r="CS94" i="2"/>
  <c r="T97" i="2"/>
  <c r="T99" i="2"/>
  <c r="AD100" i="2"/>
  <c r="AB100" i="2" s="1"/>
  <c r="T104" i="2"/>
  <c r="CR112" i="2"/>
  <c r="AD112" i="2"/>
  <c r="AB112" i="2" s="1"/>
  <c r="CS112" i="2"/>
  <c r="I105" i="2"/>
  <c r="T105" i="2" s="1"/>
  <c r="Q103" i="2"/>
  <c r="K297" i="1" s="1"/>
  <c r="V103" i="2"/>
  <c r="CT104" i="2"/>
  <c r="S104" i="2"/>
  <c r="AB105" i="2"/>
  <c r="CQ107" i="2"/>
  <c r="V113" i="2"/>
  <c r="AB115" i="2"/>
  <c r="CR116" i="2"/>
  <c r="CS116" i="2"/>
  <c r="AD116" i="2"/>
  <c r="AB116" i="2" s="1"/>
  <c r="CR117" i="2"/>
  <c r="CS117" i="2"/>
  <c r="AD117" i="2"/>
  <c r="AB117" i="2" s="1"/>
  <c r="CS120" i="2"/>
  <c r="CR120" i="2"/>
  <c r="AB136" i="2"/>
  <c r="CQ150" i="2"/>
  <c r="V61" i="2"/>
  <c r="AB63" i="2"/>
  <c r="S63" i="2"/>
  <c r="K190" i="1" s="1"/>
  <c r="W63" i="2"/>
  <c r="AD65" i="2"/>
  <c r="P67" i="2"/>
  <c r="K200" i="1" s="1"/>
  <c r="P71" i="2"/>
  <c r="AB71" i="2"/>
  <c r="CY72" i="2"/>
  <c r="X72" i="2" s="1"/>
  <c r="Q216" i="1" s="1"/>
  <c r="Q74" i="2"/>
  <c r="AD74" i="2"/>
  <c r="AB74" i="2" s="1"/>
  <c r="U74" i="2"/>
  <c r="CS74" i="2"/>
  <c r="T95" i="2"/>
  <c r="CQ95" i="2"/>
  <c r="AB97" i="2"/>
  <c r="W99" i="2"/>
  <c r="GX99" i="2"/>
  <c r="T102" i="2"/>
  <c r="GX103" i="2"/>
  <c r="CX295" i="4"/>
  <c r="S106" i="2"/>
  <c r="I308" i="1" s="1"/>
  <c r="R113" i="2"/>
  <c r="GX113" i="2"/>
  <c r="CT114" i="2"/>
  <c r="S114" i="2"/>
  <c r="Q117" i="2"/>
  <c r="CR127" i="2"/>
  <c r="CS127" i="2"/>
  <c r="AD127" i="2"/>
  <c r="AB127" i="2" s="1"/>
  <c r="R127" i="2"/>
  <c r="CR139" i="2"/>
  <c r="CS139" i="2"/>
  <c r="AD139" i="2"/>
  <c r="AB139" i="2" s="1"/>
  <c r="R139" i="2"/>
  <c r="AD146" i="2"/>
  <c r="AB146" i="2" s="1"/>
  <c r="CR146" i="2"/>
  <c r="Q146" i="2"/>
  <c r="I426" i="1" s="1"/>
  <c r="GX61" i="2"/>
  <c r="W68" i="2"/>
  <c r="GX75" i="2"/>
  <c r="S76" i="2"/>
  <c r="W76" i="2"/>
  <c r="GX77" i="2"/>
  <c r="T79" i="2"/>
  <c r="W82" i="2"/>
  <c r="S83" i="2"/>
  <c r="W83" i="2"/>
  <c r="P87" i="2"/>
  <c r="K261" i="1" s="1"/>
  <c r="U87" i="2"/>
  <c r="CR88" i="2"/>
  <c r="CS88" i="2"/>
  <c r="CQ100" i="2"/>
  <c r="W101" i="2"/>
  <c r="CT102" i="2"/>
  <c r="V106" i="2"/>
  <c r="W106" i="2"/>
  <c r="R109" i="2"/>
  <c r="AB111" i="2"/>
  <c r="CS113" i="2"/>
  <c r="P117" i="2"/>
  <c r="T117" i="2"/>
  <c r="CR121" i="2"/>
  <c r="AD121" i="2"/>
  <c r="AB121" i="2" s="1"/>
  <c r="CS121" i="2"/>
  <c r="CR131" i="2"/>
  <c r="R131" i="2"/>
  <c r="AD131" i="2"/>
  <c r="AB131" i="2" s="1"/>
  <c r="CS131" i="2"/>
  <c r="T137" i="2"/>
  <c r="CQ137" i="2"/>
  <c r="I141" i="2"/>
  <c r="P139" i="2"/>
  <c r="K408" i="1" s="1"/>
  <c r="T139" i="2"/>
  <c r="CQ143" i="2"/>
  <c r="CR145" i="2"/>
  <c r="CS145" i="2"/>
  <c r="W113" i="2"/>
  <c r="GX117" i="2"/>
  <c r="U118" i="2"/>
  <c r="I353" i="1" s="1"/>
  <c r="U126" i="2"/>
  <c r="I377" i="1" s="1"/>
  <c r="AB128" i="2"/>
  <c r="I133" i="2"/>
  <c r="P131" i="2"/>
  <c r="K384" i="1" s="1"/>
  <c r="I137" i="2"/>
  <c r="Q137" i="2" s="1"/>
  <c r="P135" i="2"/>
  <c r="K396" i="1" s="1"/>
  <c r="GX137" i="2"/>
  <c r="W139" i="2"/>
  <c r="GX139" i="2"/>
  <c r="U86" i="2"/>
  <c r="I266" i="1" s="1"/>
  <c r="W87" i="2"/>
  <c r="W91" i="2"/>
  <c r="I92" i="2"/>
  <c r="E274" i="1" s="1"/>
  <c r="U99" i="2"/>
  <c r="V110" i="2"/>
  <c r="W111" i="2"/>
  <c r="W115" i="2"/>
  <c r="CS123" i="2"/>
  <c r="CR123" i="2"/>
  <c r="AD123" i="2"/>
  <c r="AB123" i="2" s="1"/>
  <c r="U131" i="2"/>
  <c r="CR135" i="2"/>
  <c r="CS135" i="2"/>
  <c r="AD135" i="2"/>
  <c r="AB135" i="2" s="1"/>
  <c r="R135" i="2"/>
  <c r="GX135" i="2"/>
  <c r="U141" i="2"/>
  <c r="U151" i="2"/>
  <c r="R123" i="2"/>
  <c r="I125" i="2"/>
  <c r="S125" i="2" s="1"/>
  <c r="AB129" i="2"/>
  <c r="W131" i="2"/>
  <c r="AB132" i="2"/>
  <c r="CS132" i="2"/>
  <c r="AB140" i="2"/>
  <c r="U142" i="2"/>
  <c r="I421" i="1" s="1"/>
  <c r="R143" i="2"/>
  <c r="W146" i="2"/>
  <c r="V147" i="2"/>
  <c r="V150" i="2"/>
  <c r="S152" i="2"/>
  <c r="Q154" i="2"/>
  <c r="I449" i="1" s="1"/>
  <c r="Q157" i="2"/>
  <c r="K454" i="1" s="1"/>
  <c r="J455" i="1" s="1"/>
  <c r="P455" i="1" s="1"/>
  <c r="W119" i="2"/>
  <c r="GX122" i="2"/>
  <c r="U127" i="2"/>
  <c r="U135" i="2"/>
  <c r="U139" i="2"/>
  <c r="T142" i="2"/>
  <c r="W143" i="2"/>
  <c r="T146" i="2"/>
  <c r="R151" i="2"/>
  <c r="T151" i="2"/>
  <c r="R154" i="2"/>
  <c r="AB156" i="2"/>
  <c r="R157" i="2"/>
  <c r="CS157" i="2"/>
  <c r="CY158" i="2"/>
  <c r="X158" i="2" s="1"/>
  <c r="Q456" i="1" s="1"/>
  <c r="S157" i="2"/>
  <c r="CZ157" i="2" s="1"/>
  <c r="Y157" i="2" s="1"/>
  <c r="T453" i="1" s="1"/>
  <c r="AD157" i="2"/>
  <c r="GX150" i="2"/>
  <c r="CP154" i="2"/>
  <c r="O154" i="2" s="1"/>
  <c r="P177" i="2"/>
  <c r="K39" i="1"/>
  <c r="CT26" i="2"/>
  <c r="S26" i="2"/>
  <c r="CX17" i="4"/>
  <c r="CX18" i="4"/>
  <c r="CX15" i="4"/>
  <c r="CX16" i="4"/>
  <c r="S27" i="2"/>
  <c r="CQ27" i="2"/>
  <c r="P27" i="2"/>
  <c r="T29" i="2"/>
  <c r="CZ31" i="2"/>
  <c r="Y31" i="2" s="1"/>
  <c r="T66" i="1" s="1"/>
  <c r="K72" i="1" s="1"/>
  <c r="CY31" i="2"/>
  <c r="X31" i="2" s="1"/>
  <c r="R66" i="1" s="1"/>
  <c r="K71" i="1" s="1"/>
  <c r="CY63" i="2"/>
  <c r="X63" i="2" s="1"/>
  <c r="R188" i="1" s="1"/>
  <c r="BY161" i="2"/>
  <c r="T25" i="2"/>
  <c r="CS27" i="2"/>
  <c r="R27" i="2"/>
  <c r="AD27" i="2"/>
  <c r="AB27" i="2" s="1"/>
  <c r="CX25" i="4"/>
  <c r="CX26" i="4"/>
  <c r="CX27" i="4"/>
  <c r="CX24" i="4"/>
  <c r="CX28" i="4"/>
  <c r="S29" i="2"/>
  <c r="CQ29" i="2"/>
  <c r="P29" i="2"/>
  <c r="GX29" i="2"/>
  <c r="CX9" i="4"/>
  <c r="CX10" i="4"/>
  <c r="CX6" i="4"/>
  <c r="CX7" i="4"/>
  <c r="CX8" i="4"/>
  <c r="S25" i="2"/>
  <c r="CQ25" i="2"/>
  <c r="P25" i="2"/>
  <c r="GX25" i="2"/>
  <c r="CT28" i="2"/>
  <c r="S28" i="2"/>
  <c r="AD29" i="2"/>
  <c r="AB29" i="2" s="1"/>
  <c r="CS29" i="2"/>
  <c r="R29" i="2"/>
  <c r="CQ31" i="2"/>
  <c r="P31" i="2"/>
  <c r="GK24" i="2"/>
  <c r="CT24" i="2"/>
  <c r="S24" i="2"/>
  <c r="AD25" i="2"/>
  <c r="AB25" i="2" s="1"/>
  <c r="CS25" i="2"/>
  <c r="R25" i="2"/>
  <c r="CX43" i="4"/>
  <c r="CX44" i="4"/>
  <c r="CX41" i="4"/>
  <c r="CX42" i="4"/>
  <c r="Q33" i="2"/>
  <c r="K79" i="1" s="1"/>
  <c r="U33" i="2"/>
  <c r="CR33" i="2"/>
  <c r="CX49" i="4"/>
  <c r="CX50" i="4"/>
  <c r="Q37" i="2"/>
  <c r="K96" i="1" s="1"/>
  <c r="U37" i="2"/>
  <c r="CR37" i="2"/>
  <c r="CX57" i="4"/>
  <c r="CX59" i="4"/>
  <c r="CX60" i="4"/>
  <c r="CX58" i="4"/>
  <c r="Q41" i="2"/>
  <c r="K113" i="1" s="1"/>
  <c r="U41" i="2"/>
  <c r="CR41" i="2"/>
  <c r="CX73" i="4"/>
  <c r="CX72" i="4"/>
  <c r="CX74" i="4"/>
  <c r="Q45" i="2"/>
  <c r="K133" i="1" s="1"/>
  <c r="U45" i="2"/>
  <c r="CR45" i="2"/>
  <c r="CR49" i="2"/>
  <c r="CR51" i="2"/>
  <c r="CR54" i="2"/>
  <c r="CR57" i="2"/>
  <c r="CT59" i="2"/>
  <c r="S59" i="2"/>
  <c r="T61" i="2"/>
  <c r="CS61" i="2"/>
  <c r="CX197" i="4"/>
  <c r="CX198" i="4"/>
  <c r="CX199" i="4"/>
  <c r="CX200" i="4"/>
  <c r="Q62" i="2"/>
  <c r="I191" i="1" s="1"/>
  <c r="W62" i="2"/>
  <c r="CT63" i="2"/>
  <c r="S65" i="2"/>
  <c r="CS66" i="2"/>
  <c r="R66" i="2"/>
  <c r="CR66" i="2"/>
  <c r="CZ76" i="2"/>
  <c r="Y76" i="2" s="1"/>
  <c r="S222" i="1" s="1"/>
  <c r="CY76" i="2"/>
  <c r="X76" i="2" s="1"/>
  <c r="Q222" i="1" s="1"/>
  <c r="CZ80" i="2"/>
  <c r="Y80" i="2" s="1"/>
  <c r="S235" i="1" s="1"/>
  <c r="I240" i="1" s="1"/>
  <c r="CY80" i="2"/>
  <c r="X80" i="2" s="1"/>
  <c r="Q235" i="1" s="1"/>
  <c r="I239" i="1" s="1"/>
  <c r="CR87" i="2"/>
  <c r="AD87" i="2"/>
  <c r="AB87" i="2" s="1"/>
  <c r="R87" i="2"/>
  <c r="CT96" i="2"/>
  <c r="CT100" i="2"/>
  <c r="CQ101" i="2"/>
  <c r="AB101" i="2"/>
  <c r="CT107" i="2"/>
  <c r="S107" i="2"/>
  <c r="CQ108" i="2"/>
  <c r="P108" i="2"/>
  <c r="GA161" i="2"/>
  <c r="EH161" i="2"/>
  <c r="CX13" i="4"/>
  <c r="CX14" i="4"/>
  <c r="CX11" i="4"/>
  <c r="CX12" i="4"/>
  <c r="Q26" i="2"/>
  <c r="I49" i="1" s="1"/>
  <c r="CX31" i="4"/>
  <c r="CX32" i="4"/>
  <c r="CX29" i="4"/>
  <c r="CX30" i="4"/>
  <c r="Q30" i="2"/>
  <c r="I69" i="1" s="1"/>
  <c r="AD31" i="2"/>
  <c r="AB31" i="2" s="1"/>
  <c r="S32" i="2"/>
  <c r="R33" i="2"/>
  <c r="AB33" i="2"/>
  <c r="CS33" i="2"/>
  <c r="Q34" i="2"/>
  <c r="CP34" i="2" s="1"/>
  <c r="O34" i="2" s="1"/>
  <c r="P35" i="2"/>
  <c r="AD35" i="2"/>
  <c r="AB35" i="2" s="1"/>
  <c r="CQ35" i="2"/>
  <c r="CY35" i="2"/>
  <c r="X35" i="2" s="1"/>
  <c r="R86" i="1" s="1"/>
  <c r="K89" i="1" s="1"/>
  <c r="S36" i="2"/>
  <c r="R37" i="2"/>
  <c r="AB37" i="2"/>
  <c r="CS37" i="2"/>
  <c r="Q38" i="2"/>
  <c r="P39" i="2"/>
  <c r="AD39" i="2"/>
  <c r="AB39" i="2" s="1"/>
  <c r="CQ39" i="2"/>
  <c r="CY39" i="2"/>
  <c r="X39" i="2" s="1"/>
  <c r="R103" i="1" s="1"/>
  <c r="K106" i="1" s="1"/>
  <c r="S40" i="2"/>
  <c r="R41" i="2"/>
  <c r="AB41" i="2"/>
  <c r="CS41" i="2"/>
  <c r="CX61" i="4"/>
  <c r="CX63" i="4"/>
  <c r="CX64" i="4"/>
  <c r="CX62" i="4"/>
  <c r="Q42" i="2"/>
  <c r="I123" i="1" s="1"/>
  <c r="P43" i="2"/>
  <c r="AD43" i="2"/>
  <c r="AB43" i="2" s="1"/>
  <c r="CQ43" i="2"/>
  <c r="CY43" i="2"/>
  <c r="X43" i="2" s="1"/>
  <c r="R120" i="1" s="1"/>
  <c r="K125" i="1" s="1"/>
  <c r="S44" i="2"/>
  <c r="R45" i="2"/>
  <c r="AB45" i="2"/>
  <c r="CS45" i="2"/>
  <c r="S46" i="2"/>
  <c r="CP46" i="2" s="1"/>
  <c r="O46" i="2" s="1"/>
  <c r="P47" i="2"/>
  <c r="CP47" i="2" s="1"/>
  <c r="O47" i="2" s="1"/>
  <c r="AD47" i="2"/>
  <c r="AB47" i="2" s="1"/>
  <c r="CQ47" i="2"/>
  <c r="CY47" i="2"/>
  <c r="X47" i="2" s="1"/>
  <c r="R140" i="1" s="1"/>
  <c r="K144" i="1" s="1"/>
  <c r="R49" i="2"/>
  <c r="AB49" i="2"/>
  <c r="CS49" i="2"/>
  <c r="P50" i="2"/>
  <c r="CP50" i="2" s="1"/>
  <c r="O50" i="2" s="1"/>
  <c r="AD50" i="2"/>
  <c r="AB50" i="2" s="1"/>
  <c r="CQ50" i="2"/>
  <c r="CY50" i="2"/>
  <c r="X50" i="2" s="1"/>
  <c r="Q154" i="1" s="1"/>
  <c r="R51" i="2"/>
  <c r="AB51" i="2"/>
  <c r="CS51" i="2"/>
  <c r="S52" i="2"/>
  <c r="CP52" i="2" s="1"/>
  <c r="O52" i="2" s="1"/>
  <c r="P53" i="2"/>
  <c r="AD53" i="2"/>
  <c r="AB53" i="2" s="1"/>
  <c r="CQ53" i="2"/>
  <c r="CY53" i="2"/>
  <c r="X53" i="2" s="1"/>
  <c r="R160" i="1" s="1"/>
  <c r="R54" i="2"/>
  <c r="AB54" i="2"/>
  <c r="CS54" i="2"/>
  <c r="P55" i="2"/>
  <c r="CP55" i="2" s="1"/>
  <c r="O55" i="2" s="1"/>
  <c r="AD55" i="2"/>
  <c r="AB55" i="2" s="1"/>
  <c r="CQ55" i="2"/>
  <c r="CY55" i="2"/>
  <c r="X55" i="2" s="1"/>
  <c r="R165" i="1" s="1"/>
  <c r="R57" i="2"/>
  <c r="AB57" i="2"/>
  <c r="CS57" i="2"/>
  <c r="Q59" i="2"/>
  <c r="K179" i="1" s="1"/>
  <c r="S60" i="2"/>
  <c r="CP60" i="2" s="1"/>
  <c r="O60" i="2" s="1"/>
  <c r="P61" i="2"/>
  <c r="CT61" i="2"/>
  <c r="S61" i="2"/>
  <c r="W61" i="2"/>
  <c r="S62" i="2"/>
  <c r="CS62" i="2"/>
  <c r="R62" i="2"/>
  <c r="V62" i="2"/>
  <c r="CR62" i="2"/>
  <c r="AD64" i="2"/>
  <c r="AB64" i="2" s="1"/>
  <c r="CR64" i="2"/>
  <c r="AB65" i="2"/>
  <c r="CS67" i="2"/>
  <c r="S68" i="2"/>
  <c r="CT71" i="2"/>
  <c r="Q75" i="2"/>
  <c r="P75" i="2"/>
  <c r="CR75" i="2"/>
  <c r="AD75" i="2"/>
  <c r="AB75" i="2" s="1"/>
  <c r="R75" i="2"/>
  <c r="V75" i="2"/>
  <c r="CQ76" i="2"/>
  <c r="AB76" i="2"/>
  <c r="AB78" i="2"/>
  <c r="CQ78" i="2"/>
  <c r="CY83" i="2"/>
  <c r="X83" i="2" s="1"/>
  <c r="R244" i="1" s="1"/>
  <c r="W85" i="2"/>
  <c r="Q94" i="2"/>
  <c r="R94" i="2"/>
  <c r="V94" i="2"/>
  <c r="CQ90" i="2"/>
  <c r="GX92" i="2"/>
  <c r="GX94" i="2"/>
  <c r="CX35" i="4"/>
  <c r="CX36" i="4"/>
  <c r="CX33" i="4"/>
  <c r="CX34" i="4"/>
  <c r="Q31" i="2"/>
  <c r="K69" i="1" s="1"/>
  <c r="U31" i="2"/>
  <c r="CR31" i="2"/>
  <c r="S33" i="2"/>
  <c r="W33" i="2"/>
  <c r="Q35" i="2"/>
  <c r="U35" i="2"/>
  <c r="CR35" i="2"/>
  <c r="S37" i="2"/>
  <c r="W37" i="2"/>
  <c r="Q39" i="2"/>
  <c r="U39" i="2"/>
  <c r="CR39" i="2"/>
  <c r="S41" i="2"/>
  <c r="W41" i="2"/>
  <c r="CX65" i="4"/>
  <c r="CX67" i="4"/>
  <c r="CX68" i="4"/>
  <c r="CX66" i="4"/>
  <c r="Q43" i="2"/>
  <c r="K123" i="1" s="1"/>
  <c r="U43" i="2"/>
  <c r="CR43" i="2"/>
  <c r="S45" i="2"/>
  <c r="W45" i="2"/>
  <c r="CR47" i="2"/>
  <c r="CR50" i="2"/>
  <c r="CR53" i="2"/>
  <c r="CR55" i="2"/>
  <c r="I64" i="2"/>
  <c r="P65" i="2"/>
  <c r="V65" i="2"/>
  <c r="CT67" i="2"/>
  <c r="S67" i="2"/>
  <c r="CT69" i="2"/>
  <c r="S69" i="2"/>
  <c r="CQ70" i="2"/>
  <c r="P70" i="2"/>
  <c r="AB70" i="2"/>
  <c r="CX245" i="4"/>
  <c r="CX246" i="4"/>
  <c r="CX247" i="4"/>
  <c r="CX243" i="4"/>
  <c r="CX244" i="4"/>
  <c r="I84" i="2"/>
  <c r="U84" i="2" s="1"/>
  <c r="S82" i="2"/>
  <c r="P82" i="2"/>
  <c r="T82" i="2"/>
  <c r="T84" i="2"/>
  <c r="Q85" i="2"/>
  <c r="P85" i="2"/>
  <c r="GX85" i="2"/>
  <c r="R85" i="2"/>
  <c r="T85" i="2"/>
  <c r="CQ86" i="2"/>
  <c r="P86" i="2"/>
  <c r="AB86" i="2"/>
  <c r="CQ88" i="2"/>
  <c r="AB88" i="2"/>
  <c r="CT95" i="2"/>
  <c r="S95" i="2"/>
  <c r="CQ102" i="2"/>
  <c r="P102" i="2"/>
  <c r="AB102" i="2"/>
  <c r="CS106" i="2"/>
  <c r="R106" i="2"/>
  <c r="AD106" i="2"/>
  <c r="CR106" i="2"/>
  <c r="CZ114" i="2"/>
  <c r="Y114" i="2" s="1"/>
  <c r="S331" i="1" s="1"/>
  <c r="CX5" i="4"/>
  <c r="CX1" i="4"/>
  <c r="CX2" i="4"/>
  <c r="CX3" i="4"/>
  <c r="CX4" i="4"/>
  <c r="Q24" i="2"/>
  <c r="CP24" i="2" s="1"/>
  <c r="O24" i="2" s="1"/>
  <c r="FY161" i="2"/>
  <c r="EI161" i="2"/>
  <c r="CX21" i="4"/>
  <c r="CX22" i="4"/>
  <c r="CX23" i="4"/>
  <c r="CX19" i="4"/>
  <c r="CX20" i="4"/>
  <c r="Q28" i="2"/>
  <c r="I59" i="1" s="1"/>
  <c r="S30" i="2"/>
  <c r="R31" i="2"/>
  <c r="CX39" i="4"/>
  <c r="CX40" i="4"/>
  <c r="CX37" i="4"/>
  <c r="CX38" i="4"/>
  <c r="Q32" i="2"/>
  <c r="I79" i="1" s="1"/>
  <c r="P33" i="2"/>
  <c r="S34" i="2"/>
  <c r="R35" i="2"/>
  <c r="CX47" i="4"/>
  <c r="CX48" i="4"/>
  <c r="Q36" i="2"/>
  <c r="I96" i="1" s="1"/>
  <c r="P37" i="2"/>
  <c r="CP37" i="2" s="1"/>
  <c r="O37" i="2" s="1"/>
  <c r="S38" i="2"/>
  <c r="R39" i="2"/>
  <c r="CX53" i="4"/>
  <c r="CX55" i="4"/>
  <c r="CX56" i="4"/>
  <c r="CX54" i="4"/>
  <c r="Q40" i="2"/>
  <c r="I113" i="1" s="1"/>
  <c r="P41" i="2"/>
  <c r="CP41" i="2" s="1"/>
  <c r="O41" i="2" s="1"/>
  <c r="S42" i="2"/>
  <c r="R43" i="2"/>
  <c r="CX69" i="4"/>
  <c r="CX71" i="4"/>
  <c r="CX70" i="4"/>
  <c r="Q44" i="2"/>
  <c r="I133" i="1" s="1"/>
  <c r="P45" i="2"/>
  <c r="CP45" i="2" s="1"/>
  <c r="O45" i="2" s="1"/>
  <c r="R47" i="2"/>
  <c r="S48" i="2"/>
  <c r="P49" i="2"/>
  <c r="R50" i="2"/>
  <c r="P51" i="2"/>
  <c r="CP51" i="2" s="1"/>
  <c r="O51" i="2" s="1"/>
  <c r="R53" i="2"/>
  <c r="P54" i="2"/>
  <c r="CP54" i="2" s="1"/>
  <c r="O54" i="2" s="1"/>
  <c r="R55" i="2"/>
  <c r="S56" i="2"/>
  <c r="CP56" i="2" s="1"/>
  <c r="O56" i="2" s="1"/>
  <c r="P57" i="2"/>
  <c r="CR58" i="2"/>
  <c r="R61" i="2"/>
  <c r="AD61" i="2"/>
  <c r="AB61" i="2" s="1"/>
  <c r="P62" i="2"/>
  <c r="AB62" i="2"/>
  <c r="CT64" i="2"/>
  <c r="S64" i="2"/>
  <c r="W64" i="2"/>
  <c r="R65" i="2"/>
  <c r="U65" i="2"/>
  <c r="Q66" i="2"/>
  <c r="CP66" i="2" s="1"/>
  <c r="O66" i="2" s="1"/>
  <c r="AD66" i="2"/>
  <c r="AB66" i="2" s="1"/>
  <c r="CQ66" i="2"/>
  <c r="AB67" i="2"/>
  <c r="CY71" i="2"/>
  <c r="X71" i="2" s="1"/>
  <c r="R206" i="1" s="1"/>
  <c r="K211" i="1" s="1"/>
  <c r="CT73" i="2"/>
  <c r="S73" i="2"/>
  <c r="CP73" i="2" s="1"/>
  <c r="O73" i="2" s="1"/>
  <c r="CZ79" i="2"/>
  <c r="Y79" i="2" s="1"/>
  <c r="T228" i="1" s="1"/>
  <c r="K232" i="1" s="1"/>
  <c r="CY79" i="2"/>
  <c r="X79" i="2" s="1"/>
  <c r="R228" i="1" s="1"/>
  <c r="K231" i="1" s="1"/>
  <c r="CS80" i="2"/>
  <c r="R80" i="2"/>
  <c r="AD80" i="2"/>
  <c r="Q80" i="2"/>
  <c r="I237" i="1" s="1"/>
  <c r="S85" i="2"/>
  <c r="CS87" i="2"/>
  <c r="Q92" i="2"/>
  <c r="R92" i="2"/>
  <c r="P92" i="2"/>
  <c r="T92" i="2"/>
  <c r="CS98" i="2"/>
  <c r="R98" i="2"/>
  <c r="AD98" i="2"/>
  <c r="CR98" i="2"/>
  <c r="P101" i="2"/>
  <c r="CY102" i="2"/>
  <c r="X102" i="2" s="1"/>
  <c r="Q294" i="1" s="1"/>
  <c r="CZ102" i="2"/>
  <c r="Y102" i="2" s="1"/>
  <c r="S294" i="1" s="1"/>
  <c r="CZ104" i="2"/>
  <c r="Y104" i="2" s="1"/>
  <c r="S300" i="1" s="1"/>
  <c r="CY104" i="2"/>
  <c r="X104" i="2" s="1"/>
  <c r="Q300" i="1" s="1"/>
  <c r="CY106" i="2"/>
  <c r="X106" i="2" s="1"/>
  <c r="Q306" i="1" s="1"/>
  <c r="I309" i="1" s="1"/>
  <c r="CZ106" i="2"/>
  <c r="Y106" i="2" s="1"/>
  <c r="S306" i="1" s="1"/>
  <c r="I310" i="1" s="1"/>
  <c r="CX335" i="4"/>
  <c r="CX336" i="4"/>
  <c r="CX337" i="4"/>
  <c r="CX333" i="4"/>
  <c r="CX338" i="4"/>
  <c r="CX334" i="4"/>
  <c r="Q118" i="2"/>
  <c r="I346" i="1" s="1"/>
  <c r="W118" i="2"/>
  <c r="S118" i="2"/>
  <c r="I120" i="2"/>
  <c r="S120" i="2" s="1"/>
  <c r="CY130" i="2"/>
  <c r="X130" i="2" s="1"/>
  <c r="Q379" i="1" s="1"/>
  <c r="CZ130" i="2"/>
  <c r="Y130" i="2" s="1"/>
  <c r="S379" i="1" s="1"/>
  <c r="R68" i="2"/>
  <c r="U68" i="2"/>
  <c r="CS69" i="2"/>
  <c r="CS72" i="2"/>
  <c r="R72" i="2"/>
  <c r="CR72" i="2"/>
  <c r="CS73" i="2"/>
  <c r="P74" i="2"/>
  <c r="CT76" i="2"/>
  <c r="Q77" i="2"/>
  <c r="Q81" i="2"/>
  <c r="K237" i="1" s="1"/>
  <c r="AB82" i="2"/>
  <c r="GX82" i="2"/>
  <c r="CT84" i="2"/>
  <c r="U85" i="2"/>
  <c r="T86" i="2"/>
  <c r="CX261" i="4"/>
  <c r="CX262" i="4"/>
  <c r="CX258" i="4"/>
  <c r="CX259" i="4"/>
  <c r="CX260" i="4"/>
  <c r="CT88" i="2"/>
  <c r="T90" i="2"/>
  <c r="V93" i="2"/>
  <c r="U93" i="2"/>
  <c r="U94" i="2"/>
  <c r="R97" i="2"/>
  <c r="CT97" i="2"/>
  <c r="S97" i="2"/>
  <c r="W97" i="2"/>
  <c r="GX97" i="2"/>
  <c r="CX279" i="4"/>
  <c r="CX280" i="4"/>
  <c r="CX277" i="4"/>
  <c r="CX278" i="4"/>
  <c r="CX275" i="4"/>
  <c r="CX276" i="4"/>
  <c r="S98" i="2"/>
  <c r="AB98" i="2"/>
  <c r="CQ98" i="2"/>
  <c r="P98" i="2"/>
  <c r="GX98" i="2"/>
  <c r="Q101" i="2"/>
  <c r="R101" i="2"/>
  <c r="AB104" i="2"/>
  <c r="CQ104" i="2"/>
  <c r="AB106" i="2"/>
  <c r="CQ106" i="2"/>
  <c r="CX297" i="4"/>
  <c r="Q108" i="2"/>
  <c r="I315" i="1" s="1"/>
  <c r="W108" i="2"/>
  <c r="GX108" i="2"/>
  <c r="CT109" i="2"/>
  <c r="S109" i="2"/>
  <c r="CT113" i="2"/>
  <c r="S113" i="2"/>
  <c r="CQ118" i="2"/>
  <c r="P118" i="2"/>
  <c r="CT123" i="2"/>
  <c r="S123" i="2"/>
  <c r="Q125" i="2"/>
  <c r="CS70" i="2"/>
  <c r="S74" i="2"/>
  <c r="CT75" i="2"/>
  <c r="S75" i="2"/>
  <c r="W75" i="2"/>
  <c r="T77" i="2"/>
  <c r="Q78" i="2"/>
  <c r="W78" i="2"/>
  <c r="CS82" i="2"/>
  <c r="R82" i="2"/>
  <c r="V82" i="2"/>
  <c r="CR82" i="2"/>
  <c r="CX257" i="4"/>
  <c r="CX253" i="4"/>
  <c r="CX254" i="4"/>
  <c r="CX255" i="4"/>
  <c r="CX256" i="4"/>
  <c r="R86" i="2"/>
  <c r="W86" i="2"/>
  <c r="CS86" i="2"/>
  <c r="CT87" i="2"/>
  <c r="S87" i="2"/>
  <c r="I89" i="2"/>
  <c r="V89" i="2" s="1"/>
  <c r="CX265" i="4"/>
  <c r="CX266" i="4"/>
  <c r="CX267" i="4"/>
  <c r="CX263" i="4"/>
  <c r="CX268" i="4"/>
  <c r="CX264" i="4"/>
  <c r="Q90" i="2"/>
  <c r="I271" i="1" s="1"/>
  <c r="W90" i="2"/>
  <c r="AD90" i="2"/>
  <c r="AB90" i="2" s="1"/>
  <c r="CS90" i="2"/>
  <c r="R90" i="2"/>
  <c r="V90" i="2"/>
  <c r="R93" i="2"/>
  <c r="CT93" i="2"/>
  <c r="S93" i="2"/>
  <c r="CP93" i="2" s="1"/>
  <c r="O93" i="2" s="1"/>
  <c r="W93" i="2"/>
  <c r="GX93" i="2"/>
  <c r="CT94" i="2"/>
  <c r="S94" i="2"/>
  <c r="W94" i="2"/>
  <c r="V97" i="2"/>
  <c r="U97" i="2"/>
  <c r="W98" i="2"/>
  <c r="CT99" i="2"/>
  <c r="S99" i="2"/>
  <c r="S101" i="2"/>
  <c r="CR103" i="2"/>
  <c r="AD103" i="2"/>
  <c r="AB103" i="2" s="1"/>
  <c r="R103" i="2"/>
  <c r="AD110" i="2"/>
  <c r="CS110" i="2"/>
  <c r="R110" i="2"/>
  <c r="CR110" i="2"/>
  <c r="Q110" i="2"/>
  <c r="I322" i="1" s="1"/>
  <c r="CQ114" i="2"/>
  <c r="P114" i="2"/>
  <c r="GX118" i="2"/>
  <c r="CX201" i="4"/>
  <c r="CX202" i="4"/>
  <c r="CX203" i="4"/>
  <c r="CX204" i="4"/>
  <c r="Q63" i="2"/>
  <c r="K191" i="1" s="1"/>
  <c r="R69" i="2"/>
  <c r="AD69" i="2"/>
  <c r="AB69" i="2" s="1"/>
  <c r="CZ70" i="2"/>
  <c r="Y70" i="2" s="1"/>
  <c r="S206" i="1" s="1"/>
  <c r="I212" i="1" s="1"/>
  <c r="Q72" i="2"/>
  <c r="I218" i="1" s="1"/>
  <c r="AD72" i="2"/>
  <c r="AB72" i="2" s="1"/>
  <c r="CQ72" i="2"/>
  <c r="R73" i="2"/>
  <c r="AD73" i="2"/>
  <c r="AB73" i="2" s="1"/>
  <c r="CT77" i="2"/>
  <c r="S77" i="2"/>
  <c r="W77" i="2"/>
  <c r="S78" i="2"/>
  <c r="CS78" i="2"/>
  <c r="R78" i="2"/>
  <c r="V78" i="2"/>
  <c r="CR78" i="2"/>
  <c r="AB80" i="2"/>
  <c r="CP81" i="2"/>
  <c r="O81" i="2" s="1"/>
  <c r="CT81" i="2"/>
  <c r="S81" i="2"/>
  <c r="S86" i="2"/>
  <c r="Q87" i="2"/>
  <c r="K259" i="1" s="1"/>
  <c r="I88" i="2"/>
  <c r="U88" i="2" s="1"/>
  <c r="CT89" i="2"/>
  <c r="W89" i="2"/>
  <c r="S90" i="2"/>
  <c r="CT91" i="2"/>
  <c r="S91" i="2"/>
  <c r="CT92" i="2"/>
  <c r="S92" i="2"/>
  <c r="W92" i="2"/>
  <c r="U95" i="2"/>
  <c r="I96" i="2"/>
  <c r="U96" i="2" s="1"/>
  <c r="P97" i="2"/>
  <c r="CP97" i="2" s="1"/>
  <c r="O97" i="2" s="1"/>
  <c r="Q98" i="2"/>
  <c r="I285" i="1" s="1"/>
  <c r="T98" i="2"/>
  <c r="I100" i="2"/>
  <c r="S100" i="2" s="1"/>
  <c r="V101" i="2"/>
  <c r="GX101" i="2"/>
  <c r="Q104" i="2"/>
  <c r="CP104" i="2" s="1"/>
  <c r="O104" i="2" s="1"/>
  <c r="R104" i="2"/>
  <c r="P105" i="2"/>
  <c r="CT105" i="2"/>
  <c r="S105" i="2"/>
  <c r="W105" i="2"/>
  <c r="V105" i="2"/>
  <c r="GX105" i="2"/>
  <c r="S108" i="2"/>
  <c r="CX323" i="4"/>
  <c r="CX319" i="4"/>
  <c r="CX324" i="4"/>
  <c r="CX320" i="4"/>
  <c r="CX321" i="4"/>
  <c r="CX317" i="4"/>
  <c r="CX322" i="4"/>
  <c r="CX318" i="4"/>
  <c r="I116" i="2"/>
  <c r="S116" i="2" s="1"/>
  <c r="Q114" i="2"/>
  <c r="I334" i="1" s="1"/>
  <c r="W114" i="2"/>
  <c r="U114" i="2"/>
  <c r="I341" i="1" s="1"/>
  <c r="T116" i="2"/>
  <c r="Q129" i="2"/>
  <c r="P129" i="2"/>
  <c r="GX129" i="2"/>
  <c r="V129" i="2"/>
  <c r="R129" i="2"/>
  <c r="Q79" i="2"/>
  <c r="CP79" i="2" s="1"/>
  <c r="O79" i="2" s="1"/>
  <c r="CX249" i="4"/>
  <c r="CX250" i="4"/>
  <c r="CX251" i="4"/>
  <c r="CX252" i="4"/>
  <c r="CX248" i="4"/>
  <c r="Q83" i="2"/>
  <c r="K247" i="1" s="1"/>
  <c r="CX273" i="4"/>
  <c r="CX269" i="4"/>
  <c r="CX274" i="4"/>
  <c r="CX270" i="4"/>
  <c r="CX271" i="4"/>
  <c r="CX272" i="4"/>
  <c r="Q91" i="2"/>
  <c r="K271" i="1" s="1"/>
  <c r="CX287" i="4"/>
  <c r="CX288" i="4"/>
  <c r="CX289" i="4"/>
  <c r="CX290" i="4"/>
  <c r="R102" i="2"/>
  <c r="CS102" i="2"/>
  <c r="P103" i="2"/>
  <c r="CT103" i="2"/>
  <c r="S103" i="2"/>
  <c r="W103" i="2"/>
  <c r="U104" i="2"/>
  <c r="Q106" i="2"/>
  <c r="CP106" i="2" s="1"/>
  <c r="O106" i="2" s="1"/>
  <c r="T108" i="2"/>
  <c r="CT111" i="2"/>
  <c r="S111" i="2"/>
  <c r="CT112" i="2"/>
  <c r="CS114" i="2"/>
  <c r="R114" i="2"/>
  <c r="AD114" i="2"/>
  <c r="AB114" i="2" s="1"/>
  <c r="V114" i="2"/>
  <c r="CT116" i="2"/>
  <c r="W116" i="2"/>
  <c r="R117" i="2"/>
  <c r="CT117" i="2"/>
  <c r="S117" i="2"/>
  <c r="W117" i="2"/>
  <c r="AD118" i="2"/>
  <c r="AB118" i="2" s="1"/>
  <c r="CS118" i="2"/>
  <c r="R118" i="2"/>
  <c r="V118" i="2"/>
  <c r="T122" i="2"/>
  <c r="CX363" i="4"/>
  <c r="CX359" i="4"/>
  <c r="CX364" i="4"/>
  <c r="CX360" i="4"/>
  <c r="CX365" i="4"/>
  <c r="CX361" i="4"/>
  <c r="CX357" i="4"/>
  <c r="CX362" i="4"/>
  <c r="CX358" i="4"/>
  <c r="I128" i="2"/>
  <c r="W128" i="2" s="1"/>
  <c r="S126" i="2"/>
  <c r="P126" i="2"/>
  <c r="GX126" i="2"/>
  <c r="U129" i="2"/>
  <c r="U113" i="2"/>
  <c r="CT115" i="2"/>
  <c r="S115" i="2"/>
  <c r="CT119" i="2"/>
  <c r="S119" i="2"/>
  <c r="CT120" i="2"/>
  <c r="CX355" i="4"/>
  <c r="CX351" i="4"/>
  <c r="CX356" i="4"/>
  <c r="CX352" i="4"/>
  <c r="CX353" i="4"/>
  <c r="CX354" i="4"/>
  <c r="Q123" i="2"/>
  <c r="K358" i="1" s="1"/>
  <c r="U123" i="2"/>
  <c r="CR125" i="2"/>
  <c r="AD125" i="2"/>
  <c r="AB125" i="2" s="1"/>
  <c r="T129" i="2"/>
  <c r="CX379" i="4"/>
  <c r="CX375" i="4"/>
  <c r="CX380" i="4"/>
  <c r="CX376" i="4"/>
  <c r="CX381" i="4"/>
  <c r="CX377" i="4"/>
  <c r="CX382" i="4"/>
  <c r="CX378" i="4"/>
  <c r="I132" i="2"/>
  <c r="Q130" i="2"/>
  <c r="I382" i="1" s="1"/>
  <c r="W130" i="2"/>
  <c r="GX130" i="2"/>
  <c r="Q133" i="2"/>
  <c r="P133" i="2"/>
  <c r="GX133" i="2"/>
  <c r="R133" i="2"/>
  <c r="T133" i="2"/>
  <c r="CX283" i="4"/>
  <c r="CX284" i="4"/>
  <c r="CX285" i="4"/>
  <c r="CX281" i="4"/>
  <c r="CX286" i="4"/>
  <c r="CX282" i="4"/>
  <c r="Q99" i="2"/>
  <c r="K285" i="1" s="1"/>
  <c r="U101" i="2"/>
  <c r="CX291" i="4"/>
  <c r="CX292" i="4"/>
  <c r="CX293" i="4"/>
  <c r="CX294" i="4"/>
  <c r="CS108" i="2"/>
  <c r="R108" i="2"/>
  <c r="AD108" i="2"/>
  <c r="AB108" i="2" s="1"/>
  <c r="V108" i="2"/>
  <c r="CX307" i="4"/>
  <c r="CX303" i="4"/>
  <c r="CX299" i="4"/>
  <c r="CX304" i="4"/>
  <c r="CX300" i="4"/>
  <c r="CX305" i="4"/>
  <c r="CX301" i="4"/>
  <c r="CX306" i="4"/>
  <c r="CX302" i="4"/>
  <c r="S110" i="2"/>
  <c r="CQ110" i="2"/>
  <c r="P110" i="2"/>
  <c r="AB110" i="2"/>
  <c r="I112" i="2"/>
  <c r="T112" i="2" s="1"/>
  <c r="U112" i="2"/>
  <c r="P113" i="2"/>
  <c r="CP113" i="2" s="1"/>
  <c r="O113" i="2" s="1"/>
  <c r="T114" i="2"/>
  <c r="U116" i="2"/>
  <c r="V117" i="2"/>
  <c r="U117" i="2"/>
  <c r="T118" i="2"/>
  <c r="CX347" i="4"/>
  <c r="CX348" i="4"/>
  <c r="CX349" i="4"/>
  <c r="CX345" i="4"/>
  <c r="CX350" i="4"/>
  <c r="CX346" i="4"/>
  <c r="I124" i="2"/>
  <c r="S124" i="2" s="1"/>
  <c r="S122" i="2"/>
  <c r="Q122" i="2"/>
  <c r="I358" i="1" s="1"/>
  <c r="U122" i="2"/>
  <c r="I365" i="1" s="1"/>
  <c r="AD122" i="2"/>
  <c r="AB122" i="2" s="1"/>
  <c r="CR122" i="2"/>
  <c r="V122" i="2"/>
  <c r="T123" i="2"/>
  <c r="U124" i="2"/>
  <c r="CT127" i="2"/>
  <c r="S127" i="2"/>
  <c r="GX128" i="2"/>
  <c r="CT129" i="2"/>
  <c r="S129" i="2"/>
  <c r="W129" i="2"/>
  <c r="CQ130" i="2"/>
  <c r="P130" i="2"/>
  <c r="CT131" i="2"/>
  <c r="S131" i="2"/>
  <c r="V133" i="2"/>
  <c r="CT133" i="2"/>
  <c r="S133" i="2"/>
  <c r="W133" i="2"/>
  <c r="CX395" i="4"/>
  <c r="CX391" i="4"/>
  <c r="CX396" i="4"/>
  <c r="CX392" i="4"/>
  <c r="CX393" i="4"/>
  <c r="CX394" i="4"/>
  <c r="S134" i="2"/>
  <c r="CQ134" i="2"/>
  <c r="P134" i="2"/>
  <c r="GX134" i="2"/>
  <c r="CX407" i="4"/>
  <c r="CX403" i="4"/>
  <c r="CX408" i="4"/>
  <c r="CX404" i="4"/>
  <c r="CX405" i="4"/>
  <c r="CX406" i="4"/>
  <c r="S138" i="2"/>
  <c r="CQ138" i="2"/>
  <c r="P138" i="2"/>
  <c r="GX138" i="2"/>
  <c r="I140" i="2"/>
  <c r="U140" i="2" s="1"/>
  <c r="Q145" i="2"/>
  <c r="R145" i="2"/>
  <c r="P145" i="2"/>
  <c r="V145" i="2"/>
  <c r="Q107" i="2"/>
  <c r="CX315" i="4"/>
  <c r="CX311" i="4"/>
  <c r="CX316" i="4"/>
  <c r="CX312" i="4"/>
  <c r="CX308" i="4"/>
  <c r="CX313" i="4"/>
  <c r="CX309" i="4"/>
  <c r="CX314" i="4"/>
  <c r="CX310" i="4"/>
  <c r="Q111" i="2"/>
  <c r="K322" i="1" s="1"/>
  <c r="CX343" i="4"/>
  <c r="CX339" i="4"/>
  <c r="CX344" i="4"/>
  <c r="CX340" i="4"/>
  <c r="CX341" i="4"/>
  <c r="CX342" i="4"/>
  <c r="Q119" i="2"/>
  <c r="K346" i="1" s="1"/>
  <c r="I121" i="2"/>
  <c r="W121" i="2" s="1"/>
  <c r="CQ122" i="2"/>
  <c r="P122" i="2"/>
  <c r="AB126" i="2"/>
  <c r="CT128" i="2"/>
  <c r="S128" i="2"/>
  <c r="CS130" i="2"/>
  <c r="R130" i="2"/>
  <c r="AD130" i="2"/>
  <c r="AB130" i="2" s="1"/>
  <c r="V130" i="2"/>
  <c r="CT132" i="2"/>
  <c r="S132" i="2"/>
  <c r="W132" i="2"/>
  <c r="AD134" i="2"/>
  <c r="AB134" i="2" s="1"/>
  <c r="CS134" i="2"/>
  <c r="R134" i="2"/>
  <c r="V134" i="2"/>
  <c r="CT136" i="2"/>
  <c r="R137" i="2"/>
  <c r="CT137" i="2"/>
  <c r="S137" i="2"/>
  <c r="W137" i="2"/>
  <c r="CS138" i="2"/>
  <c r="R138" i="2"/>
  <c r="AD138" i="2"/>
  <c r="AB138" i="2" s="1"/>
  <c r="V138" i="2"/>
  <c r="S145" i="2"/>
  <c r="AB157" i="2"/>
  <c r="CQ157" i="2"/>
  <c r="P157" i="2"/>
  <c r="CP157" i="2" s="1"/>
  <c r="O157" i="2" s="1"/>
  <c r="F186" i="2"/>
  <c r="BD191" i="2"/>
  <c r="U133" i="2"/>
  <c r="CT135" i="2"/>
  <c r="S135" i="2"/>
  <c r="CT139" i="2"/>
  <c r="S139" i="2"/>
  <c r="CT140" i="2"/>
  <c r="CX415" i="4"/>
  <c r="CX416" i="4"/>
  <c r="CX417" i="4"/>
  <c r="S142" i="2"/>
  <c r="P142" i="2"/>
  <c r="I144" i="2"/>
  <c r="R144" i="2" s="1"/>
  <c r="W142" i="2"/>
  <c r="Q142" i="2"/>
  <c r="GX142" i="2"/>
  <c r="S143" i="2"/>
  <c r="CT143" i="2"/>
  <c r="T149" i="2"/>
  <c r="P149" i="2"/>
  <c r="Q149" i="2"/>
  <c r="R149" i="2"/>
  <c r="U149" i="2"/>
  <c r="CZ151" i="2"/>
  <c r="Y151" i="2" s="1"/>
  <c r="T435" i="1" s="1"/>
  <c r="K441" i="1" s="1"/>
  <c r="CY151" i="2"/>
  <c r="X151" i="2" s="1"/>
  <c r="R435" i="1" s="1"/>
  <c r="K440" i="1" s="1"/>
  <c r="Q109" i="2"/>
  <c r="K315" i="1" s="1"/>
  <c r="CX331" i="4"/>
  <c r="CX327" i="4"/>
  <c r="CX332" i="4"/>
  <c r="CX328" i="4"/>
  <c r="CX329" i="4"/>
  <c r="CX325" i="4"/>
  <c r="CX330" i="4"/>
  <c r="CX326" i="4"/>
  <c r="Q115" i="2"/>
  <c r="K334" i="1" s="1"/>
  <c r="CT125" i="2"/>
  <c r="CS126" i="2"/>
  <c r="R126" i="2"/>
  <c r="V126" i="2"/>
  <c r="CR126" i="2"/>
  <c r="U128" i="2"/>
  <c r="T130" i="2"/>
  <c r="U132" i="2"/>
  <c r="Q134" i="2"/>
  <c r="I394" i="1" s="1"/>
  <c r="T134" i="2"/>
  <c r="I136" i="2"/>
  <c r="T136" i="2" s="1"/>
  <c r="V137" i="2"/>
  <c r="U137" i="2"/>
  <c r="Q138" i="2"/>
  <c r="I406" i="1" s="1"/>
  <c r="T138" i="2"/>
  <c r="CR147" i="2"/>
  <c r="AD147" i="2"/>
  <c r="AB147" i="2" s="1"/>
  <c r="R147" i="2"/>
  <c r="CS147" i="2"/>
  <c r="Q147" i="2"/>
  <c r="K426" i="1" s="1"/>
  <c r="CX371" i="4"/>
  <c r="CX367" i="4"/>
  <c r="CX372" i="4"/>
  <c r="CX368" i="4"/>
  <c r="CX373" i="4"/>
  <c r="CX369" i="4"/>
  <c r="CX374" i="4"/>
  <c r="CX370" i="4"/>
  <c r="CX366" i="4"/>
  <c r="Q127" i="2"/>
  <c r="K370" i="1" s="1"/>
  <c r="CX399" i="4"/>
  <c r="CX400" i="4"/>
  <c r="CX401" i="4"/>
  <c r="CX397" i="4"/>
  <c r="CX402" i="4"/>
  <c r="CX398" i="4"/>
  <c r="Q135" i="2"/>
  <c r="K394" i="1" s="1"/>
  <c r="CR144" i="2"/>
  <c r="AD144" i="2"/>
  <c r="AB144" i="2" s="1"/>
  <c r="T145" i="2"/>
  <c r="GX145" i="2"/>
  <c r="CS152" i="2"/>
  <c r="R152" i="2"/>
  <c r="U445" i="1" s="1"/>
  <c r="CR152" i="2"/>
  <c r="AD152" i="2"/>
  <c r="AB152" i="2" s="1"/>
  <c r="Q152" i="2"/>
  <c r="I446" i="1" s="1"/>
  <c r="H447" i="1" s="1"/>
  <c r="O447" i="1" s="1"/>
  <c r="CZ153" i="2"/>
  <c r="Y153" i="2" s="1"/>
  <c r="T445" i="1" s="1"/>
  <c r="CY153" i="2"/>
  <c r="X153" i="2" s="1"/>
  <c r="R445" i="1" s="1"/>
  <c r="CS158" i="2"/>
  <c r="R158" i="2"/>
  <c r="U456" i="1" s="1"/>
  <c r="CR158" i="2"/>
  <c r="AD158" i="2"/>
  <c r="AB158" i="2" s="1"/>
  <c r="Q158" i="2"/>
  <c r="I457" i="1" s="1"/>
  <c r="H458" i="1" s="1"/>
  <c r="O458" i="1" s="1"/>
  <c r="CX387" i="4"/>
  <c r="CX383" i="4"/>
  <c r="CX388" i="4"/>
  <c r="CX384" i="4"/>
  <c r="CX389" i="4"/>
  <c r="CX385" i="4"/>
  <c r="CX390" i="4"/>
  <c r="CX386" i="4"/>
  <c r="Q131" i="2"/>
  <c r="K382" i="1" s="1"/>
  <c r="CX411" i="4"/>
  <c r="CX412" i="4"/>
  <c r="CX413" i="4"/>
  <c r="CX409" i="4"/>
  <c r="CX414" i="4"/>
  <c r="CX410" i="4"/>
  <c r="Q139" i="2"/>
  <c r="K406" i="1" s="1"/>
  <c r="T141" i="2"/>
  <c r="CR141" i="2"/>
  <c r="AD141" i="2"/>
  <c r="AB141" i="2" s="1"/>
  <c r="R141" i="2"/>
  <c r="GX141" i="2"/>
  <c r="AB145" i="2"/>
  <c r="CQ145" i="2"/>
  <c r="W145" i="2"/>
  <c r="S146" i="2"/>
  <c r="CQ146" i="2"/>
  <c r="P146" i="2"/>
  <c r="AD149" i="2"/>
  <c r="AB149" i="2" s="1"/>
  <c r="CR149" i="2"/>
  <c r="AB142" i="2"/>
  <c r="CT144" i="2"/>
  <c r="S144" i="2"/>
  <c r="U145" i="2"/>
  <c r="CX435" i="4"/>
  <c r="CX431" i="4"/>
  <c r="CX436" i="4"/>
  <c r="CX432" i="4"/>
  <c r="CX433" i="4"/>
  <c r="CX429" i="4"/>
  <c r="CX434" i="4"/>
  <c r="CX430" i="4"/>
  <c r="AB148" i="2"/>
  <c r="CT149" i="2"/>
  <c r="S149" i="2"/>
  <c r="W149" i="2"/>
  <c r="CS150" i="2"/>
  <c r="R150" i="2"/>
  <c r="AB151" i="2"/>
  <c r="Q155" i="2"/>
  <c r="K449" i="1" s="1"/>
  <c r="AD155" i="2"/>
  <c r="AB155" i="2" s="1"/>
  <c r="CS156" i="2"/>
  <c r="F165" i="2"/>
  <c r="AO191" i="2"/>
  <c r="CY154" i="2"/>
  <c r="X154" i="2" s="1"/>
  <c r="Q448" i="1" s="1"/>
  <c r="CS155" i="2"/>
  <c r="R155" i="2"/>
  <c r="CT156" i="2"/>
  <c r="S156" i="2"/>
  <c r="CP158" i="2"/>
  <c r="O158" i="2" s="1"/>
  <c r="CZ159" i="2"/>
  <c r="Y159" i="2" s="1"/>
  <c r="T456" i="1" s="1"/>
  <c r="CY159" i="2"/>
  <c r="X159" i="2" s="1"/>
  <c r="R456" i="1" s="1"/>
  <c r="BB191" i="2"/>
  <c r="F174" i="2"/>
  <c r="CT141" i="2"/>
  <c r="S141" i="2"/>
  <c r="W141" i="2"/>
  <c r="CS142" i="2"/>
  <c r="R142" i="2"/>
  <c r="V142" i="2"/>
  <c r="CR142" i="2"/>
  <c r="CX427" i="4"/>
  <c r="CX423" i="4"/>
  <c r="CX428" i="4"/>
  <c r="CX424" i="4"/>
  <c r="CX425" i="4"/>
  <c r="CX421" i="4"/>
  <c r="CX426" i="4"/>
  <c r="CX422" i="4"/>
  <c r="I148" i="2"/>
  <c r="GX148" i="2" s="1"/>
  <c r="R146" i="2"/>
  <c r="CS146" i="2"/>
  <c r="P147" i="2"/>
  <c r="CT147" i="2"/>
  <c r="S147" i="2"/>
  <c r="W147" i="2"/>
  <c r="CX437" i="4"/>
  <c r="CX438" i="4"/>
  <c r="W150" i="2"/>
  <c r="S150" i="2"/>
  <c r="CP150" i="2" s="1"/>
  <c r="O150" i="2" s="1"/>
  <c r="AB150" i="2"/>
  <c r="CQ153" i="2"/>
  <c r="P153" i="2"/>
  <c r="CP153" i="2" s="1"/>
  <c r="O153" i="2" s="1"/>
  <c r="AB154" i="2"/>
  <c r="CY157" i="2"/>
  <c r="X157" i="2" s="1"/>
  <c r="R453" i="1" s="1"/>
  <c r="CQ159" i="2"/>
  <c r="P159" i="2"/>
  <c r="CP159" i="2" s="1"/>
  <c r="O159" i="2" s="1"/>
  <c r="P174" i="2"/>
  <c r="ET191" i="2"/>
  <c r="CX419" i="4"/>
  <c r="CX420" i="4"/>
  <c r="CX418" i="4"/>
  <c r="Q143" i="2"/>
  <c r="CP143" i="2" s="1"/>
  <c r="O143" i="2" s="1"/>
  <c r="CX439" i="4"/>
  <c r="CX440" i="4"/>
  <c r="Q151" i="2"/>
  <c r="K438" i="1" s="1"/>
  <c r="AD153" i="2"/>
  <c r="AB153" i="2" s="1"/>
  <c r="AD159" i="2"/>
  <c r="AB159" i="2" s="1"/>
  <c r="EV191" i="2"/>
  <c r="P186" i="2"/>
  <c r="F177" i="2"/>
  <c r="GX144" i="2" l="1"/>
  <c r="CZ63" i="2"/>
  <c r="Y63" i="2" s="1"/>
  <c r="T188" i="1" s="1"/>
  <c r="GK107" i="2"/>
  <c r="V306" i="1"/>
  <c r="GK115" i="2"/>
  <c r="V331" i="1"/>
  <c r="K335" i="1"/>
  <c r="GK30" i="2"/>
  <c r="U66" i="1"/>
  <c r="I73" i="1" s="1"/>
  <c r="I70" i="1"/>
  <c r="CY155" i="2"/>
  <c r="X155" i="2" s="1"/>
  <c r="R448" i="1" s="1"/>
  <c r="CZ155" i="2"/>
  <c r="Y155" i="2" s="1"/>
  <c r="T448" i="1" s="1"/>
  <c r="GK40" i="2"/>
  <c r="U110" i="1"/>
  <c r="I117" i="1" s="1"/>
  <c r="I114" i="1"/>
  <c r="GK122" i="2"/>
  <c r="I359" i="1"/>
  <c r="U355" i="1"/>
  <c r="W144" i="2"/>
  <c r="P195" i="2"/>
  <c r="EG18" i="2"/>
  <c r="CZ39" i="2"/>
  <c r="Y39" i="2" s="1"/>
  <c r="T103" i="1" s="1"/>
  <c r="K107" i="1" s="1"/>
  <c r="K105" i="1"/>
  <c r="GK28" i="2"/>
  <c r="I60" i="1"/>
  <c r="U56" i="1"/>
  <c r="I63" i="1" s="1"/>
  <c r="U36" i="1"/>
  <c r="I43" i="1" s="1"/>
  <c r="I40" i="1"/>
  <c r="GK159" i="2"/>
  <c r="V456" i="1"/>
  <c r="GK79" i="2"/>
  <c r="GM79" i="2" s="1"/>
  <c r="V228" i="1"/>
  <c r="CZ53" i="2"/>
  <c r="Y53" i="2" s="1"/>
  <c r="T160" i="1" s="1"/>
  <c r="K167" i="1" s="1"/>
  <c r="K161" i="1"/>
  <c r="GK26" i="2"/>
  <c r="I50" i="1"/>
  <c r="U46" i="1"/>
  <c r="I53" i="1" s="1"/>
  <c r="GK91" i="2"/>
  <c r="V268" i="1"/>
  <c r="K272" i="1"/>
  <c r="GK119" i="2"/>
  <c r="K347" i="1"/>
  <c r="V343" i="1"/>
  <c r="CZ72" i="2"/>
  <c r="Y72" i="2" s="1"/>
  <c r="S216" i="1" s="1"/>
  <c r="I217" i="1"/>
  <c r="GK111" i="2"/>
  <c r="V319" i="1"/>
  <c r="K323" i="1"/>
  <c r="Q95" i="2"/>
  <c r="CP95" i="2" s="1"/>
  <c r="O95" i="2" s="1"/>
  <c r="K275" i="1" s="1"/>
  <c r="R95" i="2"/>
  <c r="GK143" i="2"/>
  <c r="V415" i="1"/>
  <c r="GK131" i="2"/>
  <c r="V379" i="1"/>
  <c r="K383" i="1"/>
  <c r="GK46" i="2"/>
  <c r="U140" i="1"/>
  <c r="I146" i="1" s="1"/>
  <c r="I143" i="1"/>
  <c r="GK99" i="2"/>
  <c r="K286" i="1"/>
  <c r="V282" i="1"/>
  <c r="W140" i="2"/>
  <c r="CP145" i="2"/>
  <c r="O145" i="2" s="1"/>
  <c r="GX125" i="2"/>
  <c r="W120" i="2"/>
  <c r="S89" i="2"/>
  <c r="CZ89" i="2" s="1"/>
  <c r="Y89" i="2" s="1"/>
  <c r="T262" i="1" s="1"/>
  <c r="CP78" i="2"/>
  <c r="O78" i="2" s="1"/>
  <c r="T125" i="2"/>
  <c r="CP61" i="2"/>
  <c r="O61" i="2" s="1"/>
  <c r="CG161" i="2"/>
  <c r="AX161" i="2" s="1"/>
  <c r="GK157" i="2"/>
  <c r="V453" i="1"/>
  <c r="GK151" i="2"/>
  <c r="K439" i="1"/>
  <c r="V435" i="1"/>
  <c r="K442" i="1" s="1"/>
  <c r="GK123" i="2"/>
  <c r="K359" i="1"/>
  <c r="V355" i="1"/>
  <c r="GK135" i="2"/>
  <c r="V391" i="1"/>
  <c r="K395" i="1"/>
  <c r="P137" i="2"/>
  <c r="CP137" i="2" s="1"/>
  <c r="O137" i="2" s="1"/>
  <c r="GM137" i="2" s="1"/>
  <c r="GK109" i="2"/>
  <c r="K316" i="1"/>
  <c r="V313" i="1"/>
  <c r="K317" i="1" s="1"/>
  <c r="J318" i="1" s="1"/>
  <c r="P318" i="1" s="1"/>
  <c r="CZ83" i="2"/>
  <c r="Y83" i="2" s="1"/>
  <c r="T244" i="1" s="1"/>
  <c r="K246" i="1"/>
  <c r="GK139" i="2"/>
  <c r="V403" i="1"/>
  <c r="K407" i="1"/>
  <c r="GK127" i="2"/>
  <c r="K371" i="1"/>
  <c r="V367" i="1"/>
  <c r="GK113" i="2"/>
  <c r="V325" i="1"/>
  <c r="K328" i="1" s="1"/>
  <c r="CP71" i="2"/>
  <c r="O71" i="2" s="1"/>
  <c r="K210" i="1"/>
  <c r="J215" i="1" s="1"/>
  <c r="P215" i="1" s="1"/>
  <c r="GK60" i="2"/>
  <c r="U182" i="1"/>
  <c r="I185" i="1" s="1"/>
  <c r="GK36" i="2"/>
  <c r="U93" i="1"/>
  <c r="I100" i="1" s="1"/>
  <c r="I97" i="1"/>
  <c r="J444" i="1"/>
  <c r="P444" i="1" s="1"/>
  <c r="W125" i="2"/>
  <c r="EB161" i="2" s="1"/>
  <c r="S140" i="2"/>
  <c r="U125" i="2"/>
  <c r="R125" i="2"/>
  <c r="V125" i="2"/>
  <c r="P125" i="2"/>
  <c r="W84" i="2"/>
  <c r="CP33" i="2"/>
  <c r="O33" i="2" s="1"/>
  <c r="CP65" i="2"/>
  <c r="O65" i="2" s="1"/>
  <c r="K166" i="1"/>
  <c r="AQ161" i="2"/>
  <c r="AQ22" i="2" s="1"/>
  <c r="P141" i="2"/>
  <c r="Q141" i="2"/>
  <c r="CP141" i="2" s="1"/>
  <c r="O141" i="2" s="1"/>
  <c r="V141" i="2"/>
  <c r="CY114" i="2"/>
  <c r="X114" i="2" s="1"/>
  <c r="Q331" i="1" s="1"/>
  <c r="I333" i="1"/>
  <c r="Q105" i="2"/>
  <c r="CP105" i="2" s="1"/>
  <c r="O105" i="2" s="1"/>
  <c r="R105" i="2"/>
  <c r="U105" i="2"/>
  <c r="V92" i="2"/>
  <c r="GK38" i="2"/>
  <c r="U103" i="1"/>
  <c r="CZ35" i="2"/>
  <c r="Y35" i="2" s="1"/>
  <c r="T86" i="1" s="1"/>
  <c r="K90" i="1" s="1"/>
  <c r="K88" i="1"/>
  <c r="GK34" i="2"/>
  <c r="U86" i="1"/>
  <c r="CY70" i="2"/>
  <c r="X70" i="2" s="1"/>
  <c r="Q206" i="1" s="1"/>
  <c r="I211" i="1" s="1"/>
  <c r="I207" i="1"/>
  <c r="GK77" i="2"/>
  <c r="V222" i="1"/>
  <c r="K156" i="1"/>
  <c r="CP77" i="2"/>
  <c r="O77" i="2" s="1"/>
  <c r="CY152" i="2"/>
  <c r="X152" i="2" s="1"/>
  <c r="Q445" i="1" s="1"/>
  <c r="CZ152" i="2"/>
  <c r="Y152" i="2" s="1"/>
  <c r="S445" i="1" s="1"/>
  <c r="CZ66" i="2"/>
  <c r="Y66" i="2" s="1"/>
  <c r="S198" i="1" s="1"/>
  <c r="I199" i="1"/>
  <c r="CP152" i="2"/>
  <c r="O152" i="2" s="1"/>
  <c r="GM152" i="2" s="1"/>
  <c r="CP107" i="2"/>
  <c r="O107" i="2" s="1"/>
  <c r="GX100" i="2"/>
  <c r="S84" i="2"/>
  <c r="I301" i="1"/>
  <c r="CP57" i="2"/>
  <c r="O57" i="2" s="1"/>
  <c r="CP67" i="2"/>
  <c r="O67" i="2" s="1"/>
  <c r="CP38" i="2"/>
  <c r="O38" i="2" s="1"/>
  <c r="GK154" i="2"/>
  <c r="U448" i="1"/>
  <c r="I451" i="1" s="1"/>
  <c r="H452" i="1" s="1"/>
  <c r="O452" i="1" s="1"/>
  <c r="I450" i="1"/>
  <c r="U92" i="2"/>
  <c r="GK76" i="2"/>
  <c r="U222" i="1"/>
  <c r="GK67" i="2"/>
  <c r="V198" i="1"/>
  <c r="GK56" i="2"/>
  <c r="U171" i="1"/>
  <c r="GK63" i="2"/>
  <c r="V188" i="1"/>
  <c r="CP58" i="2"/>
  <c r="O58" i="2" s="1"/>
  <c r="I181" i="1"/>
  <c r="GK44" i="2"/>
  <c r="I134" i="1"/>
  <c r="U130" i="1"/>
  <c r="I137" i="1" s="1"/>
  <c r="H312" i="1"/>
  <c r="O312" i="1" s="1"/>
  <c r="J234" i="1"/>
  <c r="P234" i="1" s="1"/>
  <c r="I300" i="1"/>
  <c r="CZ100" i="2"/>
  <c r="Y100" i="2" s="1"/>
  <c r="S288" i="1" s="1"/>
  <c r="CY100" i="2"/>
  <c r="X100" i="2" s="1"/>
  <c r="Q288" i="1" s="1"/>
  <c r="K222" i="1"/>
  <c r="K274" i="1"/>
  <c r="I182" i="1"/>
  <c r="CZ124" i="2"/>
  <c r="Y124" i="2" s="1"/>
  <c r="S361" i="1" s="1"/>
  <c r="CY124" i="2"/>
  <c r="X124" i="2" s="1"/>
  <c r="Q361" i="1" s="1"/>
  <c r="P216" i="2"/>
  <c r="EV18" i="2"/>
  <c r="GM159" i="2"/>
  <c r="GP159" i="2"/>
  <c r="GM153" i="2"/>
  <c r="GP153" i="2"/>
  <c r="CZ141" i="2"/>
  <c r="Y141" i="2" s="1"/>
  <c r="T409" i="1" s="1"/>
  <c r="CY141" i="2"/>
  <c r="X141" i="2" s="1"/>
  <c r="R409" i="1" s="1"/>
  <c r="CY156" i="2"/>
  <c r="X156" i="2" s="1"/>
  <c r="Q453" i="1" s="1"/>
  <c r="CZ156" i="2"/>
  <c r="Y156" i="2" s="1"/>
  <c r="S453" i="1" s="1"/>
  <c r="CZ144" i="2"/>
  <c r="Y144" i="2" s="1"/>
  <c r="S418" i="1" s="1"/>
  <c r="CY144" i="2"/>
  <c r="X144" i="2" s="1"/>
  <c r="Q418" i="1" s="1"/>
  <c r="CY146" i="2"/>
  <c r="X146" i="2" s="1"/>
  <c r="Q423" i="1" s="1"/>
  <c r="CZ146" i="2"/>
  <c r="Y146" i="2" s="1"/>
  <c r="S423" i="1" s="1"/>
  <c r="I425" i="1"/>
  <c r="CP155" i="2"/>
  <c r="O155" i="2" s="1"/>
  <c r="CP127" i="2"/>
  <c r="O127" i="2" s="1"/>
  <c r="CP149" i="2"/>
  <c r="O149" i="2" s="1"/>
  <c r="CZ143" i="2"/>
  <c r="Y143" i="2" s="1"/>
  <c r="T415" i="1" s="1"/>
  <c r="CY143" i="2"/>
  <c r="X143" i="2" s="1"/>
  <c r="R415" i="1" s="1"/>
  <c r="K417" i="1"/>
  <c r="P144" i="2"/>
  <c r="T144" i="2"/>
  <c r="V144" i="2"/>
  <c r="Q144" i="2"/>
  <c r="E418" i="1"/>
  <c r="GM157" i="2"/>
  <c r="GP157" i="2"/>
  <c r="CZ145" i="2"/>
  <c r="Y145" i="2" s="1"/>
  <c r="T418" i="1" s="1"/>
  <c r="CY145" i="2"/>
  <c r="X145" i="2" s="1"/>
  <c r="R418" i="1" s="1"/>
  <c r="CZ137" i="2"/>
  <c r="Y137" i="2" s="1"/>
  <c r="T397" i="1" s="1"/>
  <c r="CY137" i="2"/>
  <c r="X137" i="2" s="1"/>
  <c r="R397" i="1" s="1"/>
  <c r="S136" i="2"/>
  <c r="GK134" i="2"/>
  <c r="I395" i="1"/>
  <c r="U391" i="1"/>
  <c r="CZ132" i="2"/>
  <c r="Y132" i="2" s="1"/>
  <c r="S385" i="1" s="1"/>
  <c r="I387" i="1" s="1"/>
  <c r="CY132" i="2"/>
  <c r="X132" i="2" s="1"/>
  <c r="Q385" i="1" s="1"/>
  <c r="I386" i="1" s="1"/>
  <c r="CZ128" i="2"/>
  <c r="Y128" i="2" s="1"/>
  <c r="S373" i="1" s="1"/>
  <c r="CY128" i="2"/>
  <c r="X128" i="2" s="1"/>
  <c r="Q373" i="1" s="1"/>
  <c r="CP151" i="2"/>
  <c r="O151" i="2" s="1"/>
  <c r="CP138" i="2"/>
  <c r="O138" i="2" s="1"/>
  <c r="I408" i="1"/>
  <c r="CZ127" i="2"/>
  <c r="Y127" i="2" s="1"/>
  <c r="T367" i="1" s="1"/>
  <c r="CY127" i="2"/>
  <c r="X127" i="2" s="1"/>
  <c r="R367" i="1" s="1"/>
  <c r="K369" i="1"/>
  <c r="Q132" i="2"/>
  <c r="V132" i="2"/>
  <c r="R132" i="2"/>
  <c r="P132" i="2"/>
  <c r="CP132" i="2" s="1"/>
  <c r="O132" i="2" s="1"/>
  <c r="T132" i="2"/>
  <c r="E385" i="1"/>
  <c r="GX132" i="2"/>
  <c r="CZ126" i="2"/>
  <c r="Y126" i="2" s="1"/>
  <c r="S367" i="1" s="1"/>
  <c r="CY126" i="2"/>
  <c r="X126" i="2" s="1"/>
  <c r="Q367" i="1" s="1"/>
  <c r="I369" i="1"/>
  <c r="GK118" i="2"/>
  <c r="I347" i="1"/>
  <c r="U343" i="1"/>
  <c r="CZ117" i="2"/>
  <c r="Y117" i="2" s="1"/>
  <c r="T337" i="1" s="1"/>
  <c r="CY117" i="2"/>
  <c r="X117" i="2" s="1"/>
  <c r="R337" i="1" s="1"/>
  <c r="CZ116" i="2"/>
  <c r="Y116" i="2" s="1"/>
  <c r="S337" i="1" s="1"/>
  <c r="I339" i="1" s="1"/>
  <c r="CY116" i="2"/>
  <c r="X116" i="2" s="1"/>
  <c r="Q337" i="1" s="1"/>
  <c r="S112" i="2"/>
  <c r="GK129" i="2"/>
  <c r="V373" i="1"/>
  <c r="GK104" i="2"/>
  <c r="GM104" i="2" s="1"/>
  <c r="U300" i="1"/>
  <c r="K276" i="1"/>
  <c r="CZ81" i="2"/>
  <c r="Y81" i="2" s="1"/>
  <c r="T235" i="1" s="1"/>
  <c r="K240" i="1" s="1"/>
  <c r="CY81" i="2"/>
  <c r="X81" i="2" s="1"/>
  <c r="R235" i="1" s="1"/>
  <c r="K239" i="1" s="1"/>
  <c r="K236" i="1"/>
  <c r="CY78" i="2"/>
  <c r="X78" i="2" s="1"/>
  <c r="Q228" i="1" s="1"/>
  <c r="I231" i="1" s="1"/>
  <c r="CZ78" i="2"/>
  <c r="Y78" i="2" s="1"/>
  <c r="S228" i="1" s="1"/>
  <c r="I232" i="1" s="1"/>
  <c r="I230" i="1"/>
  <c r="GK110" i="2"/>
  <c r="I323" i="1"/>
  <c r="U319" i="1"/>
  <c r="CP91" i="2"/>
  <c r="O91" i="2" s="1"/>
  <c r="GK86" i="2"/>
  <c r="U256" i="1"/>
  <c r="I260" i="1"/>
  <c r="GK82" i="2"/>
  <c r="I248" i="1"/>
  <c r="U244" i="1"/>
  <c r="CZ74" i="2"/>
  <c r="Y74" i="2" s="1"/>
  <c r="S221" i="1" s="1"/>
  <c r="I224" i="1" s="1"/>
  <c r="CY74" i="2"/>
  <c r="X74" i="2" s="1"/>
  <c r="Q221" i="1" s="1"/>
  <c r="I223" i="1" s="1"/>
  <c r="CP117" i="2"/>
  <c r="O117" i="2" s="1"/>
  <c r="CZ109" i="2"/>
  <c r="Y109" i="2" s="1"/>
  <c r="T313" i="1" s="1"/>
  <c r="CY109" i="2"/>
  <c r="X109" i="2" s="1"/>
  <c r="R313" i="1" s="1"/>
  <c r="U100" i="2"/>
  <c r="GK97" i="2"/>
  <c r="V276" i="1"/>
  <c r="Q120" i="2"/>
  <c r="R120" i="2"/>
  <c r="GX120" i="2"/>
  <c r="P120" i="2"/>
  <c r="V120" i="2"/>
  <c r="E349" i="1"/>
  <c r="GK65" i="2"/>
  <c r="V193" i="1"/>
  <c r="I165" i="1"/>
  <c r="CP49" i="2"/>
  <c r="O49" i="2" s="1"/>
  <c r="K153" i="1"/>
  <c r="GK43" i="2"/>
  <c r="V120" i="1"/>
  <c r="K127" i="1" s="1"/>
  <c r="J129" i="1" s="1"/>
  <c r="P129" i="1" s="1"/>
  <c r="K124" i="1"/>
  <c r="GK39" i="2"/>
  <c r="V103" i="1"/>
  <c r="EP161" i="2"/>
  <c r="FY22" i="2"/>
  <c r="T120" i="2"/>
  <c r="CP99" i="2"/>
  <c r="O99" i="2" s="1"/>
  <c r="CP85" i="2"/>
  <c r="O85" i="2" s="1"/>
  <c r="CP82" i="2"/>
  <c r="O82" i="2" s="1"/>
  <c r="I249" i="1"/>
  <c r="GN71" i="2"/>
  <c r="P64" i="2"/>
  <c r="CP64" i="2" s="1"/>
  <c r="O64" i="2" s="1"/>
  <c r="T64" i="2"/>
  <c r="Q64" i="2"/>
  <c r="E193" i="1"/>
  <c r="CY37" i="2"/>
  <c r="X37" i="2" s="1"/>
  <c r="R93" i="1" s="1"/>
  <c r="K98" i="1" s="1"/>
  <c r="CZ37" i="2"/>
  <c r="Y37" i="2" s="1"/>
  <c r="T93" i="1" s="1"/>
  <c r="K99" i="1" s="1"/>
  <c r="K95" i="1"/>
  <c r="GK75" i="2"/>
  <c r="V221" i="1"/>
  <c r="GK62" i="2"/>
  <c r="U188" i="1"/>
  <c r="CZ61" i="2"/>
  <c r="Y61" i="2" s="1"/>
  <c r="T182" i="1" s="1"/>
  <c r="CY61" i="2"/>
  <c r="X61" i="2" s="1"/>
  <c r="R182" i="1" s="1"/>
  <c r="CZ36" i="2"/>
  <c r="Y36" i="2" s="1"/>
  <c r="S93" i="1" s="1"/>
  <c r="I99" i="1" s="1"/>
  <c r="CY36" i="2"/>
  <c r="X36" i="2" s="1"/>
  <c r="Q93" i="1" s="1"/>
  <c r="I98" i="1" s="1"/>
  <c r="I95" i="1"/>
  <c r="CP35" i="2"/>
  <c r="O35" i="2" s="1"/>
  <c r="GK33" i="2"/>
  <c r="K80" i="1"/>
  <c r="V76" i="1"/>
  <c r="K83" i="1" s="1"/>
  <c r="CP108" i="2"/>
  <c r="O108" i="2" s="1"/>
  <c r="S96" i="2"/>
  <c r="CZ65" i="2"/>
  <c r="Y65" i="2" s="1"/>
  <c r="T193" i="1" s="1"/>
  <c r="CY65" i="2"/>
  <c r="X65" i="2" s="1"/>
  <c r="R193" i="1" s="1"/>
  <c r="K194" i="1" s="1"/>
  <c r="CP59" i="2"/>
  <c r="O59" i="2" s="1"/>
  <c r="CP26" i="2"/>
  <c r="O26" i="2" s="1"/>
  <c r="CY25" i="2"/>
  <c r="X25" i="2" s="1"/>
  <c r="CZ25" i="2"/>
  <c r="Y25" i="2" s="1"/>
  <c r="K38" i="1"/>
  <c r="CP29" i="2"/>
  <c r="O29" i="2" s="1"/>
  <c r="CP28" i="2"/>
  <c r="O28" i="2" s="1"/>
  <c r="U64" i="2"/>
  <c r="CP40" i="2"/>
  <c r="O40" i="2" s="1"/>
  <c r="CY147" i="2"/>
  <c r="X147" i="2" s="1"/>
  <c r="R423" i="1" s="1"/>
  <c r="CZ147" i="2"/>
  <c r="Y147" i="2" s="1"/>
  <c r="T423" i="1" s="1"/>
  <c r="K425" i="1"/>
  <c r="GK146" i="2"/>
  <c r="U423" i="1"/>
  <c r="I427" i="1"/>
  <c r="GK142" i="2"/>
  <c r="U415" i="1"/>
  <c r="F195" i="2"/>
  <c r="AO18" i="2"/>
  <c r="GK141" i="2"/>
  <c r="V409" i="1"/>
  <c r="GM154" i="2"/>
  <c r="GK147" i="2"/>
  <c r="K427" i="1"/>
  <c r="V423" i="1"/>
  <c r="U136" i="2"/>
  <c r="CP142" i="2"/>
  <c r="O142" i="2" s="1"/>
  <c r="CZ139" i="2"/>
  <c r="Y139" i="2" s="1"/>
  <c r="T403" i="1" s="1"/>
  <c r="CY139" i="2"/>
  <c r="X139" i="2" s="1"/>
  <c r="R403" i="1" s="1"/>
  <c r="K405" i="1"/>
  <c r="U144" i="2"/>
  <c r="GK138" i="2"/>
  <c r="U403" i="1"/>
  <c r="I407" i="1"/>
  <c r="GK130" i="2"/>
  <c r="U379" i="1"/>
  <c r="I383" i="1"/>
  <c r="Q121" i="2"/>
  <c r="P121" i="2"/>
  <c r="GX121" i="2"/>
  <c r="R121" i="2"/>
  <c r="T121" i="2"/>
  <c r="CP134" i="2"/>
  <c r="O134" i="2" s="1"/>
  <c r="I396" i="1"/>
  <c r="CP130" i="2"/>
  <c r="O130" i="2" s="1"/>
  <c r="I384" i="1"/>
  <c r="CZ129" i="2"/>
  <c r="Y129" i="2" s="1"/>
  <c r="T373" i="1" s="1"/>
  <c r="CY129" i="2"/>
  <c r="X129" i="2" s="1"/>
  <c r="R373" i="1" s="1"/>
  <c r="Q112" i="2"/>
  <c r="V112" i="2"/>
  <c r="R112" i="2"/>
  <c r="P112" i="2"/>
  <c r="E325" i="1"/>
  <c r="CY110" i="2"/>
  <c r="X110" i="2" s="1"/>
  <c r="Q319" i="1" s="1"/>
  <c r="CZ110" i="2"/>
  <c r="Y110" i="2" s="1"/>
  <c r="S319" i="1" s="1"/>
  <c r="I321" i="1"/>
  <c r="GK133" i="2"/>
  <c r="V385" i="1"/>
  <c r="CY120" i="2"/>
  <c r="X120" i="2" s="1"/>
  <c r="Q349" i="1" s="1"/>
  <c r="CZ120" i="2"/>
  <c r="Y120" i="2" s="1"/>
  <c r="S349" i="1" s="1"/>
  <c r="CZ115" i="2"/>
  <c r="Y115" i="2" s="1"/>
  <c r="T331" i="1" s="1"/>
  <c r="CY115" i="2"/>
  <c r="X115" i="2" s="1"/>
  <c r="R331" i="1" s="1"/>
  <c r="K333" i="1"/>
  <c r="Q128" i="2"/>
  <c r="V128" i="2"/>
  <c r="R128" i="2"/>
  <c r="P128" i="2"/>
  <c r="T128" i="2"/>
  <c r="E373" i="1"/>
  <c r="GK114" i="2"/>
  <c r="U331" i="1"/>
  <c r="I335" i="1"/>
  <c r="CZ103" i="2"/>
  <c r="Y103" i="2" s="1"/>
  <c r="T294" i="1" s="1"/>
  <c r="CY103" i="2"/>
  <c r="X103" i="2" s="1"/>
  <c r="R294" i="1" s="1"/>
  <c r="K296" i="1"/>
  <c r="GK102" i="2"/>
  <c r="U294" i="1"/>
  <c r="I298" i="1"/>
  <c r="CY108" i="2"/>
  <c r="X108" i="2" s="1"/>
  <c r="Q313" i="1" s="1"/>
  <c r="CZ108" i="2"/>
  <c r="Y108" i="2" s="1"/>
  <c r="S313" i="1" s="1"/>
  <c r="CY105" i="2"/>
  <c r="X105" i="2" s="1"/>
  <c r="R300" i="1" s="1"/>
  <c r="CZ105" i="2"/>
  <c r="Y105" i="2" s="1"/>
  <c r="T300" i="1" s="1"/>
  <c r="Q100" i="2"/>
  <c r="T100" i="2"/>
  <c r="P100" i="2"/>
  <c r="R100" i="2"/>
  <c r="E288" i="1"/>
  <c r="CZ92" i="2"/>
  <c r="Y92" i="2" s="1"/>
  <c r="S274" i="1" s="1"/>
  <c r="CY92" i="2"/>
  <c r="X92" i="2" s="1"/>
  <c r="Q274" i="1" s="1"/>
  <c r="CY90" i="2"/>
  <c r="X90" i="2" s="1"/>
  <c r="Q268" i="1" s="1"/>
  <c r="CZ90" i="2"/>
  <c r="Y90" i="2" s="1"/>
  <c r="S268" i="1" s="1"/>
  <c r="I270" i="1"/>
  <c r="Q88" i="2"/>
  <c r="R88" i="2"/>
  <c r="V88" i="2"/>
  <c r="P88" i="2"/>
  <c r="E262" i="1"/>
  <c r="GK73" i="2"/>
  <c r="K219" i="1"/>
  <c r="V216" i="1"/>
  <c r="K225" i="1" s="1"/>
  <c r="U121" i="2"/>
  <c r="CZ94" i="2"/>
  <c r="Y94" i="2" s="1"/>
  <c r="S275" i="1" s="1"/>
  <c r="CY94" i="2"/>
  <c r="X94" i="2" s="1"/>
  <c r="Q275" i="1" s="1"/>
  <c r="CZ93" i="2"/>
  <c r="Y93" i="2" s="1"/>
  <c r="T274" i="1" s="1"/>
  <c r="CY93" i="2"/>
  <c r="X93" i="2" s="1"/>
  <c r="R274" i="1" s="1"/>
  <c r="P89" i="2"/>
  <c r="T89" i="2"/>
  <c r="DY161" i="2" s="1"/>
  <c r="Q89" i="2"/>
  <c r="DV161" i="2" s="1"/>
  <c r="R89" i="2"/>
  <c r="CP87" i="2"/>
  <c r="O87" i="2" s="1"/>
  <c r="CP125" i="2"/>
  <c r="O125" i="2" s="1"/>
  <c r="CZ113" i="2"/>
  <c r="Y113" i="2" s="1"/>
  <c r="T325" i="1" s="1"/>
  <c r="CY113" i="2"/>
  <c r="X113" i="2" s="1"/>
  <c r="R325" i="1" s="1"/>
  <c r="CY98" i="2"/>
  <c r="X98" i="2" s="1"/>
  <c r="Q282" i="1" s="1"/>
  <c r="CZ98" i="2"/>
  <c r="Y98" i="2" s="1"/>
  <c r="S282" i="1" s="1"/>
  <c r="I284" i="1"/>
  <c r="GK72" i="2"/>
  <c r="U216" i="1"/>
  <c r="I225" i="1" s="1"/>
  <c r="I219" i="1"/>
  <c r="GK68" i="2"/>
  <c r="U201" i="1"/>
  <c r="CY118" i="2"/>
  <c r="X118" i="2" s="1"/>
  <c r="Q343" i="1" s="1"/>
  <c r="CZ118" i="2"/>
  <c r="Y118" i="2" s="1"/>
  <c r="S343" i="1" s="1"/>
  <c r="I345" i="1"/>
  <c r="CP101" i="2"/>
  <c r="O101" i="2" s="1"/>
  <c r="GK98" i="2"/>
  <c r="I286" i="1"/>
  <c r="U282" i="1"/>
  <c r="CP90" i="2"/>
  <c r="O90" i="2" s="1"/>
  <c r="CZ85" i="2"/>
  <c r="Y85" i="2" s="1"/>
  <c r="T250" i="1" s="1"/>
  <c r="CY85" i="2"/>
  <c r="X85" i="2" s="1"/>
  <c r="R250" i="1" s="1"/>
  <c r="K251" i="1" s="1"/>
  <c r="GK80" i="2"/>
  <c r="I238" i="1"/>
  <c r="U235" i="1"/>
  <c r="I241" i="1" s="1"/>
  <c r="H243" i="1" s="1"/>
  <c r="O243" i="1" s="1"/>
  <c r="CP72" i="2"/>
  <c r="O72" i="2" s="1"/>
  <c r="CP62" i="2"/>
  <c r="O62" i="2" s="1"/>
  <c r="I192" i="1"/>
  <c r="GK53" i="2"/>
  <c r="K163" i="1"/>
  <c r="V160" i="1"/>
  <c r="CZ48" i="2"/>
  <c r="Y48" i="2" s="1"/>
  <c r="S149" i="1" s="1"/>
  <c r="I156" i="1" s="1"/>
  <c r="CY48" i="2"/>
  <c r="X48" i="2" s="1"/>
  <c r="Q149" i="1" s="1"/>
  <c r="I155" i="1" s="1"/>
  <c r="I150" i="1"/>
  <c r="CZ42" i="2"/>
  <c r="Y42" i="2" s="1"/>
  <c r="S120" i="1" s="1"/>
  <c r="I126" i="1" s="1"/>
  <c r="CY42" i="2"/>
  <c r="X42" i="2" s="1"/>
  <c r="Q120" i="1" s="1"/>
  <c r="I125" i="1" s="1"/>
  <c r="I122" i="1"/>
  <c r="CZ38" i="2"/>
  <c r="Y38" i="2" s="1"/>
  <c r="S103" i="1" s="1"/>
  <c r="I107" i="1" s="1"/>
  <c r="CY38" i="2"/>
  <c r="X38" i="2" s="1"/>
  <c r="Q103" i="1" s="1"/>
  <c r="I106" i="1" s="1"/>
  <c r="I105" i="1"/>
  <c r="I39" i="1"/>
  <c r="U120" i="2"/>
  <c r="GK106" i="2"/>
  <c r="GN106" i="2" s="1"/>
  <c r="U306" i="1"/>
  <c r="CZ95" i="2"/>
  <c r="Y95" i="2" s="1"/>
  <c r="T275" i="1" s="1"/>
  <c r="CY95" i="2"/>
  <c r="X95" i="2" s="1"/>
  <c r="R275" i="1" s="1"/>
  <c r="CY82" i="2"/>
  <c r="X82" i="2" s="1"/>
  <c r="Q244" i="1" s="1"/>
  <c r="CZ82" i="2"/>
  <c r="Y82" i="2" s="1"/>
  <c r="S244" i="1" s="1"/>
  <c r="I246" i="1"/>
  <c r="GM71" i="2"/>
  <c r="CY69" i="2"/>
  <c r="X69" i="2" s="1"/>
  <c r="R201" i="1" s="1"/>
  <c r="CZ69" i="2"/>
  <c r="Y69" i="2" s="1"/>
  <c r="T201" i="1" s="1"/>
  <c r="CY33" i="2"/>
  <c r="X33" i="2" s="1"/>
  <c r="R76" i="1" s="1"/>
  <c r="K81" i="1" s="1"/>
  <c r="CZ33" i="2"/>
  <c r="Y33" i="2" s="1"/>
  <c r="T76" i="1" s="1"/>
  <c r="K82" i="1" s="1"/>
  <c r="K78" i="1"/>
  <c r="W88" i="2"/>
  <c r="CP83" i="2"/>
  <c r="O83" i="2" s="1"/>
  <c r="R64" i="2"/>
  <c r="GK49" i="2"/>
  <c r="K152" i="1"/>
  <c r="V149" i="1"/>
  <c r="GK45" i="2"/>
  <c r="V130" i="1"/>
  <c r="K137" i="1" s="1"/>
  <c r="K134" i="1"/>
  <c r="CZ32" i="2"/>
  <c r="Y32" i="2" s="1"/>
  <c r="S76" i="1" s="1"/>
  <c r="I82" i="1" s="1"/>
  <c r="CY32" i="2"/>
  <c r="X32" i="2" s="1"/>
  <c r="Q76" i="1" s="1"/>
  <c r="I81" i="1" s="1"/>
  <c r="I78" i="1"/>
  <c r="P170" i="2"/>
  <c r="V16" i="3" s="1"/>
  <c r="V18" i="3" s="1"/>
  <c r="EH191" i="2"/>
  <c r="EH22" i="2"/>
  <c r="CZ24" i="2"/>
  <c r="Y24" i="2" s="1"/>
  <c r="I38" i="1"/>
  <c r="CY24" i="2"/>
  <c r="X24" i="2" s="1"/>
  <c r="CP36" i="2"/>
  <c r="O36" i="2" s="1"/>
  <c r="CP42" i="2"/>
  <c r="O42" i="2" s="1"/>
  <c r="V64" i="2"/>
  <c r="CY27" i="2"/>
  <c r="X27" i="2" s="1"/>
  <c r="R46" i="1" s="1"/>
  <c r="K51" i="1" s="1"/>
  <c r="CZ27" i="2"/>
  <c r="Y27" i="2" s="1"/>
  <c r="T46" i="1" s="1"/>
  <c r="K52" i="1" s="1"/>
  <c r="K48" i="1"/>
  <c r="P204" i="2"/>
  <c r="ET18" i="2"/>
  <c r="V148" i="2"/>
  <c r="R148" i="2"/>
  <c r="Q148" i="2"/>
  <c r="W148" i="2"/>
  <c r="S148" i="2"/>
  <c r="P148" i="2"/>
  <c r="E429" i="1"/>
  <c r="GK155" i="2"/>
  <c r="K450" i="1"/>
  <c r="V448" i="1"/>
  <c r="K451" i="1" s="1"/>
  <c r="J452" i="1" s="1"/>
  <c r="P452" i="1" s="1"/>
  <c r="CP146" i="2"/>
  <c r="O146" i="2" s="1"/>
  <c r="I428" i="1"/>
  <c r="GP152" i="2"/>
  <c r="GK144" i="2"/>
  <c r="U418" i="1"/>
  <c r="GN154" i="2"/>
  <c r="Q136" i="2"/>
  <c r="V136" i="2"/>
  <c r="GX136" i="2"/>
  <c r="R136" i="2"/>
  <c r="P136" i="2"/>
  <c r="E397" i="1"/>
  <c r="CZ125" i="2"/>
  <c r="Y125" i="2" s="1"/>
  <c r="T361" i="1" s="1"/>
  <c r="CY125" i="2"/>
  <c r="X125" i="2" s="1"/>
  <c r="R361" i="1" s="1"/>
  <c r="GK149" i="2"/>
  <c r="V429" i="1"/>
  <c r="U148" i="2"/>
  <c r="CZ142" i="2"/>
  <c r="Y142" i="2" s="1"/>
  <c r="S415" i="1" s="1"/>
  <c r="CY142" i="2"/>
  <c r="X142" i="2" s="1"/>
  <c r="Q415" i="1" s="1"/>
  <c r="I417" i="1"/>
  <c r="F216" i="2"/>
  <c r="BD18" i="2"/>
  <c r="CP139" i="2"/>
  <c r="O139" i="2" s="1"/>
  <c r="GK137" i="2"/>
  <c r="V397" i="1"/>
  <c r="CP135" i="2"/>
  <c r="O135" i="2" s="1"/>
  <c r="CP131" i="2"/>
  <c r="O131" i="2" s="1"/>
  <c r="K418" i="1"/>
  <c r="GX140" i="2"/>
  <c r="Q140" i="2"/>
  <c r="T140" i="2"/>
  <c r="R140" i="2"/>
  <c r="P140" i="2"/>
  <c r="V140" i="2"/>
  <c r="E409" i="1"/>
  <c r="CY122" i="2"/>
  <c r="X122" i="2" s="1"/>
  <c r="Q355" i="1" s="1"/>
  <c r="CZ122" i="2"/>
  <c r="Y122" i="2" s="1"/>
  <c r="S355" i="1" s="1"/>
  <c r="I357" i="1"/>
  <c r="GK108" i="2"/>
  <c r="I316" i="1"/>
  <c r="U313" i="1"/>
  <c r="I317" i="1" s="1"/>
  <c r="H318" i="1" s="1"/>
  <c r="O318" i="1" s="1"/>
  <c r="V121" i="2"/>
  <c r="EA161" i="2" s="1"/>
  <c r="CP119" i="2"/>
  <c r="O119" i="2" s="1"/>
  <c r="GK117" i="2"/>
  <c r="V337" i="1"/>
  <c r="K340" i="1" s="1"/>
  <c r="CP115" i="2"/>
  <c r="O115" i="2" s="1"/>
  <c r="CZ111" i="2"/>
  <c r="Y111" i="2" s="1"/>
  <c r="T319" i="1" s="1"/>
  <c r="CY111" i="2"/>
  <c r="X111" i="2" s="1"/>
  <c r="R319" i="1" s="1"/>
  <c r="K321" i="1"/>
  <c r="CP123" i="2"/>
  <c r="O123" i="2" s="1"/>
  <c r="Q96" i="2"/>
  <c r="T96" i="2"/>
  <c r="P96" i="2"/>
  <c r="GX96" i="2"/>
  <c r="R96" i="2"/>
  <c r="E276" i="1"/>
  <c r="GK78" i="2"/>
  <c r="U228" i="1"/>
  <c r="CZ77" i="2"/>
  <c r="Y77" i="2" s="1"/>
  <c r="T222" i="1" s="1"/>
  <c r="CY77" i="2"/>
  <c r="X77" i="2" s="1"/>
  <c r="R222" i="1" s="1"/>
  <c r="CZ101" i="2"/>
  <c r="Y101" i="2" s="1"/>
  <c r="T288" i="1" s="1"/>
  <c r="CY101" i="2"/>
  <c r="X101" i="2" s="1"/>
  <c r="R288" i="1" s="1"/>
  <c r="GK90" i="2"/>
  <c r="I272" i="1"/>
  <c r="U268" i="1"/>
  <c r="CZ75" i="2"/>
  <c r="Y75" i="2" s="1"/>
  <c r="T221" i="1" s="1"/>
  <c r="CY75" i="2"/>
  <c r="X75" i="2" s="1"/>
  <c r="R221" i="1" s="1"/>
  <c r="CY123" i="2"/>
  <c r="X123" i="2" s="1"/>
  <c r="R355" i="1" s="1"/>
  <c r="CZ123" i="2"/>
  <c r="Y123" i="2" s="1"/>
  <c r="T355" i="1" s="1"/>
  <c r="K357" i="1"/>
  <c r="CP118" i="2"/>
  <c r="O118" i="2" s="1"/>
  <c r="I348" i="1"/>
  <c r="GK101" i="2"/>
  <c r="V288" i="1"/>
  <c r="CP98" i="2"/>
  <c r="O98" i="2" s="1"/>
  <c r="I287" i="1"/>
  <c r="CZ97" i="2"/>
  <c r="Y97" i="2" s="1"/>
  <c r="T276" i="1" s="1"/>
  <c r="CY97" i="2"/>
  <c r="X97" i="2" s="1"/>
  <c r="R276" i="1" s="1"/>
  <c r="CP74" i="2"/>
  <c r="O74" i="2" s="1"/>
  <c r="GX112" i="2"/>
  <c r="V100" i="2"/>
  <c r="CP92" i="2"/>
  <c r="O92" i="2" s="1"/>
  <c r="U89" i="2"/>
  <c r="CZ64" i="2"/>
  <c r="Y64" i="2" s="1"/>
  <c r="S193" i="1" s="1"/>
  <c r="CY64" i="2"/>
  <c r="X64" i="2" s="1"/>
  <c r="Q193" i="1" s="1"/>
  <c r="CZ56" i="2"/>
  <c r="Y56" i="2" s="1"/>
  <c r="S171" i="1" s="1"/>
  <c r="I174" i="1" s="1"/>
  <c r="CY56" i="2"/>
  <c r="X56" i="2" s="1"/>
  <c r="Q171" i="1" s="1"/>
  <c r="I173" i="1" s="1"/>
  <c r="I172" i="1"/>
  <c r="K154" i="1"/>
  <c r="GK47" i="2"/>
  <c r="GM47" i="2" s="1"/>
  <c r="K143" i="1"/>
  <c r="V140" i="1"/>
  <c r="K146" i="1" s="1"/>
  <c r="J148" i="1" s="1"/>
  <c r="P148" i="1" s="1"/>
  <c r="GK35" i="2"/>
  <c r="V86" i="1"/>
  <c r="GK31" i="2"/>
  <c r="V66" i="1"/>
  <c r="K73" i="1" s="1"/>
  <c r="J75" i="1" s="1"/>
  <c r="P75" i="1" s="1"/>
  <c r="K70" i="1"/>
  <c r="CP102" i="2"/>
  <c r="O102" i="2" s="1"/>
  <c r="I299" i="1"/>
  <c r="GK85" i="2"/>
  <c r="V250" i="1"/>
  <c r="K253" i="1" s="1"/>
  <c r="R84" i="2"/>
  <c r="GX84" i="2"/>
  <c r="P84" i="2"/>
  <c r="V84" i="2"/>
  <c r="Q84" i="2"/>
  <c r="E250" i="1"/>
  <c r="CY45" i="2"/>
  <c r="X45" i="2" s="1"/>
  <c r="R130" i="1" s="1"/>
  <c r="K135" i="1" s="1"/>
  <c r="CZ45" i="2"/>
  <c r="Y45" i="2" s="1"/>
  <c r="T130" i="1" s="1"/>
  <c r="K136" i="1" s="1"/>
  <c r="K132" i="1"/>
  <c r="GK94" i="2"/>
  <c r="U275" i="1"/>
  <c r="S88" i="2"/>
  <c r="CZ62" i="2"/>
  <c r="Y62" i="2" s="1"/>
  <c r="S188" i="1" s="1"/>
  <c r="CY62" i="2"/>
  <c r="X62" i="2" s="1"/>
  <c r="Q188" i="1" s="1"/>
  <c r="I190" i="1"/>
  <c r="K182" i="1"/>
  <c r="GK54" i="2"/>
  <c r="GN54" i="2" s="1"/>
  <c r="U165" i="1"/>
  <c r="I168" i="1" s="1"/>
  <c r="CP53" i="2"/>
  <c r="O53" i="2" s="1"/>
  <c r="K164" i="1"/>
  <c r="GK51" i="2"/>
  <c r="GN51" i="2" s="1"/>
  <c r="V154" i="1"/>
  <c r="I154" i="1"/>
  <c r="CZ46" i="2"/>
  <c r="Y46" i="2" s="1"/>
  <c r="S140" i="1" s="1"/>
  <c r="I145" i="1" s="1"/>
  <c r="CY46" i="2"/>
  <c r="X46" i="2" s="1"/>
  <c r="Q140" i="1" s="1"/>
  <c r="I144" i="1" s="1"/>
  <c r="I141" i="1"/>
  <c r="CZ44" i="2"/>
  <c r="Y44" i="2" s="1"/>
  <c r="S130" i="1" s="1"/>
  <c r="I136" i="1" s="1"/>
  <c r="CY44" i="2"/>
  <c r="X44" i="2" s="1"/>
  <c r="Q130" i="1" s="1"/>
  <c r="I135" i="1" s="1"/>
  <c r="I132" i="1"/>
  <c r="CP43" i="2"/>
  <c r="O43" i="2" s="1"/>
  <c r="GK41" i="2"/>
  <c r="K114" i="1"/>
  <c r="V110" i="1"/>
  <c r="K117" i="1" s="1"/>
  <c r="ER161" i="2"/>
  <c r="GA22" i="2"/>
  <c r="V96" i="2"/>
  <c r="T88" i="2"/>
  <c r="CP69" i="2"/>
  <c r="O69" i="2" s="1"/>
  <c r="GK66" i="2"/>
  <c r="U198" i="1"/>
  <c r="CY59" i="2"/>
  <c r="X59" i="2" s="1"/>
  <c r="R177" i="1" s="1"/>
  <c r="CZ59" i="2"/>
  <c r="Y59" i="2" s="1"/>
  <c r="T177" i="1" s="1"/>
  <c r="K178" i="1"/>
  <c r="GN76" i="2"/>
  <c r="CP30" i="2"/>
  <c r="O30" i="2" s="1"/>
  <c r="CZ28" i="2"/>
  <c r="Y28" i="2" s="1"/>
  <c r="S56" i="1" s="1"/>
  <c r="I62" i="1" s="1"/>
  <c r="CY28" i="2"/>
  <c r="X28" i="2" s="1"/>
  <c r="Q56" i="1" s="1"/>
  <c r="I61" i="1" s="1"/>
  <c r="I58" i="1"/>
  <c r="CP25" i="2"/>
  <c r="O25" i="2" s="1"/>
  <c r="GX64" i="2"/>
  <c r="CY29" i="2"/>
  <c r="X29" i="2" s="1"/>
  <c r="R56" i="1" s="1"/>
  <c r="K61" i="1" s="1"/>
  <c r="CZ29" i="2"/>
  <c r="Y29" i="2" s="1"/>
  <c r="T56" i="1" s="1"/>
  <c r="K62" i="1" s="1"/>
  <c r="K58" i="1"/>
  <c r="GK27" i="2"/>
  <c r="V46" i="1"/>
  <c r="K53" i="1" s="1"/>
  <c r="K50" i="1"/>
  <c r="AP161" i="2"/>
  <c r="CI161" i="2"/>
  <c r="BY22" i="2"/>
  <c r="CP32" i="2"/>
  <c r="O32" i="2" s="1"/>
  <c r="CP27" i="2"/>
  <c r="O27" i="2" s="1"/>
  <c r="CZ26" i="2"/>
  <c r="Y26" i="2" s="1"/>
  <c r="S46" i="1" s="1"/>
  <c r="I52" i="1" s="1"/>
  <c r="CY26" i="2"/>
  <c r="X26" i="2" s="1"/>
  <c r="Q46" i="1" s="1"/>
  <c r="I51" i="1" s="1"/>
  <c r="I48" i="1"/>
  <c r="CY150" i="2"/>
  <c r="X150" i="2" s="1"/>
  <c r="Q435" i="1" s="1"/>
  <c r="I440" i="1" s="1"/>
  <c r="CZ150" i="2"/>
  <c r="Y150" i="2" s="1"/>
  <c r="S435" i="1" s="1"/>
  <c r="I441" i="1" s="1"/>
  <c r="I437" i="1"/>
  <c r="CP147" i="2"/>
  <c r="O147" i="2" s="1"/>
  <c r="K428" i="1"/>
  <c r="F204" i="2"/>
  <c r="BB18" i="2"/>
  <c r="GP158" i="2"/>
  <c r="GM158" i="2"/>
  <c r="GK150" i="2"/>
  <c r="U435" i="1"/>
  <c r="I442" i="1" s="1"/>
  <c r="I439" i="1"/>
  <c r="CY149" i="2"/>
  <c r="X149" i="2" s="1"/>
  <c r="R429" i="1" s="1"/>
  <c r="CZ149" i="2"/>
  <c r="Y149" i="2" s="1"/>
  <c r="T429" i="1" s="1"/>
  <c r="CP156" i="2"/>
  <c r="O156" i="2" s="1"/>
  <c r="GK126" i="2"/>
  <c r="I371" i="1"/>
  <c r="U367" i="1"/>
  <c r="CZ140" i="2"/>
  <c r="Y140" i="2" s="1"/>
  <c r="S409" i="1" s="1"/>
  <c r="CY140" i="2"/>
  <c r="X140" i="2" s="1"/>
  <c r="Q409" i="1" s="1"/>
  <c r="CZ135" i="2"/>
  <c r="Y135" i="2" s="1"/>
  <c r="T391" i="1" s="1"/>
  <c r="CY135" i="2"/>
  <c r="X135" i="2" s="1"/>
  <c r="R391" i="1" s="1"/>
  <c r="K398" i="1" s="1"/>
  <c r="K393" i="1"/>
  <c r="T148" i="2"/>
  <c r="W136" i="2"/>
  <c r="CP122" i="2"/>
  <c r="O122" i="2" s="1"/>
  <c r="I360" i="1"/>
  <c r="GK145" i="2"/>
  <c r="V418" i="1"/>
  <c r="CY138" i="2"/>
  <c r="X138" i="2" s="1"/>
  <c r="Q403" i="1" s="1"/>
  <c r="CZ138" i="2"/>
  <c r="Y138" i="2" s="1"/>
  <c r="S403" i="1" s="1"/>
  <c r="I411" i="1" s="1"/>
  <c r="I405" i="1"/>
  <c r="CY134" i="2"/>
  <c r="X134" i="2" s="1"/>
  <c r="Q391" i="1" s="1"/>
  <c r="CZ134" i="2"/>
  <c r="Y134" i="2" s="1"/>
  <c r="S391" i="1" s="1"/>
  <c r="I393" i="1"/>
  <c r="CZ133" i="2"/>
  <c r="Y133" i="2" s="1"/>
  <c r="T385" i="1" s="1"/>
  <c r="CY133" i="2"/>
  <c r="X133" i="2" s="1"/>
  <c r="R385" i="1" s="1"/>
  <c r="CZ131" i="2"/>
  <c r="Y131" i="2" s="1"/>
  <c r="T379" i="1" s="1"/>
  <c r="CY131" i="2"/>
  <c r="X131" i="2" s="1"/>
  <c r="R379" i="1" s="1"/>
  <c r="K381" i="1"/>
  <c r="Q124" i="2"/>
  <c r="P124" i="2"/>
  <c r="GX124" i="2"/>
  <c r="R124" i="2"/>
  <c r="W124" i="2"/>
  <c r="E361" i="1"/>
  <c r="K325" i="1"/>
  <c r="CP110" i="2"/>
  <c r="O110" i="2" s="1"/>
  <c r="I324" i="1"/>
  <c r="CP109" i="2"/>
  <c r="O109" i="2" s="1"/>
  <c r="CP133" i="2"/>
  <c r="O133" i="2" s="1"/>
  <c r="V361" i="1"/>
  <c r="S121" i="2"/>
  <c r="CZ119" i="2"/>
  <c r="Y119" i="2" s="1"/>
  <c r="T343" i="1" s="1"/>
  <c r="CY119" i="2"/>
  <c r="X119" i="2" s="1"/>
  <c r="R343" i="1" s="1"/>
  <c r="K345" i="1"/>
  <c r="CP126" i="2"/>
  <c r="O126" i="2" s="1"/>
  <c r="I372" i="1"/>
  <c r="V124" i="2"/>
  <c r="W112" i="2"/>
  <c r="CP103" i="2"/>
  <c r="O103" i="2" s="1"/>
  <c r="K299" i="1"/>
  <c r="CP129" i="2"/>
  <c r="O129" i="2" s="1"/>
  <c r="Q116" i="2"/>
  <c r="V116" i="2"/>
  <c r="GX116" i="2"/>
  <c r="R116" i="2"/>
  <c r="P116" i="2"/>
  <c r="CP116" i="2" s="1"/>
  <c r="O116" i="2" s="1"/>
  <c r="E337" i="1"/>
  <c r="CZ91" i="2"/>
  <c r="Y91" i="2" s="1"/>
  <c r="T268" i="1" s="1"/>
  <c r="CY91" i="2"/>
  <c r="X91" i="2" s="1"/>
  <c r="R268" i="1" s="1"/>
  <c r="K270" i="1"/>
  <c r="CY86" i="2"/>
  <c r="X86" i="2" s="1"/>
  <c r="Q256" i="1" s="1"/>
  <c r="CZ86" i="2"/>
  <c r="Y86" i="2" s="1"/>
  <c r="S256" i="1" s="1"/>
  <c r="I258" i="1"/>
  <c r="GK69" i="2"/>
  <c r="V201" i="1"/>
  <c r="CP114" i="2"/>
  <c r="O114" i="2" s="1"/>
  <c r="I336" i="1"/>
  <c r="GK103" i="2"/>
  <c r="K298" i="1"/>
  <c r="V294" i="1"/>
  <c r="CZ99" i="2"/>
  <c r="Y99" i="2" s="1"/>
  <c r="T282" i="1" s="1"/>
  <c r="CY99" i="2"/>
  <c r="X99" i="2" s="1"/>
  <c r="R282" i="1" s="1"/>
  <c r="K284" i="1"/>
  <c r="GK93" i="2"/>
  <c r="V274" i="1"/>
  <c r="CZ87" i="2"/>
  <c r="Y87" i="2" s="1"/>
  <c r="T256" i="1" s="1"/>
  <c r="CY87" i="2"/>
  <c r="X87" i="2" s="1"/>
  <c r="R256" i="1" s="1"/>
  <c r="K258" i="1"/>
  <c r="CP111" i="2"/>
  <c r="O111" i="2" s="1"/>
  <c r="CY84" i="2"/>
  <c r="X84" i="2" s="1"/>
  <c r="Q250" i="1" s="1"/>
  <c r="CZ84" i="2"/>
  <c r="Y84" i="2" s="1"/>
  <c r="S250" i="1" s="1"/>
  <c r="I302" i="1"/>
  <c r="CP94" i="2"/>
  <c r="O94" i="2" s="1"/>
  <c r="GK92" i="2"/>
  <c r="U274" i="1"/>
  <c r="GX88" i="2"/>
  <c r="CP80" i="2"/>
  <c r="O80" i="2" s="1"/>
  <c r="CY73" i="2"/>
  <c r="X73" i="2" s="1"/>
  <c r="R216" i="1" s="1"/>
  <c r="CZ73" i="2"/>
  <c r="Y73" i="2" s="1"/>
  <c r="T216" i="1" s="1"/>
  <c r="K217" i="1"/>
  <c r="GK61" i="2"/>
  <c r="V182" i="1"/>
  <c r="K185" i="1" s="1"/>
  <c r="GK55" i="2"/>
  <c r="GM55" i="2" s="1"/>
  <c r="V165" i="1"/>
  <c r="GK50" i="2"/>
  <c r="GN50" i="2" s="1"/>
  <c r="U154" i="1"/>
  <c r="I157" i="1" s="1"/>
  <c r="CZ34" i="2"/>
  <c r="Y34" i="2" s="1"/>
  <c r="S86" i="1" s="1"/>
  <c r="I90" i="1" s="1"/>
  <c r="CY34" i="2"/>
  <c r="X34" i="2" s="1"/>
  <c r="Q86" i="1" s="1"/>
  <c r="I89" i="1" s="1"/>
  <c r="I88" i="1"/>
  <c r="CZ30" i="2"/>
  <c r="Y30" i="2" s="1"/>
  <c r="S66" i="1" s="1"/>
  <c r="I72" i="1" s="1"/>
  <c r="CY30" i="2"/>
  <c r="X30" i="2" s="1"/>
  <c r="Q66" i="1" s="1"/>
  <c r="I71" i="1" s="1"/>
  <c r="I68" i="1"/>
  <c r="EI191" i="2"/>
  <c r="P171" i="2"/>
  <c r="EI22" i="2"/>
  <c r="T124" i="2"/>
  <c r="GX89" i="2"/>
  <c r="CP86" i="2"/>
  <c r="O86" i="2" s="1"/>
  <c r="I261" i="1"/>
  <c r="CP70" i="2"/>
  <c r="O70" i="2" s="1"/>
  <c r="I210" i="1"/>
  <c r="CY67" i="2"/>
  <c r="X67" i="2" s="1"/>
  <c r="R198" i="1" s="1"/>
  <c r="CZ67" i="2"/>
  <c r="Y67" i="2" s="1"/>
  <c r="T198" i="1" s="1"/>
  <c r="K199" i="1"/>
  <c r="K193" i="1"/>
  <c r="CY41" i="2"/>
  <c r="X41" i="2" s="1"/>
  <c r="R110" i="1" s="1"/>
  <c r="K115" i="1" s="1"/>
  <c r="CZ41" i="2"/>
  <c r="Y41" i="2" s="1"/>
  <c r="T110" i="1" s="1"/>
  <c r="K116" i="1" s="1"/>
  <c r="K112" i="1"/>
  <c r="CP75" i="2"/>
  <c r="O75" i="2" s="1"/>
  <c r="CZ68" i="2"/>
  <c r="Y68" i="2" s="1"/>
  <c r="S201" i="1" s="1"/>
  <c r="CY68" i="2"/>
  <c r="X68" i="2" s="1"/>
  <c r="Q201" i="1" s="1"/>
  <c r="I202" i="1" s="1"/>
  <c r="CZ60" i="2"/>
  <c r="Y60" i="2" s="1"/>
  <c r="S182" i="1" s="1"/>
  <c r="I184" i="1" s="1"/>
  <c r="CY60" i="2"/>
  <c r="X60" i="2" s="1"/>
  <c r="Q182" i="1" s="1"/>
  <c r="I183" i="1" s="1"/>
  <c r="GK57" i="2"/>
  <c r="GM57" i="2" s="1"/>
  <c r="V171" i="1"/>
  <c r="GN55" i="2"/>
  <c r="K165" i="1"/>
  <c r="CZ52" i="2"/>
  <c r="Y52" i="2" s="1"/>
  <c r="S160" i="1" s="1"/>
  <c r="I167" i="1" s="1"/>
  <c r="CY52" i="2"/>
  <c r="X52" i="2" s="1"/>
  <c r="Q160" i="1" s="1"/>
  <c r="I166" i="1" s="1"/>
  <c r="I161" i="1"/>
  <c r="CZ40" i="2"/>
  <c r="Y40" i="2" s="1"/>
  <c r="S110" i="1" s="1"/>
  <c r="I116" i="1" s="1"/>
  <c r="CY40" i="2"/>
  <c r="X40" i="2" s="1"/>
  <c r="Q110" i="1" s="1"/>
  <c r="I115" i="1" s="1"/>
  <c r="I112" i="1"/>
  <c r="CP39" i="2"/>
  <c r="O39" i="2" s="1"/>
  <c r="GK37" i="2"/>
  <c r="V93" i="1"/>
  <c r="K100" i="1" s="1"/>
  <c r="K97" i="1"/>
  <c r="CZ107" i="2"/>
  <c r="Y107" i="2" s="1"/>
  <c r="T306" i="1" s="1"/>
  <c r="K310" i="1" s="1"/>
  <c r="CY107" i="2"/>
  <c r="X107" i="2" s="1"/>
  <c r="R306" i="1" s="1"/>
  <c r="K309" i="1" s="1"/>
  <c r="K308" i="1"/>
  <c r="W100" i="2"/>
  <c r="W96" i="2"/>
  <c r="GK87" i="2"/>
  <c r="K260" i="1"/>
  <c r="V256" i="1"/>
  <c r="CP68" i="2"/>
  <c r="O68" i="2" s="1"/>
  <c r="GM76" i="2"/>
  <c r="V36" i="1"/>
  <c r="K43" i="1" s="1"/>
  <c r="GK25" i="2"/>
  <c r="K40" i="1"/>
  <c r="CP63" i="2"/>
  <c r="O63" i="2" s="1"/>
  <c r="CP44" i="2"/>
  <c r="O44" i="2" s="1"/>
  <c r="CP31" i="2"/>
  <c r="O31" i="2" s="1"/>
  <c r="GK29" i="2"/>
  <c r="V56" i="1"/>
  <c r="K63" i="1" s="1"/>
  <c r="K60" i="1"/>
  <c r="AQ191" i="2"/>
  <c r="K195" i="1"/>
  <c r="CP48" i="2"/>
  <c r="O48" i="2" s="1"/>
  <c r="I362" i="1" l="1"/>
  <c r="J109" i="1"/>
  <c r="P109" i="1" s="1"/>
  <c r="K400" i="1"/>
  <c r="CP128" i="2"/>
  <c r="O128" i="2" s="1"/>
  <c r="DU161" i="2"/>
  <c r="AF161" i="2"/>
  <c r="CY89" i="2"/>
  <c r="X89" i="2" s="1"/>
  <c r="R262" i="1" s="1"/>
  <c r="K263" i="1" s="1"/>
  <c r="GN113" i="2"/>
  <c r="CG22" i="2"/>
  <c r="GM81" i="2"/>
  <c r="GN137" i="2"/>
  <c r="GN79" i="2"/>
  <c r="GK95" i="2"/>
  <c r="V275" i="1"/>
  <c r="K397" i="1"/>
  <c r="GN37" i="2"/>
  <c r="F171" i="2"/>
  <c r="GB161" i="2"/>
  <c r="GB22" i="2" s="1"/>
  <c r="GM61" i="2"/>
  <c r="DX161" i="2"/>
  <c r="GM113" i="2"/>
  <c r="GO81" i="2"/>
  <c r="FU161" i="2" s="1"/>
  <c r="DW161" i="2"/>
  <c r="DJ161" i="2" s="1"/>
  <c r="K203" i="1"/>
  <c r="I420" i="1"/>
  <c r="K326" i="1"/>
  <c r="K411" i="1"/>
  <c r="K223" i="1"/>
  <c r="I203" i="1"/>
  <c r="K279" i="1"/>
  <c r="I419" i="1"/>
  <c r="I303" i="1"/>
  <c r="H305" i="1" s="1"/>
  <c r="O305" i="1" s="1"/>
  <c r="K339" i="1"/>
  <c r="K410" i="1"/>
  <c r="K290" i="1"/>
  <c r="K252" i="1"/>
  <c r="I290" i="1"/>
  <c r="H187" i="1"/>
  <c r="O187" i="1" s="1"/>
  <c r="K364" i="1"/>
  <c r="K183" i="1"/>
  <c r="K388" i="1"/>
  <c r="K202" i="1"/>
  <c r="K289" i="1"/>
  <c r="H170" i="1"/>
  <c r="O170" i="1" s="1"/>
  <c r="H109" i="1"/>
  <c r="O109" i="1" s="1"/>
  <c r="J92" i="1"/>
  <c r="P92" i="1" s="1"/>
  <c r="K300" i="1"/>
  <c r="GN65" i="2"/>
  <c r="GM45" i="2"/>
  <c r="GK125" i="2"/>
  <c r="GM66" i="2"/>
  <c r="DZ161" i="2"/>
  <c r="AI161" i="2"/>
  <c r="GN47" i="2"/>
  <c r="CP89" i="2"/>
  <c r="O89" i="2" s="1"/>
  <c r="K338" i="1"/>
  <c r="GK105" i="2"/>
  <c r="GM105" i="2" s="1"/>
  <c r="V300" i="1"/>
  <c r="K303" i="1" s="1"/>
  <c r="GM65" i="2"/>
  <c r="H215" i="1"/>
  <c r="O215" i="1" s="1"/>
  <c r="GN45" i="2"/>
  <c r="K184" i="1"/>
  <c r="GM51" i="2"/>
  <c r="CP96" i="2"/>
  <c r="O96" i="2" s="1"/>
  <c r="CP136" i="2"/>
  <c r="O136" i="2" s="1"/>
  <c r="GN95" i="2"/>
  <c r="I338" i="1"/>
  <c r="I374" i="1"/>
  <c r="K420" i="1"/>
  <c r="GN58" i="2"/>
  <c r="GM58" i="2"/>
  <c r="K264" i="1"/>
  <c r="K278" i="1"/>
  <c r="GN145" i="2"/>
  <c r="H139" i="1"/>
  <c r="O139" i="1" s="1"/>
  <c r="I195" i="1"/>
  <c r="J139" i="1"/>
  <c r="P139" i="1" s="1"/>
  <c r="AD161" i="2"/>
  <c r="AD22" i="2" s="1"/>
  <c r="K291" i="1"/>
  <c r="H85" i="1"/>
  <c r="O85" i="1" s="1"/>
  <c r="AJ161" i="2"/>
  <c r="K412" i="1"/>
  <c r="K376" i="1"/>
  <c r="CP144" i="2"/>
  <c r="O144" i="2" s="1"/>
  <c r="FV161" i="2"/>
  <c r="K327" i="1"/>
  <c r="I375" i="1"/>
  <c r="J197" i="1"/>
  <c r="P197" i="1" s="1"/>
  <c r="I289" i="1"/>
  <c r="K301" i="1"/>
  <c r="H75" i="1"/>
  <c r="O75" i="1" s="1"/>
  <c r="K277" i="1"/>
  <c r="K399" i="1"/>
  <c r="H148" i="1"/>
  <c r="O148" i="1" s="1"/>
  <c r="I194" i="1"/>
  <c r="I363" i="1"/>
  <c r="K157" i="1"/>
  <c r="J159" i="1" s="1"/>
  <c r="P159" i="1" s="1"/>
  <c r="I351" i="1"/>
  <c r="J243" i="1"/>
  <c r="P243" i="1" s="1"/>
  <c r="DM161" i="2"/>
  <c r="DZ22" i="2"/>
  <c r="DN161" i="2"/>
  <c r="EA22" i="2"/>
  <c r="V161" i="2"/>
  <c r="AI22" i="2"/>
  <c r="ES161" i="2"/>
  <c r="DK161" i="2"/>
  <c r="DX22" i="2"/>
  <c r="Q161" i="2"/>
  <c r="W161" i="2"/>
  <c r="AJ22" i="2"/>
  <c r="DL161" i="2"/>
  <c r="DY22" i="2"/>
  <c r="GN48" i="2"/>
  <c r="GM48" i="2"/>
  <c r="GM68" i="2"/>
  <c r="GN68" i="2"/>
  <c r="I201" i="1"/>
  <c r="H205" i="1" s="1"/>
  <c r="O205" i="1" s="1"/>
  <c r="GN39" i="2"/>
  <c r="GM39" i="2"/>
  <c r="GN75" i="2"/>
  <c r="GM75" i="2"/>
  <c r="K221" i="1"/>
  <c r="GM94" i="2"/>
  <c r="GN94" i="2"/>
  <c r="I275" i="1"/>
  <c r="GM109" i="2"/>
  <c r="GN109" i="2"/>
  <c r="DI161" i="2"/>
  <c r="DV22" i="2"/>
  <c r="GN27" i="2"/>
  <c r="GM27" i="2"/>
  <c r="AZ161" i="2"/>
  <c r="CI22" i="2"/>
  <c r="GM44" i="2"/>
  <c r="GN44" i="2"/>
  <c r="H119" i="1"/>
  <c r="O119" i="1" s="1"/>
  <c r="J119" i="1"/>
  <c r="P119" i="1" s="1"/>
  <c r="GM86" i="2"/>
  <c r="GN86" i="2"/>
  <c r="GM111" i="2"/>
  <c r="GN111" i="2"/>
  <c r="I337" i="1"/>
  <c r="K386" i="1"/>
  <c r="GM156" i="2"/>
  <c r="GP156" i="2"/>
  <c r="H444" i="1"/>
  <c r="O444" i="1" s="1"/>
  <c r="H55" i="1"/>
  <c r="O55" i="1" s="1"/>
  <c r="GM32" i="2"/>
  <c r="GN32" i="2"/>
  <c r="AP191" i="2"/>
  <c r="F170" i="2"/>
  <c r="G16" i="3" s="1"/>
  <c r="G18" i="3" s="1"/>
  <c r="AP22" i="2"/>
  <c r="J65" i="1"/>
  <c r="P65" i="1" s="1"/>
  <c r="H65" i="1"/>
  <c r="O65" i="1" s="1"/>
  <c r="GN61" i="2"/>
  <c r="CZ88" i="2"/>
  <c r="Y88" i="2" s="1"/>
  <c r="S262" i="1" s="1"/>
  <c r="I264" i="1" s="1"/>
  <c r="CY88" i="2"/>
  <c r="X88" i="2" s="1"/>
  <c r="Q262" i="1" s="1"/>
  <c r="GM41" i="2"/>
  <c r="H176" i="1"/>
  <c r="O176" i="1" s="1"/>
  <c r="K363" i="1"/>
  <c r="GK96" i="2"/>
  <c r="U276" i="1"/>
  <c r="I279" i="1" s="1"/>
  <c r="GM119" i="2"/>
  <c r="GN119" i="2"/>
  <c r="GM145" i="2"/>
  <c r="GN146" i="2"/>
  <c r="GM146" i="2"/>
  <c r="Q36" i="1"/>
  <c r="I41" i="1" s="1"/>
  <c r="GM83" i="2"/>
  <c r="GN83" i="2"/>
  <c r="K168" i="1"/>
  <c r="J170" i="1" s="1"/>
  <c r="P170" i="1" s="1"/>
  <c r="GN57" i="2"/>
  <c r="I350" i="1"/>
  <c r="GM95" i="2"/>
  <c r="GK89" i="2"/>
  <c r="V262" i="1"/>
  <c r="K265" i="1" s="1"/>
  <c r="CP100" i="2"/>
  <c r="O100" i="2" s="1"/>
  <c r="K302" i="1"/>
  <c r="GN130" i="2"/>
  <c r="GM130" i="2"/>
  <c r="GK121" i="2"/>
  <c r="V349" i="1"/>
  <c r="K352" i="1" s="1"/>
  <c r="K432" i="1"/>
  <c r="GN141" i="2"/>
  <c r="GM141" i="2"/>
  <c r="K409" i="1"/>
  <c r="K431" i="1"/>
  <c r="T36" i="1"/>
  <c r="K42" i="1" s="1"/>
  <c r="GM26" i="2"/>
  <c r="GN26" i="2"/>
  <c r="CZ96" i="2"/>
  <c r="Y96" i="2" s="1"/>
  <c r="S276" i="1" s="1"/>
  <c r="I278" i="1" s="1"/>
  <c r="CY96" i="2"/>
  <c r="X96" i="2" s="1"/>
  <c r="Q276" i="1" s="1"/>
  <c r="I277" i="1" s="1"/>
  <c r="GM99" i="2"/>
  <c r="GN99" i="2"/>
  <c r="GM33" i="2"/>
  <c r="GN49" i="2"/>
  <c r="GM49" i="2"/>
  <c r="CP120" i="2"/>
  <c r="O120" i="2" s="1"/>
  <c r="H234" i="1"/>
  <c r="O234" i="1" s="1"/>
  <c r="GM97" i="2"/>
  <c r="GK132" i="2"/>
  <c r="U385" i="1"/>
  <c r="I388" i="1" s="1"/>
  <c r="K374" i="1"/>
  <c r="GN151" i="2"/>
  <c r="GM151" i="2"/>
  <c r="CZ136" i="2"/>
  <c r="Y136" i="2" s="1"/>
  <c r="S397" i="1" s="1"/>
  <c r="I399" i="1" s="1"/>
  <c r="CY136" i="2"/>
  <c r="X136" i="2" s="1"/>
  <c r="Q397" i="1" s="1"/>
  <c r="I398" i="1" s="1"/>
  <c r="GM127" i="2"/>
  <c r="GN127" i="2"/>
  <c r="GM67" i="2"/>
  <c r="GN60" i="2"/>
  <c r="GN24" i="2"/>
  <c r="GM73" i="2"/>
  <c r="GM46" i="2"/>
  <c r="GM78" i="2"/>
  <c r="GM93" i="2"/>
  <c r="GN34" i="2"/>
  <c r="GN66" i="2"/>
  <c r="GN77" i="2"/>
  <c r="GN104" i="2"/>
  <c r="GN31" i="2"/>
  <c r="GM31" i="2"/>
  <c r="GN103" i="2"/>
  <c r="GM103" i="2"/>
  <c r="CJ161" i="2"/>
  <c r="GM63" i="2"/>
  <c r="GN63" i="2"/>
  <c r="J312" i="1"/>
  <c r="P312" i="1" s="1"/>
  <c r="P201" i="2"/>
  <c r="EI18" i="2"/>
  <c r="H92" i="1"/>
  <c r="O92" i="1" s="1"/>
  <c r="K224" i="1"/>
  <c r="GN114" i="2"/>
  <c r="GM114" i="2"/>
  <c r="GK116" i="2"/>
  <c r="GM116" i="2" s="1"/>
  <c r="U337" i="1"/>
  <c r="I340" i="1" s="1"/>
  <c r="GM129" i="2"/>
  <c r="GN129" i="2"/>
  <c r="K373" i="1"/>
  <c r="GN110" i="2"/>
  <c r="GM110" i="2"/>
  <c r="CP124" i="2"/>
  <c r="O124" i="2" s="1"/>
  <c r="K387" i="1"/>
  <c r="I410" i="1"/>
  <c r="GM122" i="2"/>
  <c r="GN122" i="2"/>
  <c r="AX191" i="2"/>
  <c r="F168" i="2"/>
  <c r="AX22" i="2"/>
  <c r="CP84" i="2"/>
  <c r="O84" i="2" s="1"/>
  <c r="GN41" i="2"/>
  <c r="K362" i="1"/>
  <c r="GM123" i="2"/>
  <c r="GN123" i="2"/>
  <c r="GM115" i="2"/>
  <c r="GN115" i="2"/>
  <c r="CP140" i="2"/>
  <c r="O140" i="2" s="1"/>
  <c r="GM131" i="2"/>
  <c r="GN131" i="2"/>
  <c r="GM139" i="2"/>
  <c r="GN139" i="2"/>
  <c r="I397" i="1"/>
  <c r="CP148" i="2"/>
  <c r="O148" i="2" s="1"/>
  <c r="GK148" i="2"/>
  <c r="U429" i="1"/>
  <c r="I432" i="1" s="1"/>
  <c r="J55" i="1"/>
  <c r="P55" i="1" s="1"/>
  <c r="GN42" i="2"/>
  <c r="GM42" i="2"/>
  <c r="P200" i="2"/>
  <c r="J23" i="1" s="1"/>
  <c r="EH18" i="2"/>
  <c r="H159" i="1"/>
  <c r="O159" i="1" s="1"/>
  <c r="GN90" i="2"/>
  <c r="GM90" i="2"/>
  <c r="GM101" i="2"/>
  <c r="GN101" i="2"/>
  <c r="K288" i="1"/>
  <c r="CP88" i="2"/>
  <c r="O88" i="2" s="1"/>
  <c r="AB161" i="2" s="1"/>
  <c r="CP112" i="2"/>
  <c r="O112" i="2" s="1"/>
  <c r="K430" i="1"/>
  <c r="GM28" i="2"/>
  <c r="GN28" i="2"/>
  <c r="R36" i="1"/>
  <c r="K41" i="1" s="1"/>
  <c r="GM59" i="2"/>
  <c r="GN59" i="2"/>
  <c r="GN108" i="2"/>
  <c r="GM108" i="2"/>
  <c r="GN35" i="2"/>
  <c r="GM35" i="2"/>
  <c r="J102" i="1"/>
  <c r="P102" i="1" s="1"/>
  <c r="GN33" i="2"/>
  <c r="CZ112" i="2"/>
  <c r="Y112" i="2" s="1"/>
  <c r="S325" i="1" s="1"/>
  <c r="I327" i="1" s="1"/>
  <c r="CY112" i="2"/>
  <c r="X112" i="2" s="1"/>
  <c r="Q325" i="1" s="1"/>
  <c r="I326" i="1" s="1"/>
  <c r="K375" i="1"/>
  <c r="K419" i="1"/>
  <c r="J422" i="1" s="1"/>
  <c r="P422" i="1" s="1"/>
  <c r="GN155" i="2"/>
  <c r="GM155" i="2"/>
  <c r="GM38" i="2"/>
  <c r="GN67" i="2"/>
  <c r="GN52" i="2"/>
  <c r="GM60" i="2"/>
  <c r="GM24" i="2"/>
  <c r="GM150" i="2"/>
  <c r="GN78" i="2"/>
  <c r="GN143" i="2"/>
  <c r="GM56" i="2"/>
  <c r="GM70" i="2"/>
  <c r="GN70" i="2"/>
  <c r="I263" i="1"/>
  <c r="GM133" i="2"/>
  <c r="GN133" i="2"/>
  <c r="K385" i="1"/>
  <c r="GN25" i="2"/>
  <c r="GM25" i="2"/>
  <c r="GM69" i="2"/>
  <c r="GN69" i="2"/>
  <c r="K201" i="1"/>
  <c r="ER191" i="2"/>
  <c r="P172" i="2"/>
  <c r="ER22" i="2"/>
  <c r="GN43" i="2"/>
  <c r="GM43" i="2"/>
  <c r="GM50" i="2"/>
  <c r="GM37" i="2"/>
  <c r="GM92" i="2"/>
  <c r="GN92" i="2"/>
  <c r="I274" i="1"/>
  <c r="GM74" i="2"/>
  <c r="GN74" i="2"/>
  <c r="I221" i="1"/>
  <c r="H227" i="1" s="1"/>
  <c r="O227" i="1" s="1"/>
  <c r="GN98" i="2"/>
  <c r="GM98" i="2"/>
  <c r="GN118" i="2"/>
  <c r="GM118" i="2"/>
  <c r="EL161" i="2"/>
  <c r="FU22" i="2"/>
  <c r="I276" i="1"/>
  <c r="GK140" i="2"/>
  <c r="U409" i="1"/>
  <c r="I412" i="1" s="1"/>
  <c r="GM135" i="2"/>
  <c r="GN135" i="2"/>
  <c r="GK136" i="2"/>
  <c r="U397" i="1"/>
  <c r="I400" i="1" s="1"/>
  <c r="CD161" i="2"/>
  <c r="CZ148" i="2"/>
  <c r="Y148" i="2" s="1"/>
  <c r="S429" i="1" s="1"/>
  <c r="I431" i="1" s="1"/>
  <c r="CY148" i="2"/>
  <c r="X148" i="2" s="1"/>
  <c r="Q429" i="1" s="1"/>
  <c r="I430" i="1" s="1"/>
  <c r="AC161" i="2"/>
  <c r="S36" i="1"/>
  <c r="I42" i="1" s="1"/>
  <c r="GK64" i="2"/>
  <c r="GN64" i="2" s="1"/>
  <c r="U193" i="1"/>
  <c r="J85" i="1"/>
  <c r="P85" i="1" s="1"/>
  <c r="I252" i="1"/>
  <c r="H129" i="1"/>
  <c r="O129" i="1" s="1"/>
  <c r="GN62" i="2"/>
  <c r="GM62" i="2"/>
  <c r="GN125" i="2"/>
  <c r="GM125" i="2"/>
  <c r="K361" i="1"/>
  <c r="I373" i="1"/>
  <c r="GK112" i="2"/>
  <c r="U325" i="1"/>
  <c r="I328" i="1" s="1"/>
  <c r="GN134" i="2"/>
  <c r="GM134" i="2"/>
  <c r="CP121" i="2"/>
  <c r="O121" i="2" s="1"/>
  <c r="GN142" i="2"/>
  <c r="GM142" i="2"/>
  <c r="GM40" i="2"/>
  <c r="GN40" i="2"/>
  <c r="GN29" i="2"/>
  <c r="GM29" i="2"/>
  <c r="H102" i="1"/>
  <c r="O102" i="1" s="1"/>
  <c r="AG161" i="2"/>
  <c r="GN82" i="2"/>
  <c r="GM82" i="2"/>
  <c r="GM54" i="2"/>
  <c r="GK120" i="2"/>
  <c r="U349" i="1"/>
  <c r="I352" i="1" s="1"/>
  <c r="GM117" i="2"/>
  <c r="GN117" i="2"/>
  <c r="K337" i="1"/>
  <c r="GN38" i="2"/>
  <c r="GM106" i="2"/>
  <c r="GN107" i="2"/>
  <c r="GM52" i="2"/>
  <c r="GN150" i="2"/>
  <c r="GM143" i="2"/>
  <c r="GN56" i="2"/>
  <c r="F201" i="2"/>
  <c r="AQ18" i="2"/>
  <c r="GM80" i="2"/>
  <c r="GO80" i="2"/>
  <c r="CC161" i="2" s="1"/>
  <c r="GN126" i="2"/>
  <c r="GM126" i="2"/>
  <c r="CZ121" i="2"/>
  <c r="Y121" i="2" s="1"/>
  <c r="T349" i="1" s="1"/>
  <c r="K351" i="1" s="1"/>
  <c r="CY121" i="2"/>
  <c r="X121" i="2" s="1"/>
  <c r="R349" i="1" s="1"/>
  <c r="K350" i="1" s="1"/>
  <c r="GK124" i="2"/>
  <c r="U361" i="1"/>
  <c r="I364" i="1" s="1"/>
  <c r="GM147" i="2"/>
  <c r="GN147" i="2"/>
  <c r="FX161" i="2"/>
  <c r="DH161" i="2"/>
  <c r="FW161" i="2"/>
  <c r="FZ161" i="2"/>
  <c r="DU22" i="2"/>
  <c r="GN30" i="2"/>
  <c r="GM30" i="2"/>
  <c r="GN53" i="2"/>
  <c r="GM53" i="2"/>
  <c r="GK84" i="2"/>
  <c r="U250" i="1"/>
  <c r="I253" i="1" s="1"/>
  <c r="GN102" i="2"/>
  <c r="GM102" i="2"/>
  <c r="GM36" i="2"/>
  <c r="GN36" i="2"/>
  <c r="S161" i="2"/>
  <c r="AF22" i="2"/>
  <c r="I251" i="1"/>
  <c r="GN72" i="2"/>
  <c r="GM72" i="2"/>
  <c r="GN87" i="2"/>
  <c r="GM87" i="2"/>
  <c r="GK88" i="2"/>
  <c r="U262" i="1"/>
  <c r="I265" i="1" s="1"/>
  <c r="GK100" i="2"/>
  <c r="U288" i="1"/>
  <c r="I291" i="1" s="1"/>
  <c r="GK128" i="2"/>
  <c r="GM128" i="2" s="1"/>
  <c r="U373" i="1"/>
  <c r="I376" i="1" s="1"/>
  <c r="AH161" i="2"/>
  <c r="I193" i="1"/>
  <c r="GM85" i="2"/>
  <c r="GN85" i="2"/>
  <c r="K250" i="1"/>
  <c r="P168" i="2"/>
  <c r="EP191" i="2"/>
  <c r="EP22" i="2"/>
  <c r="GM91" i="2"/>
  <c r="GN91" i="2"/>
  <c r="GN97" i="2"/>
  <c r="GM132" i="2"/>
  <c r="GN132" i="2"/>
  <c r="I385" i="1"/>
  <c r="GN138" i="2"/>
  <c r="GM138" i="2"/>
  <c r="GN144" i="2"/>
  <c r="GM144" i="2"/>
  <c r="I418" i="1"/>
  <c r="GM149" i="2"/>
  <c r="GN149" i="2"/>
  <c r="K429" i="1"/>
  <c r="EM161" i="2"/>
  <c r="FV22" i="2"/>
  <c r="DO161" i="2"/>
  <c r="EB22" i="2"/>
  <c r="GM107" i="2"/>
  <c r="GN73" i="2"/>
  <c r="GN46" i="2"/>
  <c r="AE161" i="2"/>
  <c r="GN93" i="2"/>
  <c r="GM34" i="2"/>
  <c r="GM77" i="2"/>
  <c r="J281" i="1" l="1"/>
  <c r="P281" i="1" s="1"/>
  <c r="H45" i="1"/>
  <c r="O45" i="1" s="1"/>
  <c r="GM64" i="2"/>
  <c r="GN89" i="2"/>
  <c r="J402" i="1"/>
  <c r="P402" i="1" s="1"/>
  <c r="K262" i="1"/>
  <c r="J267" i="1" s="1"/>
  <c r="P267" i="1" s="1"/>
  <c r="AL161" i="2"/>
  <c r="GN96" i="2"/>
  <c r="DW22" i="2"/>
  <c r="H422" i="1"/>
  <c r="O422" i="1" s="1"/>
  <c r="GM96" i="2"/>
  <c r="J330" i="1"/>
  <c r="P330" i="1" s="1"/>
  <c r="J434" i="1"/>
  <c r="P434" i="1" s="1"/>
  <c r="J205" i="1"/>
  <c r="P205" i="1" s="1"/>
  <c r="J342" i="1"/>
  <c r="P342" i="1" s="1"/>
  <c r="J187" i="1"/>
  <c r="P187" i="1" s="1"/>
  <c r="J227" i="1"/>
  <c r="P227" i="1" s="1"/>
  <c r="J414" i="1"/>
  <c r="P414" i="1" s="1"/>
  <c r="J255" i="1"/>
  <c r="P255" i="1" s="1"/>
  <c r="J45" i="1"/>
  <c r="P45" i="1" s="1"/>
  <c r="J305" i="1"/>
  <c r="P305" i="1" s="1"/>
  <c r="H390" i="1"/>
  <c r="O390" i="1" s="1"/>
  <c r="J293" i="1"/>
  <c r="P293" i="1" s="1"/>
  <c r="J366" i="1"/>
  <c r="P366" i="1" s="1"/>
  <c r="GM136" i="2"/>
  <c r="H342" i="1"/>
  <c r="O342" i="1" s="1"/>
  <c r="GN105" i="2"/>
  <c r="H378" i="1"/>
  <c r="O378" i="1" s="1"/>
  <c r="H281" i="1"/>
  <c r="O281" i="1" s="1"/>
  <c r="GM89" i="2"/>
  <c r="FS161" i="2" s="1"/>
  <c r="J378" i="1"/>
  <c r="P378" i="1" s="1"/>
  <c r="J390" i="1"/>
  <c r="P390" i="1" s="1"/>
  <c r="H197" i="1"/>
  <c r="O197" i="1" s="1"/>
  <c r="H402" i="1"/>
  <c r="O402" i="1" s="1"/>
  <c r="R161" i="2"/>
  <c r="AE22" i="2"/>
  <c r="EQ161" i="2"/>
  <c r="FZ22" i="2"/>
  <c r="T161" i="2"/>
  <c r="AG22" i="2"/>
  <c r="GM121" i="2"/>
  <c r="GN121" i="2"/>
  <c r="K349" i="1"/>
  <c r="J354" i="1" s="1"/>
  <c r="P354" i="1" s="1"/>
  <c r="GN128" i="2"/>
  <c r="P202" i="2"/>
  <c r="ER18" i="2"/>
  <c r="EC161" i="2"/>
  <c r="GN136" i="2"/>
  <c r="GM120" i="2"/>
  <c r="GN120" i="2"/>
  <c r="I349" i="1"/>
  <c r="H354" i="1" s="1"/>
  <c r="O354" i="1" s="1"/>
  <c r="DL191" i="2"/>
  <c r="P182" i="2"/>
  <c r="DL22" i="2"/>
  <c r="F185" i="2"/>
  <c r="W191" i="2"/>
  <c r="W22" i="2"/>
  <c r="P176" i="2"/>
  <c r="Y16" i="3" s="1"/>
  <c r="Y18" i="3" s="1"/>
  <c r="DK191" i="2"/>
  <c r="DK22" i="2"/>
  <c r="P184" i="2"/>
  <c r="DN191" i="2"/>
  <c r="DN22" i="2"/>
  <c r="DO191" i="2"/>
  <c r="P185" i="2"/>
  <c r="DO22" i="2"/>
  <c r="EN161" i="2"/>
  <c r="FW22" i="2"/>
  <c r="O161" i="2"/>
  <c r="AB22" i="2"/>
  <c r="FT161" i="2"/>
  <c r="GM88" i="2"/>
  <c r="GN88" i="2"/>
  <c r="I262" i="1"/>
  <c r="H267" i="1" s="1"/>
  <c r="O267" i="1" s="1"/>
  <c r="BA161" i="2"/>
  <c r="CJ22" i="2"/>
  <c r="AK161" i="2"/>
  <c r="F200" i="2"/>
  <c r="I23" i="1" s="1"/>
  <c r="AP18" i="2"/>
  <c r="GN116" i="2"/>
  <c r="P198" i="2"/>
  <c r="EP18" i="2"/>
  <c r="DH191" i="2"/>
  <c r="P164" i="2"/>
  <c r="DH22" i="2"/>
  <c r="AT161" i="2"/>
  <c r="CC22" i="2"/>
  <c r="Y161" i="2"/>
  <c r="AL22" i="2"/>
  <c r="AU161" i="2"/>
  <c r="CD22" i="2"/>
  <c r="EL191" i="2"/>
  <c r="P179" i="2"/>
  <c r="U16" i="3" s="1"/>
  <c r="U18" i="3" s="1"/>
  <c r="EL22" i="2"/>
  <c r="DT161" i="2"/>
  <c r="GM112" i="2"/>
  <c r="GN112" i="2"/>
  <c r="I325" i="1"/>
  <c r="H330" i="1" s="1"/>
  <c r="O330" i="1" s="1"/>
  <c r="GN148" i="2"/>
  <c r="GM148" i="2"/>
  <c r="I429" i="1"/>
  <c r="H434" i="1" s="1"/>
  <c r="O434" i="1" s="1"/>
  <c r="GM140" i="2"/>
  <c r="GN140" i="2"/>
  <c r="I409" i="1"/>
  <c r="H414" i="1" s="1"/>
  <c r="O414" i="1" s="1"/>
  <c r="GM84" i="2"/>
  <c r="GN84" i="2"/>
  <c r="I250" i="1"/>
  <c r="H255" i="1" s="1"/>
  <c r="O255" i="1" s="1"/>
  <c r="GM124" i="2"/>
  <c r="GN124" i="2"/>
  <c r="I361" i="1"/>
  <c r="H366" i="1" s="1"/>
  <c r="O366" i="1" s="1"/>
  <c r="DJ191" i="2"/>
  <c r="P175" i="2"/>
  <c r="DJ22" i="2"/>
  <c r="F173" i="2"/>
  <c r="Q191" i="2"/>
  <c r="Q22" i="2"/>
  <c r="V191" i="2"/>
  <c r="F184" i="2"/>
  <c r="V22" i="2"/>
  <c r="DM191" i="2"/>
  <c r="P183" i="2"/>
  <c r="DM22" i="2"/>
  <c r="EM191" i="2"/>
  <c r="P180" i="2"/>
  <c r="EM22" i="2"/>
  <c r="U161" i="2"/>
  <c r="AH22" i="2"/>
  <c r="S191" i="2"/>
  <c r="F176" i="2"/>
  <c r="J16" i="3" s="1"/>
  <c r="J18" i="3" s="1"/>
  <c r="S22" i="2"/>
  <c r="EO161" i="2"/>
  <c r="FX22" i="2"/>
  <c r="CH161" i="2"/>
  <c r="CF161" i="2"/>
  <c r="CE161" i="2"/>
  <c r="P161" i="2"/>
  <c r="AC22" i="2"/>
  <c r="F198" i="2"/>
  <c r="AX18" i="2"/>
  <c r="ED161" i="2"/>
  <c r="GN100" i="2"/>
  <c r="GM100" i="2"/>
  <c r="I288" i="1"/>
  <c r="H293" i="1" s="1"/>
  <c r="O293" i="1" s="1"/>
  <c r="F172" i="2"/>
  <c r="AZ191" i="2"/>
  <c r="AZ22" i="2"/>
  <c r="DI191" i="2"/>
  <c r="P173" i="2"/>
  <c r="DI22" i="2"/>
  <c r="P181" i="2"/>
  <c r="ES191" i="2"/>
  <c r="ES22" i="2"/>
  <c r="CB161" i="2" l="1"/>
  <c r="CA161" i="2"/>
  <c r="AR161" i="2" s="1"/>
  <c r="H460" i="1"/>
  <c r="H464" i="1"/>
  <c r="J460" i="1"/>
  <c r="J464" i="1"/>
  <c r="J472" i="1" s="1"/>
  <c r="EO191" i="2"/>
  <c r="P167" i="2"/>
  <c r="EO22" i="2"/>
  <c r="DG161" i="2"/>
  <c r="DT22" i="2"/>
  <c r="P194" i="2"/>
  <c r="DH18" i="2"/>
  <c r="F202" i="2"/>
  <c r="AZ18" i="2"/>
  <c r="AW161" i="2"/>
  <c r="CF22" i="2"/>
  <c r="F183" i="2"/>
  <c r="U191" i="2"/>
  <c r="U22" i="2"/>
  <c r="AU191" i="2"/>
  <c r="F180" i="2"/>
  <c r="AU22" i="2"/>
  <c r="F179" i="2"/>
  <c r="F16" i="3" s="1"/>
  <c r="F18" i="3" s="1"/>
  <c r="AT191" i="2"/>
  <c r="AT22" i="2"/>
  <c r="P215" i="2"/>
  <c r="DO18" i="2"/>
  <c r="F215" i="2"/>
  <c r="W18" i="2"/>
  <c r="P212" i="2"/>
  <c r="DL18" i="2"/>
  <c r="DQ161" i="2"/>
  <c r="ED22" i="2"/>
  <c r="AY161" i="2"/>
  <c r="CH22" i="2"/>
  <c r="F214" i="2"/>
  <c r="V18" i="2"/>
  <c r="F181" i="2"/>
  <c r="BA191" i="2"/>
  <c r="BA22" i="2"/>
  <c r="EK161" i="2"/>
  <c r="FT22" i="2"/>
  <c r="EN191" i="2"/>
  <c r="P166" i="2"/>
  <c r="EN22" i="2"/>
  <c r="P206" i="2"/>
  <c r="DK18" i="2"/>
  <c r="DP161" i="2"/>
  <c r="EC22" i="2"/>
  <c r="EQ191" i="2"/>
  <c r="P169" i="2"/>
  <c r="EQ22" i="2"/>
  <c r="P211" i="2"/>
  <c r="ES18" i="2"/>
  <c r="P203" i="2"/>
  <c r="DI18" i="2"/>
  <c r="AS161" i="2"/>
  <c r="CB22" i="2"/>
  <c r="P191" i="2"/>
  <c r="F164" i="2"/>
  <c r="P22" i="2"/>
  <c r="F206" i="2"/>
  <c r="S18" i="2"/>
  <c r="W16" i="3"/>
  <c r="W18" i="3" s="1"/>
  <c r="P213" i="2"/>
  <c r="DM18" i="2"/>
  <c r="P209" i="2"/>
  <c r="J22" i="1" s="1"/>
  <c r="EL18" i="2"/>
  <c r="F188" i="2"/>
  <c r="Y191" i="2"/>
  <c r="Y22" i="2"/>
  <c r="P214" i="2"/>
  <c r="DN18" i="2"/>
  <c r="AV161" i="2"/>
  <c r="CE22" i="2"/>
  <c r="P210" i="2"/>
  <c r="EM18" i="2"/>
  <c r="F203" i="2"/>
  <c r="Q18" i="2"/>
  <c r="P205" i="2"/>
  <c r="J25" i="1" s="1"/>
  <c r="DJ18" i="2"/>
  <c r="X161" i="2"/>
  <c r="AK22" i="2"/>
  <c r="F163" i="2"/>
  <c r="O191" i="2"/>
  <c r="O22" i="2"/>
  <c r="EJ161" i="2"/>
  <c r="FS22" i="2"/>
  <c r="T191" i="2"/>
  <c r="F182" i="2"/>
  <c r="T22" i="2"/>
  <c r="F175" i="2"/>
  <c r="R191" i="2"/>
  <c r="R22" i="2"/>
  <c r="J24" i="1" l="1"/>
  <c r="H16" i="3"/>
  <c r="H18" i="3" s="1"/>
  <c r="CA22" i="2"/>
  <c r="J476" i="1"/>
  <c r="J478" i="1" s="1"/>
  <c r="EJ191" i="2"/>
  <c r="P189" i="2"/>
  <c r="EJ22" i="2"/>
  <c r="F194" i="2"/>
  <c r="P18" i="2"/>
  <c r="P196" i="2"/>
  <c r="EN18" i="2"/>
  <c r="F211" i="2"/>
  <c r="BA18" i="2"/>
  <c r="F167" i="2"/>
  <c r="AW191" i="2"/>
  <c r="AW22" i="2"/>
  <c r="X191" i="2"/>
  <c r="F187" i="2"/>
  <c r="X22" i="2"/>
  <c r="F166" i="2"/>
  <c r="AV191" i="2"/>
  <c r="AV22" i="2"/>
  <c r="F218" i="2"/>
  <c r="Y18" i="2"/>
  <c r="P199" i="2"/>
  <c r="EQ18" i="2"/>
  <c r="AY191" i="2"/>
  <c r="F169" i="2"/>
  <c r="AY22" i="2"/>
  <c r="F213" i="2"/>
  <c r="U18" i="2"/>
  <c r="P197" i="2"/>
  <c r="EO18" i="2"/>
  <c r="F205" i="2"/>
  <c r="I25" i="1" s="1"/>
  <c r="R18" i="2"/>
  <c r="F212" i="2"/>
  <c r="T18" i="2"/>
  <c r="F193" i="2"/>
  <c r="O18" i="2"/>
  <c r="AS191" i="2"/>
  <c r="F178" i="2"/>
  <c r="E16" i="3" s="1"/>
  <c r="AS22" i="2"/>
  <c r="P178" i="2"/>
  <c r="T16" i="3" s="1"/>
  <c r="EK191" i="2"/>
  <c r="EK22" i="2"/>
  <c r="DG191" i="2"/>
  <c r="P163" i="2"/>
  <c r="DG22" i="2"/>
  <c r="DP191" i="2"/>
  <c r="P187" i="2"/>
  <c r="DP22" i="2"/>
  <c r="DQ191" i="2"/>
  <c r="P188" i="2"/>
  <c r="DQ22" i="2"/>
  <c r="F209" i="2"/>
  <c r="I22" i="1" s="1"/>
  <c r="AT18" i="2"/>
  <c r="F210" i="2"/>
  <c r="AU18" i="2"/>
  <c r="F189" i="2"/>
  <c r="AR191" i="2"/>
  <c r="AR22" i="2"/>
  <c r="I24" i="1" l="1"/>
  <c r="P217" i="2"/>
  <c r="DP18" i="2"/>
  <c r="F196" i="2"/>
  <c r="AV18" i="2"/>
  <c r="P219" i="2"/>
  <c r="J20" i="1" s="1"/>
  <c r="EJ18" i="2"/>
  <c r="F219" i="2"/>
  <c r="I20" i="1" s="1"/>
  <c r="AR18" i="2"/>
  <c r="P218" i="2"/>
  <c r="DQ18" i="2"/>
  <c r="P208" i="2"/>
  <c r="J21" i="1" s="1"/>
  <c r="EK18" i="2"/>
  <c r="F208" i="2"/>
  <c r="I21" i="1" s="1"/>
  <c r="AS18" i="2"/>
  <c r="P193" i="2"/>
  <c r="DG18" i="2"/>
  <c r="F217" i="2"/>
  <c r="X18" i="2"/>
  <c r="T18" i="3"/>
  <c r="X16" i="3"/>
  <c r="X18" i="3" s="1"/>
  <c r="F199" i="2"/>
  <c r="AY18" i="2"/>
  <c r="F197" i="2"/>
  <c r="AW18" i="2"/>
  <c r="E18" i="3"/>
  <c r="I16" i="3"/>
  <c r="I18" i="3" s="1"/>
</calcChain>
</file>

<file path=xl/sharedStrings.xml><?xml version="1.0" encoding="utf-8"?>
<sst xmlns="http://schemas.openxmlformats.org/spreadsheetml/2006/main" count="7458" uniqueCount="756">
  <si>
    <t>Форма № 1б</t>
  </si>
  <si>
    <t>(локальный сметный расчет)</t>
  </si>
  <si>
    <t>(наименование работ и затрат, наименование объекта)</t>
  </si>
  <si>
    <t>базовая    цена</t>
  </si>
  <si>
    <t>текущая   цена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</si>
  <si>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</si>
  <si>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</si>
  <si>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</si>
  <si>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</si>
  <si>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</si>
  <si>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</si>
  <si>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</si>
  <si>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 xml:space="preserve">Составлен(а) в уровне текущих (прогнозных) цен ТСН-2001 МГЭ ремонт №180 сентябрь 2021 года 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</si>
  <si>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</si>
  <si>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</si>
  <si>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</si>
  <si>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</si>
  <si>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</si>
  <si>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</si>
  <si>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Поправочные коэфф.</t>
  </si>
  <si>
    <t>Коэфф. Зимних удорожаний</t>
  </si>
  <si>
    <t>ВСЕГО в ценах на январь 2000 года , руб.</t>
  </si>
  <si>
    <t>Коэфф. пересчета и нормы НР и СП</t>
  </si>
  <si>
    <t>ВСЕГО в текущем уровне цен, руб.</t>
  </si>
  <si>
    <t>Разборка покрытий и оснований асфальтобетонных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</si>
  <si>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</si>
  <si>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</si>
  <si>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</si>
  <si>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</si>
  <si>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</si>
  <si>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</si>
  <si>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</si>
  <si>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</si>
  <si>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</si>
  <si>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Разборка покрытий и оснований щебеночных</t>
  </si>
  <si>
    <t>Разборка покрытий и оснований асфальтобетонных // Отмостка</t>
  </si>
  <si>
    <t>Разборка покрытий и оснований цементобетонных // Отмостка</t>
  </si>
  <si>
    <t>Разборка покрытий и оснований щебеночных // Отмостка</t>
  </si>
  <si>
    <t>Разборка бортовых камней на бетонном основании</t>
  </si>
  <si>
    <r>
      <rPr>
        <sz val="11"/>
        <rFont val="Arial"/>
        <charset val="204"/>
      </rPr>
      <t xml:space="preserve">3.1-3-1
</t>
    </r>
    <r>
      <rPr>
        <i/>
        <sz val="10"/>
        <rFont val="Arial"/>
        <charset val="204"/>
      </rPr>
      <t>Поправка: ТСН-2001.6. О.П. п.11</t>
    </r>
  </si>
  <si>
    <t>Разработка грунта в отвал экскаваторами с ковшом вместимостью 0,4 м3 группа грунтов 1-3</t>
  </si>
  <si>
    <r>
      <rPr>
        <sz val="11"/>
        <rFont val="Arial"/>
        <charset val="204"/>
      </rPr>
      <t xml:space="preserve">3.1-51-1
</t>
    </r>
    <r>
      <rPr>
        <i/>
        <sz val="10"/>
        <rFont val="Arial"/>
        <charset val="204"/>
      </rPr>
      <t>Поправка: ТСН-2001.6. О.П. п.11</t>
    </r>
  </si>
  <si>
    <t>Разработка грунта вручную в траншеях глубиной до 2 м без креплений с откосами группа грунтов 1-3</t>
  </si>
  <si>
    <r>
      <rPr>
        <sz val="11"/>
        <rFont val="Arial"/>
        <charset val="204"/>
      </rPr>
      <t xml:space="preserve">3.7-45-2
</t>
    </r>
    <r>
      <rPr>
        <i/>
        <sz val="10"/>
        <rFont val="Arial"/>
        <charset val="204"/>
      </rPr>
      <t>Поправка: ТСН-2001.6. О.П. п.23.1</t>
    </r>
  </si>
  <si>
    <t>Устройство непроходных каналов одноячейковых собираемых из верхних и нижних лотковых элементов (без стоимости сборных железобетонных конструкций и монтажных связей) // Разборка плит канала с сохранением</t>
  </si>
  <si>
    <t>Устройство непроходных каналов одноячейковых собираемых из верхних и нижних лотковых элементов (без стоимости сборных железобетонных конструкций и монтажных связей) // Разборка плит канала</t>
  </si>
  <si>
    <t>Пробивка отбойным молотком сквозных отверстий в бетонных стенах и фундаментах толщиной 0,6 м для трубопроводов диаметром 300 мм</t>
  </si>
  <si>
    <r>
      <rPr>
        <sz val="11"/>
        <rFont val="Arial"/>
        <charset val="204"/>
      </rPr>
      <t xml:space="preserve">3.24-2-1
</t>
    </r>
    <r>
      <rPr>
        <i/>
        <sz val="10"/>
        <rFont val="Arial"/>
        <charset val="204"/>
      </rPr>
      <t>Поправка: ТСН-2001.3-24. О.П. п.1.5</t>
    </r>
  </si>
  <si>
    <t>Разборка трубопроводов в непроходном канале при условном давлении 1,6 мПа, температуре 150 градусов С, диаметром труб 50 мм</t>
  </si>
  <si>
    <r>
      <rPr>
        <sz val="11"/>
        <rFont val="Arial"/>
        <charset val="204"/>
      </rPr>
      <t xml:space="preserve">3.24-2-1
</t>
    </r>
    <r>
      <rPr>
        <i/>
        <sz val="10"/>
        <rFont val="Arial"/>
        <charset val="204"/>
      </rPr>
      <t>Поправка: ТСН-2001.6. О.П. п.11</t>
    </r>
  </si>
  <si>
    <t>Прокладка трубопроводов в непроходном канале при условном давлении 1,6 мПа, температуре 150 градусов С, диаметром труб 50 мм</t>
  </si>
  <si>
    <t>МР</t>
  </si>
  <si>
    <t>Трубы стальные сварные водогазопроводные, оцинкованные, обыкновенные, ГОСТ 3262-75, диаметр условного прохода 50 мм, толщина стенки 3,5 мм</t>
  </si>
  <si>
    <r>
      <rPr>
        <sz val="11"/>
        <rFont val="Arial"/>
        <charset val="204"/>
      </rPr>
      <t xml:space="preserve">3.26-1-1
</t>
    </r>
    <r>
      <rPr>
        <i/>
        <sz val="10"/>
        <rFont val="Arial"/>
        <charset val="204"/>
      </rPr>
      <t>Поправка: ТСН-2001.6. О.П. п.11</t>
    </r>
  </si>
  <si>
    <t>Изоляция трубопроводов цилиндрами, полуцилиндрами из минеральной ваты на синтетическом связующем</t>
  </si>
  <si>
    <t>Цилиндры и полуцилиндры теплоизоляционные, минераловатные на синтетическом связующем, кашированные алюминиевой фольгой, диаметр (толщина) 76 (40) мм</t>
  </si>
  <si>
    <t>Очистка от грязи и строительного мусора каналов и трубопроводов диаметром 300 мм</t>
  </si>
  <si>
    <r>
      <rPr>
        <sz val="11"/>
        <rFont val="Arial"/>
        <charset val="204"/>
      </rPr>
      <t xml:space="preserve">3.24-2-9
</t>
    </r>
    <r>
      <rPr>
        <i/>
        <sz val="10"/>
        <rFont val="Arial"/>
        <charset val="204"/>
      </rPr>
      <t>Поправка: ТСН-2001.6. О.П. п.11</t>
    </r>
  </si>
  <si>
    <t>Прокладка трубопроводов в непроходном канале при условном давлении 1,6 мПа, температуре 150 градусов С, диаметром труб 300 мм // Гильзы</t>
  </si>
  <si>
    <t>Трубы стальные электросварные прямошовные, ГОСТ 10705-80, ГОСТ 10704-91, наружный диаметр 219 мм, толщина стенки 4 мм</t>
  </si>
  <si>
    <r>
      <rPr>
        <sz val="11"/>
        <rFont val="Arial"/>
        <charset val="204"/>
      </rPr>
      <t xml:space="preserve">3.15-107-3
</t>
    </r>
    <r>
      <rPr>
        <i/>
        <sz val="10"/>
        <rFont val="Arial"/>
        <charset val="204"/>
      </rPr>
      <t>Поправка: ТСН-2001.6. О.П. п.11</t>
    </r>
  </si>
  <si>
    <t>Масляная окраска белилами с добавлением колера стальных балок, труб, диаметром более 50 мм и т.п. за два раза</t>
  </si>
  <si>
    <t>Краски масляные жидкотертые цветные (готовые к употреблению) для наружных и внутренних работ, марка МА-15</t>
  </si>
  <si>
    <t>Заделка отверстий и гнезд в стенах бетонных, площадь заделки 0,1 м2</t>
  </si>
  <si>
    <t>Смеси бетонные, БСГ, тяжелого бетона на гранитном щебне, класс прочности В15 (М200); П3, фракция 5-20, F50-100, W0-2</t>
  </si>
  <si>
    <r>
      <rPr>
        <sz val="11"/>
        <rFont val="Arial"/>
        <charset val="204"/>
      </rPr>
      <t xml:space="preserve">3.22-70-1
</t>
    </r>
    <r>
      <rPr>
        <i/>
        <sz val="10"/>
        <rFont val="Arial"/>
        <charset val="204"/>
      </rPr>
      <t>Поправка: ТСН-2001.6. О.П. п.11</t>
    </r>
  </si>
  <si>
    <t>Заделка футляров (гильз) при проходе трубопроводов через стены сооружений водопровода и канализации вспененным полиэтиленом сплошного сечения, диаметр трубопровода 100 мм</t>
  </si>
  <si>
    <r>
      <rPr>
        <sz val="11"/>
        <rFont val="Arial"/>
        <charset val="204"/>
      </rPr>
      <t xml:space="preserve">3.16-15-2
</t>
    </r>
    <r>
      <rPr>
        <i/>
        <sz val="10"/>
        <rFont val="Arial"/>
        <charset val="204"/>
      </rPr>
      <t>Поправка: ТСН-2001.6. О.П. п.11</t>
    </r>
  </si>
  <si>
    <t>Установка вентилей, задвижек, затворов, клапанов обратных, кранов проходных на трубопроводах из стальных труб диаметром до 50 мм</t>
  </si>
  <si>
    <t>Фланец стальной плоский приварной с соединительным выступом, из стали Ст3сп, номинальное давление PN 2,5 (25) МПа (кгс/см2), номинальный диаметр DN 50 мм</t>
  </si>
  <si>
    <t>Кран шаровой стальной с плавающим шаром из нержавеющей стали, запорный, неполнопроходной, присоединения фланцевые, с ручкой, для систем теплоснабжения, температура рабочей среды от -40°С до +200°С, номинальное давление PN 4,0 МПа, номинальный диаметр DN 50 мм</t>
  </si>
  <si>
    <t>Демонтаж арматуры котельных и тепловых пунктов, манометров</t>
  </si>
  <si>
    <r>
      <rPr>
        <sz val="11"/>
        <rFont val="Arial"/>
        <charset val="204"/>
      </rPr>
      <t xml:space="preserve">4.12-56-4
</t>
    </r>
    <r>
      <rPr>
        <i/>
        <sz val="10"/>
        <rFont val="Arial"/>
        <charset val="204"/>
      </rPr>
      <t>Поправка: ТСН-2001.4. О.П. п.6.1.1.3</t>
    </r>
  </si>
  <si>
    <t>Демонтаж. Арматура муфтовая с ручным приводом или без привода на условное давление до 10 МПа, диаметр условного прохода 25 мм</t>
  </si>
  <si>
    <r>
      <rPr>
        <sz val="11"/>
        <rFont val="Arial"/>
        <charset val="204"/>
      </rPr>
      <t xml:space="preserve">3.7-45-2
</t>
    </r>
    <r>
      <rPr>
        <i/>
        <sz val="10"/>
        <rFont val="Arial"/>
        <charset val="204"/>
      </rPr>
      <t>Поправка: ТСН-2001.6. О.П. п.11</t>
    </r>
  </si>
  <si>
    <t>Устройство непроходных каналов одноячейковых собираемых из верхних и нижних лотковых элементов // Ранее демонтированные</t>
  </si>
  <si>
    <t>Битумы нефтяные, кровельные, марка БНМ-55/60</t>
  </si>
  <si>
    <t>Устройство непроходных каналов одноячейковых собираемых из верхних и нижних лотковых элементов</t>
  </si>
  <si>
    <t>Плиты перекрытий каналов и камер, марка ВПН</t>
  </si>
  <si>
    <r>
      <rPr>
        <sz val="11"/>
        <rFont val="Arial"/>
        <charset val="204"/>
      </rPr>
      <t xml:space="preserve">3.8-2-3
</t>
    </r>
    <r>
      <rPr>
        <i/>
        <sz val="10"/>
        <rFont val="Arial"/>
        <charset val="204"/>
      </rPr>
      <t>Поправка: ТСН-2001.6. О.П. п.11</t>
    </r>
  </si>
  <si>
    <t>Оклеечная горизонтальная гидроизоляция стен, фундаментов в 2 слоя</t>
  </si>
  <si>
    <t>Материал рулонный кровельный и гидроизоляционный наплавляемый битумный на основе стеклоткани, тип ТПП-3,5</t>
  </si>
  <si>
    <t>Мастика битумно-масляная клеящая, гидроизоляционная, герметизирующая, морозостойкая, горячего применения, диапазон температур применения от -25 до +40°С, для изоляции кабелей, защиты конструкций от блуждающих токов, заливки соединительных, осветительных и концевых муфт, защиты от коррозии подземных металлических коммуникаций</t>
  </si>
  <si>
    <t>Растворы цементные, марка 25</t>
  </si>
  <si>
    <r>
      <rPr>
        <sz val="11"/>
        <rFont val="Arial"/>
        <charset val="204"/>
      </rPr>
      <t xml:space="preserve">3.15-51-1
</t>
    </r>
    <r>
      <rPr>
        <i/>
        <sz val="10"/>
        <rFont val="Arial"/>
        <charset val="204"/>
      </rPr>
      <t>Поправка: ТСН-2001.6. О.П. п.11</t>
    </r>
  </si>
  <si>
    <t>Простая штукатурка поверхностей стен по камню и бетону известковым раствором</t>
  </si>
  <si>
    <t>Смеси сухие штукатурные цементно-известковые для внутренних и наружных работ, для машинного и ручного нанесения, марка 75</t>
  </si>
  <si>
    <r>
      <rPr>
        <sz val="11"/>
        <rFont val="Arial"/>
        <charset val="204"/>
      </rPr>
      <t xml:space="preserve">3.8-2-7
</t>
    </r>
    <r>
      <rPr>
        <i/>
        <sz val="10"/>
        <rFont val="Arial"/>
        <charset val="204"/>
      </rPr>
      <t>Поправка: ТСН-2001.6. О.П. п.11</t>
    </r>
  </si>
  <si>
    <t>Гидроизоляция стен, фундаментов боковая обмазочная битумная в 2 слоя по выравненной поверхности бутовой кладки, кирпичу, бетону</t>
  </si>
  <si>
    <t>Мастика герметизирующая нетвердеющая, строительная, битумная, универсальная кровельная</t>
  </si>
  <si>
    <r>
      <rPr>
        <sz val="11"/>
        <rFont val="Arial"/>
        <charset val="204"/>
      </rPr>
      <t xml:space="preserve">3.1-53-1
</t>
    </r>
    <r>
      <rPr>
        <i/>
        <sz val="10"/>
        <rFont val="Arial"/>
        <charset val="204"/>
      </rPr>
      <t>Поправка: ТСН-2001.6. О.П. п.11</t>
    </r>
  </si>
  <si>
    <t>Засыпка вручную траншей, пазух котлованов и ям группа грунтов 1-3</t>
  </si>
  <si>
    <r>
      <rPr>
        <sz val="11"/>
        <rFont val="Arial"/>
        <charset val="204"/>
      </rPr>
      <t xml:space="preserve">3.1-14-1
</t>
    </r>
    <r>
      <rPr>
        <i/>
        <sz val="10"/>
        <rFont val="Arial"/>
        <charset val="204"/>
      </rPr>
      <t>Поправка: ТСН-2001.6. О.П. п.11</t>
    </r>
  </si>
  <si>
    <t>Засыпка траншей и котлованов бульдозерами мощностью 59 (80) кВт (л.с.) при перемещении грунта до 5 м группа грунтов 1-3</t>
  </si>
  <si>
    <r>
      <rPr>
        <sz val="11"/>
        <rFont val="Arial"/>
        <charset val="204"/>
      </rPr>
      <t xml:space="preserve">3.27-12-2
</t>
    </r>
    <r>
      <rPr>
        <i/>
        <sz val="10"/>
        <rFont val="Arial"/>
        <charset val="204"/>
      </rPr>
      <t>Поправка: ТСН-2001.6. О.П. п.11</t>
    </r>
  </si>
  <si>
    <t>Устройство подстилающих и выравнивающих слоев оснований из щебня</t>
  </si>
  <si>
    <t>Щебень гравийный, фракция 5-20 мм</t>
  </si>
  <si>
    <r>
      <rPr>
        <sz val="11"/>
        <rFont val="Arial"/>
        <charset val="204"/>
      </rPr>
      <t xml:space="preserve">3.27-12-1
</t>
    </r>
    <r>
      <rPr>
        <i/>
        <sz val="10"/>
        <rFont val="Arial"/>
        <charset val="204"/>
      </rPr>
      <t>Поправка: ТСН-2001.6. О.П. п.11</t>
    </r>
  </si>
  <si>
    <t>Устройство подстилающих и выравнивающих слоев оснований из песка</t>
  </si>
  <si>
    <t>Песок для строительных работ, рядовой</t>
  </si>
  <si>
    <r>
      <rPr>
        <sz val="11"/>
        <rFont val="Arial"/>
        <charset val="204"/>
      </rPr>
      <t xml:space="preserve">3.27-46-1
</t>
    </r>
    <r>
      <rPr>
        <i/>
        <sz val="10"/>
        <rFont val="Arial"/>
        <charset val="204"/>
      </rPr>
      <t>Поправка: ТСН-2001.6. О.П. п.11</t>
    </r>
  </si>
  <si>
    <t>Устройство покрытий из асфальтобетонных смесей вручную, толщина 4 см</t>
  </si>
  <si>
    <t>Смеси асфальтобетонные дорожные горячие мелкозернистые, марка I, тип Б</t>
  </si>
  <si>
    <t>Устройство покрытий из асфальтобетонных смесей вручную, толщина 4 см // 2 слой</t>
  </si>
  <si>
    <t>Смеси асфальтобетонные дорожные горячие мелкозернистые, марка I, тип Б второй слой</t>
  </si>
  <si>
    <t>Устройство подстилающих и выравнивающих слоев оснований из щебня // Отмостка</t>
  </si>
  <si>
    <t>Устройство подстилающих и выравнивающих слоев оснований из песка // Отмостка</t>
  </si>
  <si>
    <r>
      <rPr>
        <sz val="11"/>
        <rFont val="Arial"/>
        <charset val="204"/>
      </rPr>
      <t xml:space="preserve">3.6-1-1
</t>
    </r>
    <r>
      <rPr>
        <i/>
        <sz val="10"/>
        <rFont val="Arial"/>
        <charset val="204"/>
      </rPr>
      <t>Поправка: ТСН-2001.6. О.П. п.11</t>
    </r>
  </si>
  <si>
    <t>Устройство бетонной подготовки // Отмостка</t>
  </si>
  <si>
    <t>Смеси бетонные, БСГ, тяжелого бетона на гравийном щебне, фракция 5-20, класс прочности В7,5 (М100); П4, F100, W4</t>
  </si>
  <si>
    <r>
      <rPr>
        <sz val="11"/>
        <rFont val="Arial"/>
        <charset val="204"/>
      </rPr>
      <t xml:space="preserve">3.27-26-2
</t>
    </r>
    <r>
      <rPr>
        <i/>
        <sz val="10"/>
        <rFont val="Arial"/>
        <charset val="204"/>
      </rPr>
      <t>Поправка: ТСН-2001.6. О.П. п.11</t>
    </r>
  </si>
  <si>
    <t>Установка бортовых камней бетонных при других видах покрытий</t>
  </si>
  <si>
    <t>Камни бетонные бортовые, марка БР 100.30.15</t>
  </si>
  <si>
    <t>Ремонт штукатурки внутренних стен по камню и бетону цементно-известковым раствором при площади до 20 м2 толщиной слоя до 20 мм</t>
  </si>
  <si>
    <t>Окрашивание ранее окрашенных поверхностей стен водоэмульсионными составами, ранее окрашенных водоэмульсионной краской с расчисткой старой краски до 35 %</t>
  </si>
  <si>
    <t>Краски водно-дисперсионные поливинилацетатные, белые, марка ВД-ВА-17</t>
  </si>
  <si>
    <t>Погрузка грунта экскаватором в самосвал</t>
  </si>
  <si>
    <t>Перевозка грунтов растительного слоя и торфов на расстояние до 53 км автосамосвалами грузоподъемностью до 10 т</t>
  </si>
  <si>
    <t>Механизированная погрузка строительного мусора в автомобили-самосвалы</t>
  </si>
  <si>
    <t>Перевозка строительного мусора на расстояние до 53 км автосамосвалами грузоподъемностью до 20 т</t>
  </si>
  <si>
    <t>Отходы (мусор) от строительных и ремонтных работ малоопасные</t>
  </si>
  <si>
    <t xml:space="preserve">   Итого по ТСН-2001.16</t>
  </si>
  <si>
    <t xml:space="preserve">   Итого возвратных сумм</t>
  </si>
  <si>
    <t xml:space="preserve">Составил   </t>
  </si>
  <si>
    <t>[должность,подпись(инициалы,фамилия)]</t>
  </si>
  <si>
    <t xml:space="preserve">Проверил   </t>
  </si>
  <si>
    <t>Smeta.Cloud  (495) 974-1589</t>
  </si>
  <si>
    <t>_PS_</t>
  </si>
  <si>
    <t>Smeta.Cloud</t>
  </si>
  <si>
    <t>Новый объект</t>
  </si>
  <si>
    <t>Выполнение работ по текущему ремонту отопления в ГБУ ТЦСО "Марьино" филиал "Люблино"</t>
  </si>
  <si>
    <t>Сметные нормы списания</t>
  </si>
  <si>
    <t>Коды ОКП для ТСН-2001 МГЭ</t>
  </si>
  <si>
    <t>ТСН-2001 (МГЭ) - (Ремонт), новая методика</t>
  </si>
  <si>
    <t>Типовой расчет для ТСН-2001 МГЭ, Новая методика с выпуска доп. 43 (Ремонт), Доп 61</t>
  </si>
  <si>
    <t>Территориальные сметные нормативы для Москвы ТСН-2001 (МГЭ)</t>
  </si>
  <si>
    <t>Поправки для ТСН-2001 от 21.07.2021 г. доп.61</t>
  </si>
  <si>
    <t>Территориальные сметные нормативы для Москвы (ТСН-2001), с учетом дополнения 61. Правообладатель: Государственное автономное учреждение города Москвы «Московская государственная экспертиза»</t>
  </si>
  <si>
    <t>ТЕР</t>
  </si>
  <si>
    <t>Новая локальная смета</t>
  </si>
  <si>
    <t>1</t>
  </si>
  <si>
    <t>6.68-51-4</t>
  </si>
  <si>
    <t>100 м3 конструкций</t>
  </si>
  <si>
    <t>ТСН-2001.6. Доп. 1-42. Сб. 68, т. 51, поз. 4</t>
  </si>
  <si>
    <t>Ремонтно-строительные работы</t>
  </si>
  <si>
    <t>ТСН-2001.6-68. 68-51...68-53</t>
  </si>
  <si>
    <t>ТСН-2001.6-68-21</t>
  </si>
  <si>
    <t>2</t>
  </si>
  <si>
    <t>6.68-51-2</t>
  </si>
  <si>
    <t>ТСН-2001.6. Доп. 1-42. Сб. 68, т. 51, поз. 2</t>
  </si>
  <si>
    <t>3</t>
  </si>
  <si>
    <t>4</t>
  </si>
  <si>
    <t>6.68-51-5</t>
  </si>
  <si>
    <t>ТСН-2001.6 Доп. 61, Сб. 68, т. 51, поз. 5</t>
  </si>
  <si>
    <t>5</t>
  </si>
  <si>
    <t>6</t>
  </si>
  <si>
    <t>6.68-53-1</t>
  </si>
  <si>
    <t>100 м</t>
  </si>
  <si>
    <t>ТСН-2001.6 Доп. 61, Сб. 68, т. 53, поз. 1</t>
  </si>
  <si>
    <t>7</t>
  </si>
  <si>
    <t>3.1-3-1</t>
  </si>
  <si>
    <t>100 м3 грунта</t>
  </si>
  <si>
    <t>ТСН-2001.3 Доп. 61, Сб. 1, т. 3, поз. 1</t>
  </si>
  <si>
    <t>Поправка: ТСН-2001.6. О.П. п.11  Наименование: Выполняемые при ремонте, капитальном ремонте и реконструкции работы, аналогичные технологическим процессам характерным для нового строительства и отсутствующим в сборниках на ремонтно-строительные работы ТСН-2001.6</t>
  </si>
  <si>
    <t>)*1,25</t>
  </si>
  <si>
    <t>)*1,15</t>
  </si>
  <si>
    <t>ТСН-2001.3-1. 1-1...1-7</t>
  </si>
  <si>
    <t>ТСН-2001.3-1-1</t>
  </si>
  <si>
    <t>Поправка: ТСН-2001.6. О.П. п.11</t>
  </si>
  <si>
    <t>8</t>
  </si>
  <si>
    <t>3.1-51-1</t>
  </si>
  <si>
    <t>ТСН-2001.3. Доп. 1-42. Сб. 1, т. 51, поз. 1</t>
  </si>
  <si>
    <t>ТСН-2001.3-1. 1-49...1-55</t>
  </si>
  <si>
    <t>ТСН-2001.3-1-15</t>
  </si>
  <si>
    <t>9</t>
  </si>
  <si>
    <t>3.7-45-2</t>
  </si>
  <si>
    <t>100 м3 сборных железобетонных конструкций</t>
  </si>
  <si>
    <t>ТСН-2001.3 Доп. 56, Сб. 7, т. 45, поз. 2</t>
  </si>
  <si>
    <t>Поправка: ТСН-2001.6. О.П. п.23.1  Наименование: Демонтаж. Сборных железобетонных и бетонных конструкций</t>
  </si>
  <si>
    <t>)*0</t>
  </si>
  <si>
    <t>)*0,8</t>
  </si>
  <si>
    <t>ТСН-2001.3-7. 7-31-10, 7-32...7-51</t>
  </si>
  <si>
    <t>ТСН-2001.3-7-4</t>
  </si>
  <si>
    <t>Поправка: ТСН-2001.6. О.П. п.23.1</t>
  </si>
  <si>
    <t>10</t>
  </si>
  <si>
    <t>11</t>
  </si>
  <si>
    <t>6.69-2-9</t>
  </si>
  <si>
    <t>100 отверстий</t>
  </si>
  <si>
    <t>ТСН-2001.6. Доп. 1-42. Сб. 69, т. 2, поз. 9</t>
  </si>
  <si>
    <t>ТСН-2001.6-69. 69-1...69-49</t>
  </si>
  <si>
    <t>ТСН-2001.6-69-1</t>
  </si>
  <si>
    <t>12</t>
  </si>
  <si>
    <t>3.24-2-1</t>
  </si>
  <si>
    <t>1 км трубопровода</t>
  </si>
  <si>
    <t>ТСН-2001.3 Доп. 59, Сб. 24, т. 2, поз. 1</t>
  </si>
  <si>
    <t>Поправка: ТСН-2001.3-24. О.П. п.1.5  Наименование: Демонтаж трубопроводов, компенсаторов, грязевиков и арматуры</t>
  </si>
  <si>
    <t>)*0,6</t>
  </si>
  <si>
    <t>ТСН-2001.3-24. 24-1...24-60</t>
  </si>
  <si>
    <t>ТСН-2001.3-24-1</t>
  </si>
  <si>
    <t>Поправка: ТСН-2001.3-24. О.П. п.1.5</t>
  </si>
  <si>
    <t>13</t>
  </si>
  <si>
    <t>13,1</t>
  </si>
  <si>
    <t>1.12-6-670</t>
  </si>
  <si>
    <t>м</t>
  </si>
  <si>
    <t>ТСН-2001.1. Доп. 1-42. Р. 12, о. 6, поз. 670</t>
  </si>
  <si>
    <t>ТСН-2001.3-22. 22-7...22-61</t>
  </si>
  <si>
    <t>ТСН-2001.3-22-1</t>
  </si>
  <si>
    <t>14</t>
  </si>
  <si>
    <t>3.26-1-1</t>
  </si>
  <si>
    <t>1 м3</t>
  </si>
  <si>
    <t>ТСН-2001.3 Доп. 47, Сб. 26, т. 1, поз. 1</t>
  </si>
  <si>
    <t>ТСН-2001.3-26. 26-1...26-54</t>
  </si>
  <si>
    <t>ТСН-2001.3-26-1</t>
  </si>
  <si>
    <t>14,1</t>
  </si>
  <si>
    <t>1.1-1-1422</t>
  </si>
  <si>
    <t>ТСН-2001.1. Доп. 1-42. Р. 1, о. 1, поз. 1422</t>
  </si>
  <si>
    <t>15</t>
  </si>
  <si>
    <t>6.69-22-1</t>
  </si>
  <si>
    <t>ТСН-2001.6. Доп. 1-42. Сб. 69, т. 22, поз. 1</t>
  </si>
  <si>
    <t>16</t>
  </si>
  <si>
    <t>3.24-2-9</t>
  </si>
  <si>
    <t>ТСН-2001.3 Доп. 59, Сб. 24, т. 2, поз. 9</t>
  </si>
  <si>
    <t>16,1</t>
  </si>
  <si>
    <t>1.12-6-44</t>
  </si>
  <si>
    <t>ТСН-2001.1. Доп. 1-42. Р. 12, о. 6, поз. 44</t>
  </si>
  <si>
    <t>17</t>
  </si>
  <si>
    <t>3.15-107-3</t>
  </si>
  <si>
    <t>100 м2 окрашиваемой поверхности</t>
  </si>
  <si>
    <t>ТСН-2001.3. Доп. 1-42. Сб. 15, т. 107, поз. 3</t>
  </si>
  <si>
    <t>ТСН-2001.3-15. 15-91-3, 15-91-4, 15-92...15-115</t>
  </si>
  <si>
    <t>ТСН-2001.3-15-9</t>
  </si>
  <si>
    <t>17,1</t>
  </si>
  <si>
    <t>1.1-1-461</t>
  </si>
  <si>
    <t>т</t>
  </si>
  <si>
    <t>ТСН-2001.1. Доп. 1-42. Р. 1, о. 1, поз. 461</t>
  </si>
  <si>
    <t>18</t>
  </si>
  <si>
    <t>6.69-8-1</t>
  </si>
  <si>
    <t>1 м3 заделки</t>
  </si>
  <si>
    <t>ТСН-2001.6. Доп. 1-42. Сб. 69, т. 8, поз. 1</t>
  </si>
  <si>
    <t>18,1</t>
  </si>
  <si>
    <t>1.3-1-38</t>
  </si>
  <si>
    <t>м3</t>
  </si>
  <si>
    <t>ТСН-2001.1. Доп. 1-42. Р. 3, о. 1, поз. 38</t>
  </si>
  <si>
    <t>19</t>
  </si>
  <si>
    <t>3.22-70-1</t>
  </si>
  <si>
    <t>1  шт.</t>
  </si>
  <si>
    <t>ТСН-2001.3 Доп. 56, Сб. 22, т. 70, поз. 1</t>
  </si>
  <si>
    <t>ТСН-2001.3-22. 22-60-6,7 (доп. 30)</t>
  </si>
  <si>
    <t>ТСН-2001.3-22-6</t>
  </si>
  <si>
    <t>20</t>
  </si>
  <si>
    <t>3.16-15-2</t>
  </si>
  <si>
    <t>ТСН-2001.3. Доп. 1-42. Сб. 16, т. 15, поз. 2</t>
  </si>
  <si>
    <t>ТСН-2001.3-16. 16-15...16-33</t>
  </si>
  <si>
    <t>ТСН-2001.3-16-5</t>
  </si>
  <si>
    <t>20,1</t>
  </si>
  <si>
    <t>1.12-9-27</t>
  </si>
  <si>
    <t>шт.</t>
  </si>
  <si>
    <t>ТСН-2001.1 Доп. 53, Р. 12, о. 9, поз. 27</t>
  </si>
  <si>
    <t>20,2</t>
  </si>
  <si>
    <t>1.13-4-158</t>
  </si>
  <si>
    <t>ТСН-2001.1 Доп. 52, Р. 13, о. 4, поз. 158</t>
  </si>
  <si>
    <t>21</t>
  </si>
  <si>
    <t>6.65-31-2</t>
  </si>
  <si>
    <t>100 шт.</t>
  </si>
  <si>
    <t>ТСН-2001.6. Доп. 1-42. Сб. 65, т. 31, поз. 2</t>
  </si>
  <si>
    <t>ТСН-2001.6-65. 65-30...65-33</t>
  </si>
  <si>
    <t>ТСН-2001.6-65-9</t>
  </si>
  <si>
    <t>22</t>
  </si>
  <si>
    <t>4.12-56-4</t>
  </si>
  <si>
    <t>ТСН-2001.4. Доп. 1-42. Сб. 12, т. 56, поз. 4</t>
  </si>
  <si>
    <t>Поправка: ТСН-2001.4. О.П. п.6.1.1.3  Наименование: Демонтаж оборудования, предназначенного в лом</t>
  </si>
  <si>
    <t>)*0,3</t>
  </si>
  <si>
    <t>Монтаж оборудования</t>
  </si>
  <si>
    <t>ТСН-2001.4-12. 12-1...12-61</t>
  </si>
  <si>
    <t>ТСН-2001.4-12-1</t>
  </si>
  <si>
    <t>Поправка: ТСН-2001.4. О.П. п.6.1.1.3</t>
  </si>
  <si>
    <t>23</t>
  </si>
  <si>
    <t>23,1</t>
  </si>
  <si>
    <t>1.1-1-49</t>
  </si>
  <si>
    <t>ТСН-2001.1. Доп. 1-42. Р. 1, о. 1, поз. 49</t>
  </si>
  <si>
    <t>24</t>
  </si>
  <si>
    <t>24,1</t>
  </si>
  <si>
    <t>1.5-3-4</t>
  </si>
  <si>
    <t>ТСН-2001.1. Доп. 1-42. Р. 5, о. 3, поз. 4</t>
  </si>
  <si>
    <t>25</t>
  </si>
  <si>
    <t>3.8-2-3</t>
  </si>
  <si>
    <t>100 м2 изолируемой поверхности</t>
  </si>
  <si>
    <t>ТСН-2001.3 Доп. 55, Сб. 8, т. 2, поз. 3</t>
  </si>
  <si>
    <t>ТСН-2001.3-8. 8-2-2,3,5...7</t>
  </si>
  <si>
    <t>ТСН-2001.3-8-2</t>
  </si>
  <si>
    <t>25,1</t>
  </si>
  <si>
    <t>1.1-1-143</t>
  </si>
  <si>
    <t>м2</t>
  </si>
  <si>
    <t>ТСН-2001.1 Доп. 55, Р. 1, о. 1, поз. 143</t>
  </si>
  <si>
    <t>25,2</t>
  </si>
  <si>
    <t>1.1-1-613</t>
  </si>
  <si>
    <t>ТСН-2001.1 Доп. 50, Р. 1, о. 1, поз. 613</t>
  </si>
  <si>
    <t>25,3</t>
  </si>
  <si>
    <t>1.3-2-2</t>
  </si>
  <si>
    <t>ТСН-2001.1. Доп. 1-42. Р. 3, о. 2, поз. 2</t>
  </si>
  <si>
    <t>26</t>
  </si>
  <si>
    <t>3.15-51-1</t>
  </si>
  <si>
    <t>100 м2 оштукатуриваемой поверхности</t>
  </si>
  <si>
    <t>ТСН-2001.3 Доп. 56, Сб. 15, т. 51, поз. 1</t>
  </si>
  <si>
    <t>ТСН-2001.3-15. 15-51...15-81</t>
  </si>
  <si>
    <t>ТСН-2001.3-15-7</t>
  </si>
  <si>
    <t>26,1</t>
  </si>
  <si>
    <t>1.3-2-165</t>
  </si>
  <si>
    <t>ТСН-2001.1. Доп. 1-42. Р. 3, о. 2, поз. 165</t>
  </si>
  <si>
    <t>27</t>
  </si>
  <si>
    <t>3.8-2-7</t>
  </si>
  <si>
    <t>ТСН-2001.3. Доп. 1-42. Сб. 8, т. 2, поз. 7</t>
  </si>
  <si>
    <t>27,1</t>
  </si>
  <si>
    <t>1.1-1-600</t>
  </si>
  <si>
    <t>ТСН-2001.1. Доп. 1-42. Р. 1, о. 1, поз. 600</t>
  </si>
  <si>
    <t>28</t>
  </si>
  <si>
    <t>3.1-53-1</t>
  </si>
  <si>
    <t>ТСН-2001.3. Доп. 1-42. Сб. 1, т. 53, поз. 1</t>
  </si>
  <si>
    <t>29</t>
  </si>
  <si>
    <t>3.1-14-1</t>
  </si>
  <si>
    <t>ТСН-2001.3 Доп. 59, Сб. 1, т. 14, поз. 1</t>
  </si>
  <si>
    <t>ТСН-2001.3-1. 1-11...1-17</t>
  </si>
  <si>
    <t>ТСН-2001.3-1-4</t>
  </si>
  <si>
    <t>30</t>
  </si>
  <si>
    <t>3.27-12-2</t>
  </si>
  <si>
    <t>100 м3 материала основания (в плотном теле)</t>
  </si>
  <si>
    <t>ТСН-2001.3 Доп. 59, Сб. 27, т. 12, поз. 2</t>
  </si>
  <si>
    <t>ТСН-2001.3-27. 27-1...27-21</t>
  </si>
  <si>
    <t>ТСН-2001.3-27-1</t>
  </si>
  <si>
    <t>30,1</t>
  </si>
  <si>
    <t>1.1-1-1512</t>
  </si>
  <si>
    <t>ТСН-2001.1. Доп. 1-42. Р. 1, о. 1, поз. 1512</t>
  </si>
  <si>
    <t>31</t>
  </si>
  <si>
    <t>3.27-12-1</t>
  </si>
  <si>
    <t>ТСН-2001.3 Доп. 56, Сб. 27, т. 12, поз. 1</t>
  </si>
  <si>
    <t>31,1</t>
  </si>
  <si>
    <t>1.1-1-766</t>
  </si>
  <si>
    <t>ТСН-2001.1. Доп. 1-42. Р. 1, о. 1, поз. 766</t>
  </si>
  <si>
    <t>32</t>
  </si>
  <si>
    <t>3.27-46-1</t>
  </si>
  <si>
    <t>100 м2</t>
  </si>
  <si>
    <t>ТСН-2001.3. Доп. 1-42. Сб. 27, т. 46, поз. 1</t>
  </si>
  <si>
    <t>ТСН-2001.3-27. 27-42...27-46</t>
  </si>
  <si>
    <t>ТСН-2001.3-27-13</t>
  </si>
  <si>
    <t>32,1</t>
  </si>
  <si>
    <t>1.3-3-8</t>
  </si>
  <si>
    <t>ТСН-2001.1. Доп. 1-42. Р. 3, о. 3, поз. 8</t>
  </si>
  <si>
    <t>33</t>
  </si>
  <si>
    <t>33,1</t>
  </si>
  <si>
    <t>34</t>
  </si>
  <si>
    <t>34,1</t>
  </si>
  <si>
    <t>35</t>
  </si>
  <si>
    <t>35,1</t>
  </si>
  <si>
    <t>36</t>
  </si>
  <si>
    <t>3.6-1-1</t>
  </si>
  <si>
    <t>100 м3 в деле</t>
  </si>
  <si>
    <t>ТСН-2001.3 Доп. 47, Сб. 6, т. 1, поз. 1</t>
  </si>
  <si>
    <t>ТСН-2001.3-6. 6-1...6-13</t>
  </si>
  <si>
    <t>ТСН-2001.3-6-1</t>
  </si>
  <si>
    <t>36,1</t>
  </si>
  <si>
    <t>1.3-1-135</t>
  </si>
  <si>
    <t>ТСН-2001.1. Доп. 1-42. Р. 3, о. 1, поз. 135</t>
  </si>
  <si>
    <t>37</t>
  </si>
  <si>
    <t>3.27-26-2</t>
  </si>
  <si>
    <t>100 м бортового камня</t>
  </si>
  <si>
    <t>ТСН-2001.3 Доп. 53, Сб. 27, т. 26, поз. 2</t>
  </si>
  <si>
    <t>ТСН-2001.3-27. 27-26-2</t>
  </si>
  <si>
    <t>ТСН-2001.3-27-4</t>
  </si>
  <si>
    <t>37,1</t>
  </si>
  <si>
    <t>1.5-3-40</t>
  </si>
  <si>
    <t>ТСН-2001.1. Доп. 1-42. Р. 5, о. 3, поз. 40</t>
  </si>
  <si>
    <t>38</t>
  </si>
  <si>
    <t>6.61-2-11</t>
  </si>
  <si>
    <t>ТСН-2001.6. Доп. 1-42. Сб. 61, т. 2, поз. 11</t>
  </si>
  <si>
    <t>ТСН-2001.6-61. 61-1...61-9</t>
  </si>
  <si>
    <t>ТСН-2001.6-61-1</t>
  </si>
  <si>
    <t>38,1</t>
  </si>
  <si>
    <t>39</t>
  </si>
  <si>
    <t>6.62-35-5</t>
  </si>
  <si>
    <t>ТСН-2001.6. Доп. 1-42. Сб. 62, т. 35, поз. 5</t>
  </si>
  <si>
    <t>ТСН-2001.6-62. 62-31...62-41</t>
  </si>
  <si>
    <t>ТСН-2001.6-62-13</t>
  </si>
  <si>
    <t>39,1</t>
  </si>
  <si>
    <t>1.1-1-438</t>
  </si>
  <si>
    <t>ТСН-2001.1. Доп. 1-42. Р. 1, о. 1, поз. 438</t>
  </si>
  <si>
    <t>40</t>
  </si>
  <si>
    <t>6.66-88-1</t>
  </si>
  <si>
    <t>10 м3</t>
  </si>
  <si>
    <t>ТСН-2001.6 Доп. 61, Сб. 66, т. 88, поз. 1</t>
  </si>
  <si>
    <t>ТСН-2001.6-66. 66-88</t>
  </si>
  <si>
    <t>ТСН-2001.6-66-16</t>
  </si>
  <si>
    <t>41</t>
  </si>
  <si>
    <t>15.2-53-1</t>
  </si>
  <si>
    <t>ТСН-2001.15 Доп. 54, Сб. 2, т. 53, поз. 1</t>
  </si>
  <si>
    <t>Транспортные затраты</t>
  </si>
  <si>
    <t>ТСН-2001.15-1. Перевозка грунта</t>
  </si>
  <si>
    <t>ТСН-2001.15-1-3</t>
  </si>
  <si>
    <t>42</t>
  </si>
  <si>
    <t>6.68-13-1</t>
  </si>
  <si>
    <t>1 Т</t>
  </si>
  <si>
    <t>ТСН-2001.6. Доп. 1-42. Сб. 68, т. 13, поз. 1</t>
  </si>
  <si>
    <t>ТСН-2001.6-68. 68-13</t>
  </si>
  <si>
    <t>ТСН-2001.6-68-5</t>
  </si>
  <si>
    <t>43</t>
  </si>
  <si>
    <t>15.2-53-11</t>
  </si>
  <si>
    <t>ТСН-2001.15 Доп. 54, Сб. 2, т. 53, поз. 11</t>
  </si>
  <si>
    <t>ТСН-2001.15-1. Перевозка строительного мусора</t>
  </si>
  <si>
    <t>ТСН-2001.15-1-5</t>
  </si>
  <si>
    <t>44</t>
  </si>
  <si>
    <t>15.1-1500-01</t>
  </si>
  <si>
    <t>ТСН-2001.15 Доп. 56, Сб. 1, т. 1500, поз. 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</si>
  <si>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</si>
  <si>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</si>
  <si>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</si>
  <si>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</si>
  <si>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</si>
  <si>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</si>
  <si>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</si>
  <si>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</si>
  <si>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</si>
  <si>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</si>
  <si>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</si>
  <si>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</si>
  <si>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</si>
  <si>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</si>
  <si>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</si>
  <si>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</si>
  <si>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</si>
  <si>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</si>
  <si>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</si>
  <si>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</si>
  <si>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</si>
  <si>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</si>
  <si>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</si>
  <si>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</si>
  <si>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</si>
  <si>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</si>
  <si>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</si>
  <si>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</si>
  <si>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</si>
  <si>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</si>
  <si>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</si>
  <si>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</si>
  <si>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</si>
  <si>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</si>
  <si>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</si>
  <si>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</si>
  <si>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</si>
  <si>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</si>
  <si>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</si>
  <si>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</si>
  <si>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</si>
  <si>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</si>
  <si>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</si>
  <si>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</si>
  <si>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</si>
  <si>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</si>
  <si>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</si>
  <si>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</si>
  <si>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</si>
  <si>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</si>
  <si>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</si>
  <si>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</si>
  <si>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</si>
  <si>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</si>
  <si>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01</t>
  </si>
  <si>
    <t>Новая переменная</t>
  </si>
  <si>
    <t>02</t>
  </si>
  <si>
    <t>5t5t5t54t</t>
  </si>
  <si>
    <t>Hпотолка</t>
  </si>
  <si>
    <t>Sжил</t>
  </si>
  <si>
    <t>Sкухня</t>
  </si>
  <si>
    <t>Sобщ</t>
  </si>
  <si>
    <t>апро</t>
  </si>
  <si>
    <t>ОбработкаПотолокКладовка</t>
  </si>
  <si>
    <t>ОбработкаПотолокКоридор</t>
  </si>
  <si>
    <t>ОбработкаСтеныКоридор</t>
  </si>
  <si>
    <t>ОбработкСтеныКладовка</t>
  </si>
  <si>
    <t>Переменная</t>
  </si>
  <si>
    <t>Переменная1</t>
  </si>
  <si>
    <t>Переменная_1</t>
  </si>
  <si>
    <t>Переменная_2</t>
  </si>
  <si>
    <t>ПлощадьПотолокКладовка</t>
  </si>
  <si>
    <t>ПлощадьПотолокКоридор</t>
  </si>
  <si>
    <t>ПлощадьПотолокКоридор1</t>
  </si>
  <si>
    <t>ПлощадьСтеныКладовка</t>
  </si>
  <si>
    <t>ПлощадьСтеныКоридор</t>
  </si>
  <si>
    <t>Сетка_50х50х4</t>
  </si>
  <si>
    <t>Вес 1м2 в кг</t>
  </si>
  <si>
    <t>уголок_50х50х5</t>
  </si>
  <si>
    <t>Вес 1м.пог. в кг</t>
  </si>
  <si>
    <t>Базовый уровень цен</t>
  </si>
  <si>
    <t>Текущий уровень цен</t>
  </si>
  <si>
    <t>Сборник индексов</t>
  </si>
  <si>
    <t>ТСН-2001 МГЭ ремонт</t>
  </si>
  <si>
    <t>180</t>
  </si>
  <si>
    <t>Вид цен</t>
  </si>
  <si>
    <t>Индексы за итогом</t>
  </si>
  <si>
    <t>_OBSM_</t>
  </si>
  <si>
    <t>9999990008</t>
  </si>
  <si>
    <t>Трудозатраты рабочих</t>
  </si>
  <si>
    <t>чел.-ч.</t>
  </si>
  <si>
    <t>2.1-10-5</t>
  </si>
  <si>
    <t>ТСН-2001.2. Доп. 46. п.1-10-5 (101002)</t>
  </si>
  <si>
    <t>Компрессоры прицепные с двигателем внутреннего сгорания, производительность до 5 м3/мин, мощность двигателя до 29 кВт (39,4 л.с.)</t>
  </si>
  <si>
    <t>маш.-ч.</t>
  </si>
  <si>
    <t>2.1-30-54</t>
  </si>
  <si>
    <t>ТСН-2001.2. Доп. 1-42, п. 1-30-54 (308901)</t>
  </si>
  <si>
    <t>Молотки отбойные</t>
  </si>
  <si>
    <t>2.1-5-48</t>
  </si>
  <si>
    <t>ТСН-2001.2. Доп. 1-42, п. 1-5-48 (056003)</t>
  </si>
  <si>
    <t>Автогрейдеры, мощность 99-147 кВт (130-200 л.с.)</t>
  </si>
  <si>
    <t>9999990007</t>
  </si>
  <si>
    <t>Стоимость прочих машин (ЭСН)</t>
  </si>
  <si>
    <t>руб.</t>
  </si>
  <si>
    <t>2.1-2-1</t>
  </si>
  <si>
    <t>ТСН-2001.2. Доп. 1-42, п. 1-2-1 (020101)</t>
  </si>
  <si>
    <t>Тракторы на гусеничном ходу, мощность до 60 кВт (81 л.с.)</t>
  </si>
  <si>
    <t>2.1-1-43</t>
  </si>
  <si>
    <t>ТСН-2001.2. Доп. 59. п.1-1-43 (012102)</t>
  </si>
  <si>
    <t>Бульдозеры гусеничные, мощность до 59 кВт (80 л.с.)</t>
  </si>
  <si>
    <t>2.1-1-5</t>
  </si>
  <si>
    <t>ТСН-2001.2. Доп. 61. п.1-1-5 (010109)</t>
  </si>
  <si>
    <t>Экскаваторы на гусеничном ходу гидравлические, объем ковша до 0,65 м3</t>
  </si>
  <si>
    <t>2.1-1-3</t>
  </si>
  <si>
    <t>ТСН-2001.2. Доп. 61. п.1-1-3 (010103)</t>
  </si>
  <si>
    <t>Экскаваторы на гусеничном ходу гидравлические, объем ковша до 0,4 м3</t>
  </si>
  <si>
    <t>2.1-3-60</t>
  </si>
  <si>
    <t>ТСН-2001.2. Доп. 53. п.1-3-60 (035003)</t>
  </si>
  <si>
    <t>Краны на гусеничном ходу, грузоподъемность до 25 т</t>
  </si>
  <si>
    <t>9999990006</t>
  </si>
  <si>
    <t>Стоимость прочих материалов (ЭСН)</t>
  </si>
  <si>
    <t>2.1-10-4</t>
  </si>
  <si>
    <t>ТСН-2001.2. Доп. 46. п.1-10-4 (101001)</t>
  </si>
  <si>
    <t>Компрессоры прицепные с двигателем внутреннего сгорания, производительность до 2,5 м3/мин, мощность двигателя до 23 кВт (31,3 л.с.)</t>
  </si>
  <si>
    <t>2.1-10-9</t>
  </si>
  <si>
    <t>ТСН-2001.2. Доп. 46. п.1-10-9 (101101)</t>
  </si>
  <si>
    <t>Компрессоры прицепные с двигателем внутреннего сгорания, производительность до 5 м3/мин, мощность двигателя до 36 кВт (48,9 л.с.)</t>
  </si>
  <si>
    <t>2.1-11-90</t>
  </si>
  <si>
    <t>ТСН-2001.2. Доп. 1-42, п. 1-11-90 (111301)</t>
  </si>
  <si>
    <t>Агрегаты электронасосные для опрессовки сосудов, котлов и систем трубопроводов, подача 0,252 м3/ч</t>
  </si>
  <si>
    <t>2.1-13-8</t>
  </si>
  <si>
    <t>ТСН-2001.2. Доп. 56. п.1-13-8 (135001)</t>
  </si>
  <si>
    <t>Агрегаты сварочные однопостовые прицепные с двигателем внутреннего сгорания, сварочный ток до 400 А</t>
  </si>
  <si>
    <t>2.1-18-7</t>
  </si>
  <si>
    <t>ТСН-2001.2. Доп. 47. п.1-18-7 (183001)</t>
  </si>
  <si>
    <t>Автомобили грузовые бортовые, грузоподъемность до 5 т</t>
  </si>
  <si>
    <t>2.1-30-19</t>
  </si>
  <si>
    <t>ТСН-2001.2. Доп. 59. п.1-30-19 (305001)</t>
  </si>
  <si>
    <t>Машины шлифовальные электрические, мощность до 1700 Вт</t>
  </si>
  <si>
    <t>2.1-3-38</t>
  </si>
  <si>
    <t>ТСН-2001.2. Доп. 53. п.1-3-38 (032009)</t>
  </si>
  <si>
    <t>Краны на автомобильном ходу, грузоподъемность до 16 т</t>
  </si>
  <si>
    <t>2.1-3-68</t>
  </si>
  <si>
    <t>ТСН-2001.2. Доп. 1-42, п. 1-3-68 (038001)</t>
  </si>
  <si>
    <t>Трубоукладчики для труб, диаметр до 150 мм</t>
  </si>
  <si>
    <t>1.1-1-118</t>
  </si>
  <si>
    <t>ТСН-2001.1. Доп. 1-42. Р. 1, о. 1, поз. 118</t>
  </si>
  <si>
    <t>Вода</t>
  </si>
  <si>
    <t>1.1-1-1566</t>
  </si>
  <si>
    <t>ТСН-2001.1. Доп. 1-42. Р. 1, о. 1, поз. 1566</t>
  </si>
  <si>
    <t>Электроды, тип Э-42, 46, 50, диаметр 4 - 6 мм</t>
  </si>
  <si>
    <t>1.1-1-1602</t>
  </si>
  <si>
    <t>ТСН-2001.1. Доп. 1-42. Р. 1, о. 1, поз. 1602</t>
  </si>
  <si>
    <t>Круги шлифовальные, диаметр 230х3х22 мм</t>
  </si>
  <si>
    <t>1.1-1-258</t>
  </si>
  <si>
    <t>ТСН-2001.1. Доп. 1-42. Р. 1, о. 1, поз. 258</t>
  </si>
  <si>
    <t>Известь хлорная</t>
  </si>
  <si>
    <t>1.12-9-34</t>
  </si>
  <si>
    <t>ТСН-2001.1 Доп. 53, Р. 12, о. 9, поз. 34</t>
  </si>
  <si>
    <t>Фланцы ответные стальные приварные в комплекте (фланцев-2, прокладок-2, болты, гайки), номинальное давление PN 1,6 (16) МПа (кгс/см2), номинальный диаметр DN 15 мм</t>
  </si>
  <si>
    <t>КОМПЛЕКТ</t>
  </si>
  <si>
    <t>1.12-9-36</t>
  </si>
  <si>
    <t>ТСН-2001.1 Доп. 53, Р. 12, о. 9, поз. 36</t>
  </si>
  <si>
    <t>Фланцы ответные стальные приварные в комплекте (фланцев-2, прокладок-2, болты, гайки), номинальное давление PN 1,6 (16) МПа (кгс/см2), номинальный диаметр DN 25 мм</t>
  </si>
  <si>
    <t>1.13-1-27</t>
  </si>
  <si>
    <t>ТСН-2001.1 Доп. 59, Р. 13, о. 1, поз. 27</t>
  </si>
  <si>
    <t>Клапан стальной, запорный, проходной, фланцевый, 15с27нж, 15с52нж, давление номинальное PN 6,3 МПа, диаметр номинальный DN 15 мм</t>
  </si>
  <si>
    <t>1.13-1-29</t>
  </si>
  <si>
    <t>ТСН-2001.1 Доп. 59, Р. 13, о. 1, поз. 29</t>
  </si>
  <si>
    <t>Клапан стальной, запорный, проходной, фланцевый, 15с27нж, 15с52нж, давление номинальное PN 6,3 МПа, диаметр номинальный DN 25 мм</t>
  </si>
  <si>
    <t>2.1-30-71</t>
  </si>
  <si>
    <t>ТСН-2001.2. Доп. 1-42, п. 1-30-71 (340601)</t>
  </si>
  <si>
    <t>Механизмы монтажные для гибки листового металла</t>
  </si>
  <si>
    <t>1.1-1-1087</t>
  </si>
  <si>
    <t>ТСН-2001.1. Доп. 1-42. Р. 1, о. 1, поз. 1087</t>
  </si>
  <si>
    <t>Сталь листовая, оцинкованная, толщина 0,7-0,8 мм</t>
  </si>
  <si>
    <t>1.1-1-2628</t>
  </si>
  <si>
    <t>ТСН-2001.1. Доп. 1-42. Р. 1, о. 1, поз. 2628</t>
  </si>
  <si>
    <t>Винты самонарезающие оцинкованные 4х35 мм для металла</t>
  </si>
  <si>
    <t>кг</t>
  </si>
  <si>
    <t>1.1-1-545</t>
  </si>
  <si>
    <t>ТСН-2001.1. Доп. 1-42. Р. 1, о. 1, поз. 545</t>
  </si>
  <si>
    <t>Лента стальная упаковочная, мягкая, нормальной точности, размер 0,7х20-50 мм</t>
  </si>
  <si>
    <t>1.1-1-966</t>
  </si>
  <si>
    <t>ТСН-2001.1. Доп. 1-42. Р. 1, о. 1, поз. 966</t>
  </si>
  <si>
    <t>Проволока стальная низкоуглеродистая общего назначения оцинкованная, диаметр 1,1 мм</t>
  </si>
  <si>
    <t>1.1-1-967</t>
  </si>
  <si>
    <t>ТСН-2001.1. Доп. 1-42. Р. 1, о. 1, поз. 967</t>
  </si>
  <si>
    <t>Проволока стальная низкоуглеродистая общего назначения оцинкованная, диаметр 1,6-3,0 мм</t>
  </si>
  <si>
    <t>2.1-3-69</t>
  </si>
  <si>
    <t>ТСН-2001.2. Доп. 46. п.1-3-69 (038003)</t>
  </si>
  <si>
    <t>Краны-трубоукладчики для труб диаметром 250-500 мм, грузоподъемность до 12,5 т</t>
  </si>
  <si>
    <t>1.12-9-41</t>
  </si>
  <si>
    <t>ТСН-2001.1 Доп. 53, Р. 12, о. 9, поз. 41</t>
  </si>
  <si>
    <t>Фланцы ответные стальные приварные в комплекте (фланцев-2, прокладок-2, болты, гайки), номинальное давление PN 1,6 (16) МПа (кгс/см2), номинальный диаметр DN 100 мм</t>
  </si>
  <si>
    <t>1.1-1-132</t>
  </si>
  <si>
    <t>ТСН-2001.1. Доп. 1-42. Р. 1, о. 1, поз. 132</t>
  </si>
  <si>
    <t>Гвозди строительные</t>
  </si>
  <si>
    <t>1.1-1-226</t>
  </si>
  <si>
    <t>ТСН-2001.1. Доп. 1-42. Р. 1, о. 1, поз. 226</t>
  </si>
  <si>
    <t>Доски хвойных пород, обрезные, длина 2-6,5 м, сорт III, толщина 25-32 мм</t>
  </si>
  <si>
    <t>1.1-1-79</t>
  </si>
  <si>
    <t>ТСН-2001.1. Доп. 1-42. Р. 1, о. 1, поз. 79</t>
  </si>
  <si>
    <t>Бруски хвойных пород обрезные, длина 2-6,5 м, сорт III, толщина 50-60 мм</t>
  </si>
  <si>
    <t>1.1-1-1338</t>
  </si>
  <si>
    <t>ТСН-2001.1. Доп. 1-42. Р. 1, о. 1, поз. 1338</t>
  </si>
  <si>
    <t>Цемент гипсоглиноземистый расширяющийся</t>
  </si>
  <si>
    <t>1.1-1-770</t>
  </si>
  <si>
    <t>ТСН-2001.1. Доп. 1-42. Р. 1, о. 1, поз. 770</t>
  </si>
  <si>
    <t>Песок обогащенный</t>
  </si>
  <si>
    <t>1.1-1-981</t>
  </si>
  <si>
    <t>ТСН-2001.1 Доп. 46, Р. 1, о. 1, поз. 981</t>
  </si>
  <si>
    <t>Прокладки из вспененного полиэтилена уплотнительные и теплоизоляционные сплошного сечения, наружный диаметр 23-35 мм</t>
  </si>
  <si>
    <t>1.1-1-57</t>
  </si>
  <si>
    <t>ТСН-2001.1. Доп. 1-42. Р. 1, о. 1, поз. 57</t>
  </si>
  <si>
    <t>Болты строительные черные с гайками и шайбами (10х100 мм)</t>
  </si>
  <si>
    <t>Кран шаровой стальной с плавающим шаром из нержавеющей стали, запорный, неполнопроходной, присоединения фланцевые, с ручкой, для систем теплоснабжения, температура рабочей среды от -40°С до +200°С, номинальное давление PN 4,0 МПа, номинальный диаметр DN 5</t>
  </si>
  <si>
    <t>Мастика битумно-масляная клеящая, гидроизоляционная, герметизирующая, морозостойкая, горячего применения, диапазон температур применения от -25 до +40°С, для изоляции кабелей, защиты конструкций от блуждающих токов, заливки соединительных, осветительных и</t>
  </si>
  <si>
    <t>2.1-6-33</t>
  </si>
  <si>
    <t>ТСН-2001.2. Доп. 56. п.1-6-33 (067501)</t>
  </si>
  <si>
    <t>Растворонасосы, производительность до 1 м3/ч</t>
  </si>
  <si>
    <t>1.1-1-1029</t>
  </si>
  <si>
    <t>ТСН-2001.1. Доп. 1-42. Р. 1, о. 1, поз. 1029</t>
  </si>
  <si>
    <t>Сетка проволочная штукатурная тканая, квадрат 5х5 мм, толщина 1,6 мм</t>
  </si>
  <si>
    <t>2.1-5-18</t>
  </si>
  <si>
    <t>ТСН-2001.2. Доп. 56. п.1-5-18 (050902)</t>
  </si>
  <si>
    <t>Машины поливомоечные, емкость цистерны до 8 м3</t>
  </si>
  <si>
    <t>2.1-5-2</t>
  </si>
  <si>
    <t>ТСН-2001.2. Доп. 55. п.1-5-2 (050102)</t>
  </si>
  <si>
    <t>Катки самоходные вибрационные, масса до 8 т</t>
  </si>
  <si>
    <t>2.1-5-3</t>
  </si>
  <si>
    <t>ТСН-2001.2. Доп. 55. п.1-5-3 (050103)</t>
  </si>
  <si>
    <t>Катки самоходные вибрационные, масса до 14 т</t>
  </si>
  <si>
    <t>2.1-5-7</t>
  </si>
  <si>
    <t>ТСН-2001.2. Доп. 55. п.1-5-7 (050301)</t>
  </si>
  <si>
    <t>Катки дорожные самоходные на пневмоколесном ходу, масса до 16 т</t>
  </si>
  <si>
    <t>2.1-5-15</t>
  </si>
  <si>
    <t>ТСН-2001.2. Доп. 1-42, п. 1-5-15 (050703)</t>
  </si>
  <si>
    <t>Катки прицепные пневмоколесные, масса до 50 т</t>
  </si>
  <si>
    <t>2.1-5-4</t>
  </si>
  <si>
    <t>ТСН-2001.2. Доп. 1-42, п. 1-5-4 (050201)</t>
  </si>
  <si>
    <t>Катки дорожные самоходные статические, масса до 5 т</t>
  </si>
  <si>
    <t>2.1-5-5</t>
  </si>
  <si>
    <t>ТСН-2001.2. Доп. 1-42, п. 1-5-5 (050202)</t>
  </si>
  <si>
    <t>Катки дорожные самоходные статические, масса до 10 т</t>
  </si>
  <si>
    <t>2.1-18-9</t>
  </si>
  <si>
    <t>ТСН-2001.2. Доп. 47. п.1-18-9 (183003)</t>
  </si>
  <si>
    <t>Автомобили грузовые бортовые, грузоподъемность до 8 т</t>
  </si>
  <si>
    <t>2.1-6-51</t>
  </si>
  <si>
    <t>ТСН-2001.2. Доп. 1-42, п. 1-6-51 (069401)</t>
  </si>
  <si>
    <t>Вибраторы поверхностные</t>
  </si>
  <si>
    <t>1.1-1-655</t>
  </si>
  <si>
    <t>ТСН-2001.1. Доп. 1-42. Р. 1, о. 1, поз. 655</t>
  </si>
  <si>
    <t>Мешковина</t>
  </si>
  <si>
    <t>1.3-2-5</t>
  </si>
  <si>
    <t>ТСН-2001.1. Доп. 1-42. Р. 3, о. 2, поз. 5</t>
  </si>
  <si>
    <t>Растворы цементные, марка 100</t>
  </si>
  <si>
    <t>9999990001</t>
  </si>
  <si>
    <t>Масса мусора</t>
  </si>
  <si>
    <t>1.1-1-1463</t>
  </si>
  <si>
    <t>ТСН-2001.1. Доп. 1-42. Р. 1, о. 1, поз. 1463</t>
  </si>
  <si>
    <t>Шкурка шлифовальная на бумажной основе</t>
  </si>
  <si>
    <t>1.1-1-393</t>
  </si>
  <si>
    <t>ТСН-2001.1. Доп. 1-42. Р. 1, о. 1, поз. 393</t>
  </si>
  <si>
    <t>Клей малярный</t>
  </si>
  <si>
    <t>1.1-1-652</t>
  </si>
  <si>
    <t>ТСН-2001.1. Доп. 1-42. Р. 1, о. 1, поз. 652</t>
  </si>
  <si>
    <t>Мел молотый</t>
  </si>
  <si>
    <t>1.1-1-660</t>
  </si>
  <si>
    <t>ТСН-2001.1. Доп. 1-42. Р. 1, о. 1, поз. 660</t>
  </si>
  <si>
    <t>Мыло твердое</t>
  </si>
  <si>
    <t>2.1-1-25</t>
  </si>
  <si>
    <t>ТСН-2001.2. Доп. 61. п.1-1-25 (010601)</t>
  </si>
  <si>
    <t>Экскаваторы-планировщики на автомобиле, объем ковша до 0,63 м3</t>
  </si>
  <si>
    <t>2.1-18-38</t>
  </si>
  <si>
    <t>ТСН-2001.2. Доп. 43, п. 1-18-38 (184051)</t>
  </si>
  <si>
    <t>Автомобили-самосвалы для перевозки грунта, грузоподъемность до 8 т</t>
  </si>
  <si>
    <t>2.1-18-42</t>
  </si>
  <si>
    <t>ТСН-2001.2. Доп. 43, п. 1-18-42 (184062)</t>
  </si>
  <si>
    <t>Автомобили-самосвалы для перевозки строительного мусора, грузоподъемность до 14 т</t>
  </si>
  <si>
    <t>0256230000</t>
  </si>
  <si>
    <t>Битум нефтяной для кровельных и гидроизоляционных работ</t>
  </si>
  <si>
    <t>5285920000</t>
  </si>
  <si>
    <t>Монтажные связи, соединяемые на сварке (по проекту)</t>
  </si>
  <si>
    <t>5858030000</t>
  </si>
  <si>
    <t>Сборные железобетонные конструкции - непроходные каналы</t>
  </si>
  <si>
    <t>1303010000</t>
  </si>
  <si>
    <t>Трубы стальные электросварные прямошовные</t>
  </si>
  <si>
    <t>1468040000</t>
  </si>
  <si>
    <t>Части фасонные водопроводные сварные</t>
  </si>
  <si>
    <t>5263151000</t>
  </si>
  <si>
    <t>Опоры скользящие</t>
  </si>
  <si>
    <t>5263152000</t>
  </si>
  <si>
    <t>Опоры неподвижные</t>
  </si>
  <si>
    <t>5762920000</t>
  </si>
  <si>
    <t>Полуцилиндры и цилиндры из минеральной ваты на синтетическом связующем</t>
  </si>
  <si>
    <t>3741210000</t>
  </si>
  <si>
    <t>Задвижки стальные</t>
  </si>
  <si>
    <t>2317220000</t>
  </si>
  <si>
    <t>Краски масляные (готовые к употреблению)</t>
  </si>
  <si>
    <t>2318320000</t>
  </si>
  <si>
    <t>Олифа комбинированная (оксоль)</t>
  </si>
  <si>
    <t>5745010000</t>
  </si>
  <si>
    <t>Бетон (класс по проекту)</t>
  </si>
  <si>
    <t>1468010000</t>
  </si>
  <si>
    <t>Фланцы стальные плоские приварные</t>
  </si>
  <si>
    <t>3700000000</t>
  </si>
  <si>
    <t>Арматура трубопроводная</t>
  </si>
  <si>
    <t>5745510000</t>
  </si>
  <si>
    <t>Растворы готовые кладочные тяжелые цементные</t>
  </si>
  <si>
    <t>5774530000</t>
  </si>
  <si>
    <t>Гидроизоляционные рулонные материалы</t>
  </si>
  <si>
    <t>5775340000</t>
  </si>
  <si>
    <t>Мастика клеящая морозостойкая битумно-масляная МБ-50</t>
  </si>
  <si>
    <t>0131000000</t>
  </si>
  <si>
    <t>5745120000</t>
  </si>
  <si>
    <t>Смеси сухие для штукатурных работ</t>
  </si>
  <si>
    <t>5745520000</t>
  </si>
  <si>
    <t>Растворы тяжелые цементно-известковые, марки 75</t>
  </si>
  <si>
    <t>Растворы известковые, марки 4</t>
  </si>
  <si>
    <t>5711100000</t>
  </si>
  <si>
    <t>Щебень для дорожных работ</t>
  </si>
  <si>
    <t>5711400000</t>
  </si>
  <si>
    <t>Песок природный для строительных работ</t>
  </si>
  <si>
    <t>5718400000</t>
  </si>
  <si>
    <t>Смеси асфальтобетонные</t>
  </si>
  <si>
    <t>Смеси бетонные, БСГ, тяжелого бетона</t>
  </si>
  <si>
    <t>5898320000</t>
  </si>
  <si>
    <t>Камни бортовые</t>
  </si>
  <si>
    <t>Раствор цементно-известковый, марки 75</t>
  </si>
  <si>
    <t>2312940000</t>
  </si>
  <si>
    <t>Шпатлевки</t>
  </si>
  <si>
    <t>2388410000</t>
  </si>
  <si>
    <t>Краски водоэмульсионные поливинилацетатные</t>
  </si>
  <si>
    <t>Стоимость возвратного материала</t>
  </si>
  <si>
    <t>Итого с учетом стоимости возвратного материала</t>
  </si>
  <si>
    <t>НДС 20%</t>
  </si>
  <si>
    <t>Итого по смете</t>
  </si>
  <si>
    <t>"СОГЛАСОВАНО"</t>
  </si>
  <si>
    <t>"УТВЕРЖДАЮ"</t>
  </si>
  <si>
    <t xml:space="preserve">______________________ </t>
  </si>
  <si>
    <t>"_____"________________ 2021 г.</t>
  </si>
  <si>
    <t xml:space="preserve">Заместитель директора
ГКУ «Дирекция ОДОТСЗН г. Москвы»
</t>
  </si>
  <si>
    <t>_________________/Н.В. Васильченко</t>
  </si>
  <si>
    <t>Выполнение работ по капитальному ремонту отопления в ГБУ ТЦСО «Марьино» по адресу: город Москва, улица Люблинская, дом 125А, строение 1, строение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</si>
</sst>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&quot;- &quot;#,##0.00"/>
  </numFmts>
  <fonts count="14" x14ac:knownFonts="1">
    <font>
      <sz val="10"/>
      <name val="Arial"/>
      <charset val="204"/>
    </font>
    <font>
      <sz val="9"/>
      <name val="Arial"/>
      <charset val="204"/>
    </font>
    <font>
      <sz val="11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3"/>
      <name val="Arial"/>
      <charset val="204"/>
    </font>
    <font>
      <sz val="11"/>
      <name val="Arial"/>
      <charset val="204"/>
    </font>
    <font>
      <i/>
      <sz val="11"/>
      <name val="Arial"/>
      <charset val="204"/>
    </font>
    <font>
      <b/>
      <sz val="11"/>
      <name val="Arial"/>
      <charset val="204"/>
    </font>
    <font>
      <i/>
      <sz val="10"/>
      <name val="Arial"/>
      <charset val="204"/>
    </font>
    <font>
      <b/>
      <sz val="11"/>
      <name val="Arial"/>
      <family val="2"/>
      <charset val="204"/>
    </font>
    <font>
      <b/>
      <sz val="13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164" fontId="7" fillId="0" borderId="0" xfId="0" applyNumberFormat="1" applyFont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right"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right" wrapText="1"/>
    </xf>
    <xf numFmtId="164" fontId="7" fillId="0" borderId="3" xfId="0" applyNumberFormat="1" applyFont="1" applyBorder="1" applyAlignment="1">
      <alignment horizontal="right" wrapText="1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right" vertical="top"/>
    </xf>
    <xf numFmtId="164" fontId="9" fillId="0" borderId="0" xfId="0" applyNumberFormat="1" applyFont="1" applyAlignment="1">
      <alignment horizontal="right" vertical="top" shrinkToFit="1"/>
    </xf>
    <xf numFmtId="164" fontId="2" fillId="0" borderId="0" xfId="0" applyNumberFormat="1" applyFont="1" applyAlignment="1">
      <alignment horizontal="right" vertical="top" shrinkToFit="1"/>
    </xf>
    <xf numFmtId="0" fontId="1" fillId="0" borderId="0" xfId="0" applyFont="1" applyAlignment="1">
      <alignment horizontal="right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right" vertical="top" shrinkToFit="1"/>
    </xf>
    <xf numFmtId="0" fontId="11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right" vertical="top" shrinkToFi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88"/>
  <sheetViews>
    <sheetView tabSelected="1" view="pageBreakPreview" zoomScale="70" zoomScaleNormal="100" zoomScaleSheetLayoutView="70" workbookViewId="0">
      <selection activeCell="G7" sqref="G7:K7"/>
    </sheetView>
  </sheetViews>
  <sheetFormatPr defaultRowHeight="13.2" x14ac:dyDescent="0.25"/>
  <cols>
    <col min="1" max="1" width="6.5546875" customWidth="1"/>
    <col min="2" max="2" width="17.88671875" customWidth="1"/>
    <col min="3" max="3" width="45.88671875" customWidth="1"/>
    <col min="4" max="4" width="11.44140625"/>
    <col min="5" max="10" width="12.6640625" customWidth="1"/>
    <col min="11" max="14" width="11.44140625"/>
    <col min="15" max="26" width="11.44140625" hidden="1"/>
    <col min="27" max="1025" width="11.44140625"/>
  </cols>
  <sheetData>
    <row r="1" spans="1:11" x14ac:dyDescent="0.25">
      <c r="A1" s="3" t="s">
        <v>126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K2" s="23" t="s">
        <v>0</v>
      </c>
    </row>
    <row r="3" spans="1:11" ht="16.8" x14ac:dyDescent="0.3">
      <c r="A3" s="24"/>
      <c r="B3" s="42" t="s">
        <v>749</v>
      </c>
      <c r="C3" s="42"/>
      <c r="D3" s="42"/>
      <c r="E3" s="42"/>
      <c r="F3" s="4"/>
      <c r="G3" s="42" t="s">
        <v>750</v>
      </c>
      <c r="H3" s="42"/>
      <c r="I3" s="42"/>
      <c r="J3" s="42"/>
      <c r="K3" s="42"/>
    </row>
    <row r="4" spans="1:11" ht="37.799999999999997" customHeight="1" x14ac:dyDescent="0.25">
      <c r="A4" s="4"/>
      <c r="B4" s="30"/>
      <c r="C4" s="30"/>
      <c r="D4" s="30"/>
      <c r="E4" s="30"/>
      <c r="F4" s="4"/>
      <c r="G4" s="34" t="s">
        <v>753</v>
      </c>
      <c r="H4" s="47"/>
      <c r="I4" s="47"/>
      <c r="J4" s="47"/>
      <c r="K4" s="47"/>
    </row>
    <row r="5" spans="1:11" ht="13.8" x14ac:dyDescent="0.25">
      <c r="A5" s="25"/>
      <c r="B5" s="25"/>
      <c r="C5" s="2"/>
      <c r="D5" s="2"/>
      <c r="E5" s="2"/>
      <c r="F5" s="4"/>
      <c r="G5" s="48"/>
      <c r="H5" s="49"/>
      <c r="I5" s="49"/>
      <c r="J5" s="49"/>
      <c r="K5" s="48"/>
    </row>
    <row r="6" spans="1:11" ht="13.8" x14ac:dyDescent="0.25">
      <c r="A6" s="26"/>
      <c r="B6" s="30" t="s">
        <v>751</v>
      </c>
      <c r="C6" s="30"/>
      <c r="D6" s="30"/>
      <c r="E6" s="30"/>
      <c r="F6" s="4"/>
      <c r="G6" s="50" t="s">
        <v>754</v>
      </c>
      <c r="H6" s="50"/>
      <c r="I6" s="50"/>
      <c r="J6" s="50"/>
      <c r="K6" s="50"/>
    </row>
    <row r="7" spans="1:11" ht="15.75" customHeight="1" x14ac:dyDescent="0.25">
      <c r="A7" s="1"/>
      <c r="B7" s="43" t="s">
        <v>752</v>
      </c>
      <c r="C7" s="43"/>
      <c r="D7" s="43"/>
      <c r="E7" s="43"/>
      <c r="F7" s="4"/>
      <c r="G7" s="51" t="s">
        <v>752</v>
      </c>
      <c r="H7" s="51"/>
      <c r="I7" s="51"/>
      <c r="J7" s="51"/>
      <c r="K7" s="51"/>
    </row>
    <row r="9" spans="1:11" ht="13.8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6" x14ac:dyDescent="0.3">
      <c r="A10" s="44" t="str">
        <f>CONCATENATE("ЛОКАЛЬНАЯ СМЕТА № ",IF(Source!F12&lt;&gt;"Новый объект",Source!F12,""))</f>
        <v>ЛОКАЛЬНАЯ СМЕТА № 1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5.75" customHeight="1" x14ac:dyDescent="0.25">
      <c r="A11" s="52" t="s">
        <v>1</v>
      </c>
      <c r="B11" s="52"/>
      <c r="C11" s="52"/>
      <c r="D11" s="52"/>
      <c r="E11" s="52"/>
      <c r="F11" s="52"/>
      <c r="G11" s="52"/>
      <c r="H11" s="52"/>
      <c r="I11" s="52"/>
      <c r="J11" s="52"/>
      <c r="K11" s="52"/>
    </row>
    <row r="12" spans="1:11" ht="13.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7.399999999999999" hidden="1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</row>
    <row r="14" spans="1:11" ht="17.100000000000001" hidden="1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39" customHeight="1" x14ac:dyDescent="0.25">
      <c r="A15" s="53" t="s">
        <v>755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</row>
    <row r="16" spans="1:11" x14ac:dyDescent="0.25">
      <c r="A16" s="46" t="s">
        <v>2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1:11" ht="13.8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27.6" x14ac:dyDescent="0.25">
      <c r="A19" s="4"/>
      <c r="B19" s="4"/>
      <c r="C19" s="4"/>
      <c r="D19" s="4"/>
      <c r="E19" s="4"/>
      <c r="F19" s="4"/>
      <c r="G19" s="4"/>
      <c r="H19" s="4"/>
      <c r="I19" s="5" t="s">
        <v>3</v>
      </c>
      <c r="J19" s="5" t="s">
        <v>4</v>
      </c>
      <c r="K19" s="4"/>
    </row>
    <row r="20" spans="1:11" ht="13.8" x14ac:dyDescent="0.25">
      <c r="A20" s="4"/>
      <c r="B20" s="4"/>
      <c r="C20" s="4"/>
      <c r="D20" s="4"/>
      <c r="E20" s="4"/>
      <c r="F20" s="30" t="s">
        <v>5</v>
      </c>
      <c r="G20" s="30"/>
      <c r="H20" s="30"/>
      <c r="I20" s="6">
        <f>(Source!F219)/1000</f>
        <v>74.662750000000003</v>
      </c>
      <c r="J20" s="6">
        <f>(Source!P219)/1000</f>
        <v>701.08398999999997</v>
      </c>
      <c r="K20" s="4" t="s">
        <v>6</v>
      </c>
    </row>
    <row r="21" spans="1:11" ht="13.8" x14ac:dyDescent="0.25">
      <c r="A21" s="4"/>
      <c r="B21" s="4"/>
      <c r="C21" s="4"/>
      <c r="D21" s="4"/>
      <c r="E21" s="4"/>
      <c r="F21" s="30" t="s">
        <v>7</v>
      </c>
      <c r="G21" s="30"/>
      <c r="H21" s="30"/>
      <c r="I21" s="6">
        <f>(Source!F208)/1000</f>
        <v>67.380390000000006</v>
      </c>
      <c r="J21" s="6">
        <f>(Source!P208)/1000</f>
        <v>614.63405</v>
      </c>
      <c r="K21" s="4" t="s">
        <v>6</v>
      </c>
    </row>
    <row r="22" spans="1:11" ht="13.8" x14ac:dyDescent="0.25">
      <c r="A22" s="4"/>
      <c r="B22" s="4"/>
      <c r="C22" s="4"/>
      <c r="D22" s="4"/>
      <c r="E22" s="4"/>
      <c r="F22" s="30" t="s">
        <v>8</v>
      </c>
      <c r="G22" s="30"/>
      <c r="H22" s="30"/>
      <c r="I22" s="6">
        <f>(Source!F209)/1000</f>
        <v>0.17411000000000001</v>
      </c>
      <c r="J22" s="6">
        <f>(Source!P209)/1000</f>
        <v>3.9459899999999997</v>
      </c>
      <c r="K22" s="4" t="s">
        <v>6</v>
      </c>
    </row>
    <row r="23" spans="1:11" ht="13.8" x14ac:dyDescent="0.25">
      <c r="A23" s="4"/>
      <c r="B23" s="4"/>
      <c r="C23" s="4"/>
      <c r="D23" s="4"/>
      <c r="E23" s="4"/>
      <c r="F23" s="30" t="s">
        <v>9</v>
      </c>
      <c r="G23" s="30"/>
      <c r="H23" s="30"/>
      <c r="I23" s="6">
        <f>(Source!F200)/1000</f>
        <v>0</v>
      </c>
      <c r="J23" s="6">
        <f>(Source!P200)/1000</f>
        <v>0</v>
      </c>
      <c r="K23" s="4" t="s">
        <v>6</v>
      </c>
    </row>
    <row r="24" spans="1:11" ht="13.8" x14ac:dyDescent="0.25">
      <c r="A24" s="4"/>
      <c r="B24" s="4"/>
      <c r="C24" s="4"/>
      <c r="D24" s="4"/>
      <c r="E24" s="4"/>
      <c r="F24" s="30" t="s">
        <v>10</v>
      </c>
      <c r="G24" s="30"/>
      <c r="H24" s="30"/>
      <c r="I24" s="6">
        <f>(Source!F210+Source!F211)/1000</f>
        <v>7.10825</v>
      </c>
      <c r="J24" s="6">
        <f>(Source!P210+Source!P211)/1000</f>
        <v>82.503950000000003</v>
      </c>
      <c r="K24" s="4" t="s">
        <v>6</v>
      </c>
    </row>
    <row r="25" spans="1:11" ht="13.8" x14ac:dyDescent="0.25">
      <c r="A25" s="4"/>
      <c r="B25" s="4"/>
      <c r="C25" s="4"/>
      <c r="D25" s="4"/>
      <c r="E25" s="4"/>
      <c r="F25" s="30" t="s">
        <v>11</v>
      </c>
      <c r="G25" s="30"/>
      <c r="H25" s="30"/>
      <c r="I25" s="6">
        <f>(Source!F205+Source!F206)/1000</f>
        <v>5.9576299999999991</v>
      </c>
      <c r="J25" s="6">
        <f>(Source!P205+Source!P206)/1000</f>
        <v>153.40906000000001</v>
      </c>
      <c r="K25" s="4" t="s">
        <v>6</v>
      </c>
    </row>
    <row r="26" spans="1:11" ht="15.75" customHeight="1" x14ac:dyDescent="0.25">
      <c r="A26" s="38" t="s">
        <v>12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</row>
    <row r="27" spans="1:11" ht="14.7" customHeight="1" x14ac:dyDescent="0.25">
      <c r="A27" s="39" t="s">
        <v>13</v>
      </c>
      <c r="B27" s="39" t="s">
        <v>14</v>
      </c>
      <c r="C27" s="39" t="s">
        <v>15</v>
      </c>
      <c r="D27" s="39" t="s">
        <v>16</v>
      </c>
      <c r="E27" s="39" t="s">
        <v>17</v>
      </c>
      <c r="F27" s="39" t="s">
        <v>18</v>
      </c>
      <c r="G27" s="39" t="s">
        <v>19</v>
      </c>
      <c r="H27" s="39" t="s">
        <v>20</v>
      </c>
      <c r="I27" s="39" t="s">
        <v>21</v>
      </c>
      <c r="J27" s="39" t="s">
        <v>22</v>
      </c>
      <c r="K27" s="39" t="s">
        <v>23</v>
      </c>
    </row>
    <row r="28" spans="1:1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1:11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</row>
    <row r="30" spans="1:11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</row>
    <row r="31" spans="1:11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1:22" ht="13.8" x14ac:dyDescent="0.25">
      <c r="A33" s="7">
        <v>1</v>
      </c>
      <c r="B33" s="7">
        <v>2</v>
      </c>
      <c r="C33" s="7">
        <v>3</v>
      </c>
      <c r="D33" s="7">
        <v>4</v>
      </c>
      <c r="E33" s="7">
        <v>5</v>
      </c>
      <c r="F33" s="7">
        <v>6</v>
      </c>
      <c r="G33" s="7">
        <v>7</v>
      </c>
      <c r="H33" s="7">
        <v>8</v>
      </c>
      <c r="I33" s="7">
        <v>9</v>
      </c>
      <c r="J33" s="7">
        <v>10</v>
      </c>
      <c r="K33" s="7">
        <v>11</v>
      </c>
    </row>
    <row r="35" spans="1:22" ht="18.149999999999999" customHeight="1" x14ac:dyDescent="0.25">
      <c r="A35" s="37" t="str">
        <f>CONCATENATE("Локальная смета: ",IF(Source!G20&lt;&gt;"Новая локальная смета",Source!G20,""))</f>
        <v xml:space="preserve">Локальная смета: 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</row>
    <row r="36" spans="1:22" ht="41.4" x14ac:dyDescent="0.25">
      <c r="A36" s="8" t="str">
        <f>IF(Source!E24&lt;&gt;"",Source!E24,"")</f>
        <v>1</v>
      </c>
      <c r="B36" s="8" t="str">
        <f>IF(Source!F24&lt;&gt;"",Source!F24,"")</f>
        <v>6.68-51-4</v>
      </c>
      <c r="C36" s="9" t="s">
        <v>24</v>
      </c>
      <c r="D36" s="10" t="str">
        <f>IF(Source!H24&lt;&gt;"",Source!H24,"")</f>
        <v>100 м3 конструкций</v>
      </c>
      <c r="E36" s="10">
        <f>Source!I24</f>
        <v>4.8000000000000001E-2</v>
      </c>
      <c r="F36" s="11"/>
      <c r="G36" s="10"/>
      <c r="H36" s="10"/>
      <c r="I36" s="11"/>
      <c r="J36" s="10" t="str">
        <f>IF(Source!BO25&lt;&gt;"",Source!BO25,"")</f>
        <v>6.68-51-4</v>
      </c>
      <c r="K36" s="11"/>
      <c r="Q36">
        <f>Source!X24</f>
        <v>64.819999999999993</v>
      </c>
      <c r="R36">
        <f>Source!X25</f>
        <v>1418.66</v>
      </c>
      <c r="S36">
        <f>Source!Y24</f>
        <v>44.56</v>
      </c>
      <c r="T36">
        <f>Source!Y25</f>
        <v>855.37</v>
      </c>
      <c r="U36">
        <f>ROUND((175/100)*ROUND(Source!R24,2),2)</f>
        <v>61.76</v>
      </c>
      <c r="V36">
        <f>ROUND((157/100)*ROUND(Source!R25,2),2)</f>
        <v>1426.69</v>
      </c>
    </row>
    <row r="37" spans="1:22" x14ac:dyDescent="0.25">
      <c r="A37" s="12"/>
      <c r="B37" s="12"/>
      <c r="C37" s="13" t="str">
        <f>"Объем: "&amp;Source!I24&amp;"=4,8/"&amp;"100"</f>
        <v>Объем: 0,048=4,8/100</v>
      </c>
    </row>
    <row r="38" spans="1:22" ht="13.8" x14ac:dyDescent="0.25">
      <c r="A38" s="8"/>
      <c r="B38" s="8"/>
      <c r="C38" s="9" t="s">
        <v>25</v>
      </c>
      <c r="D38" s="10"/>
      <c r="E38" s="10"/>
      <c r="F38" s="11">
        <f>Source!AO24</f>
        <v>1687.95</v>
      </c>
      <c r="G38" s="10" t="str">
        <f>IF(Source!DG24&lt;&gt;"",Source!DG24," ")</f>
        <v xml:space="preserve"> </v>
      </c>
      <c r="H38" s="10">
        <f>Source!AV25</f>
        <v>1</v>
      </c>
      <c r="I38" s="11">
        <f>Source!S24</f>
        <v>81.02</v>
      </c>
      <c r="J38" s="10">
        <f>IF(Source!BA25&lt;&gt;0,Source!BA25,1)</f>
        <v>25.75</v>
      </c>
      <c r="K38" s="11">
        <f>Source!S25</f>
        <v>2086.27</v>
      </c>
    </row>
    <row r="39" spans="1:22" ht="13.8" x14ac:dyDescent="0.25">
      <c r="A39" s="8"/>
      <c r="B39" s="8"/>
      <c r="C39" s="9" t="s">
        <v>26</v>
      </c>
      <c r="D39" s="10"/>
      <c r="E39" s="10"/>
      <c r="F39" s="11">
        <f>Source!AM24</f>
        <v>2713.55</v>
      </c>
      <c r="G39" s="10" t="str">
        <f>IF(Source!DE24&lt;&gt;"",Source!DE24," ")</f>
        <v xml:space="preserve"> </v>
      </c>
      <c r="H39" s="10">
        <f>Source!AV25</f>
        <v>1</v>
      </c>
      <c r="I39" s="11">
        <f>Source!Q24</f>
        <v>130.25</v>
      </c>
      <c r="J39" s="10">
        <f>IF(Source!BB25&lt;&gt;0,Source!BB25,1)</f>
        <v>11.87</v>
      </c>
      <c r="K39" s="11">
        <f>Source!Q25</f>
        <v>1546.07</v>
      </c>
    </row>
    <row r="40" spans="1:22" ht="14.4" x14ac:dyDescent="0.3">
      <c r="A40" s="8"/>
      <c r="B40" s="8"/>
      <c r="C40" s="9" t="s">
        <v>27</v>
      </c>
      <c r="D40" s="10"/>
      <c r="E40" s="10"/>
      <c r="F40" s="11">
        <f>Source!AN24</f>
        <v>735.23</v>
      </c>
      <c r="G40" s="10" t="str">
        <f>IF(Source!DF24&lt;&gt;"",Source!DF24," ")</f>
        <v xml:space="preserve"> </v>
      </c>
      <c r="H40" s="10">
        <f>Source!AV25</f>
        <v>1</v>
      </c>
      <c r="I40" s="14">
        <f>Source!R24</f>
        <v>35.29</v>
      </c>
      <c r="J40" s="10">
        <f>IF(Source!BS25&lt;&gt;0,Source!BS25,1)</f>
        <v>25.75</v>
      </c>
      <c r="K40" s="14">
        <f>Source!R25</f>
        <v>908.72</v>
      </c>
    </row>
    <row r="41" spans="1:22" ht="13.8" x14ac:dyDescent="0.25">
      <c r="A41" s="8"/>
      <c r="B41" s="8"/>
      <c r="C41" s="9" t="s">
        <v>28</v>
      </c>
      <c r="D41" s="10" t="s">
        <v>29</v>
      </c>
      <c r="E41" s="10">
        <f>Source!DN25</f>
        <v>80</v>
      </c>
      <c r="F41" s="11"/>
      <c r="G41" s="10"/>
      <c r="H41" s="10"/>
      <c r="I41" s="11">
        <f>SUM(Q36:Q40)</f>
        <v>64.819999999999993</v>
      </c>
      <c r="J41" s="10">
        <f>Source!BZ25</f>
        <v>68</v>
      </c>
      <c r="K41" s="11">
        <f>SUM(R36:R40)</f>
        <v>1418.66</v>
      </c>
    </row>
    <row r="42" spans="1:22" ht="13.8" x14ac:dyDescent="0.25">
      <c r="A42" s="8"/>
      <c r="B42" s="8"/>
      <c r="C42" s="9" t="s">
        <v>30</v>
      </c>
      <c r="D42" s="10" t="s">
        <v>29</v>
      </c>
      <c r="E42" s="10">
        <f>Source!DO25</f>
        <v>55</v>
      </c>
      <c r="F42" s="11"/>
      <c r="G42" s="10"/>
      <c r="H42" s="10"/>
      <c r="I42" s="11">
        <f>SUM(S36:S40)</f>
        <v>44.56</v>
      </c>
      <c r="J42" s="10">
        <f>Source!CA25</f>
        <v>41</v>
      </c>
      <c r="K42" s="11">
        <f>SUM(T36:T40)</f>
        <v>855.37</v>
      </c>
    </row>
    <row r="43" spans="1:22" ht="13.8" x14ac:dyDescent="0.25">
      <c r="A43" s="8"/>
      <c r="B43" s="8"/>
      <c r="C43" s="9" t="s">
        <v>31</v>
      </c>
      <c r="D43" s="10" t="s">
        <v>29</v>
      </c>
      <c r="E43" s="10">
        <f>175</f>
        <v>175</v>
      </c>
      <c r="F43" s="11"/>
      <c r="G43" s="10"/>
      <c r="H43" s="10"/>
      <c r="I43" s="11">
        <f>SUM(U36:U40)</f>
        <v>61.76</v>
      </c>
      <c r="J43" s="10">
        <f>157</f>
        <v>157</v>
      </c>
      <c r="K43" s="11">
        <f>SUM(V36:V40)</f>
        <v>1426.69</v>
      </c>
    </row>
    <row r="44" spans="1:22" ht="13.8" x14ac:dyDescent="0.25">
      <c r="A44" s="15"/>
      <c r="B44" s="15"/>
      <c r="C44" s="16" t="s">
        <v>32</v>
      </c>
      <c r="D44" s="17" t="s">
        <v>33</v>
      </c>
      <c r="E44" s="17">
        <f>Source!AQ24</f>
        <v>155</v>
      </c>
      <c r="F44" s="18"/>
      <c r="G44" s="17" t="str">
        <f>IF(Source!DI24&lt;&gt;"",Source!DI24," ")</f>
        <v xml:space="preserve"> </v>
      </c>
      <c r="H44" s="17">
        <f>Source!AV25</f>
        <v>1</v>
      </c>
      <c r="I44" s="18">
        <f>Source!U24</f>
        <v>7.44</v>
      </c>
      <c r="J44" s="17"/>
      <c r="K44" s="18"/>
    </row>
    <row r="45" spans="1:22" ht="13.8" x14ac:dyDescent="0.25">
      <c r="A45" s="19"/>
      <c r="B45" s="20"/>
      <c r="C45" s="21"/>
      <c r="D45" s="21"/>
      <c r="E45" s="21"/>
      <c r="F45" s="21"/>
      <c r="G45" s="21"/>
      <c r="H45" s="36">
        <f>I38+I39+I41+I42+I43</f>
        <v>382.40999999999997</v>
      </c>
      <c r="I45" s="36"/>
      <c r="J45" s="36">
        <f>K38+K39+K41+K42+K43</f>
        <v>7333.0599999999995</v>
      </c>
      <c r="K45" s="36"/>
      <c r="O45">
        <f>H45</f>
        <v>382.40999999999997</v>
      </c>
      <c r="P45">
        <f>J45</f>
        <v>7333.0599999999995</v>
      </c>
    </row>
    <row r="46" spans="1:22" ht="41.4" x14ac:dyDescent="0.25">
      <c r="A46" s="8" t="str">
        <f>IF(Source!E26&lt;&gt;"",Source!E26,"")</f>
        <v>2</v>
      </c>
      <c r="B46" s="8" t="str">
        <f>IF(Source!F26&lt;&gt;"",Source!F26,"")</f>
        <v>6.68-51-2</v>
      </c>
      <c r="C46" s="9" t="s">
        <v>34</v>
      </c>
      <c r="D46" s="10" t="str">
        <f>IF(Source!H26&lt;&gt;"",Source!H26,"")</f>
        <v>100 м3 конструкций</v>
      </c>
      <c r="E46" s="10">
        <f>Source!I26</f>
        <v>0.12</v>
      </c>
      <c r="F46" s="11"/>
      <c r="G46" s="10"/>
      <c r="H46" s="10"/>
      <c r="I46" s="11"/>
      <c r="J46" s="10" t="str">
        <f>IF(Source!BO27&lt;&gt;"",Source!BO27,"")</f>
        <v>6.68-51-2</v>
      </c>
      <c r="K46" s="11"/>
      <c r="Q46">
        <f>Source!X26</f>
        <v>10.59</v>
      </c>
      <c r="R46">
        <f>Source!X27</f>
        <v>231.83</v>
      </c>
      <c r="S46">
        <f>Source!Y26</f>
        <v>7.28</v>
      </c>
      <c r="T46">
        <f>Source!Y27</f>
        <v>139.78</v>
      </c>
      <c r="U46">
        <f>ROUND((175/100)*ROUND(Source!R26,2),2)</f>
        <v>17.13</v>
      </c>
      <c r="V46">
        <f>ROUND((157/100)*ROUND(Source!R27,2),2)</f>
        <v>395.78</v>
      </c>
    </row>
    <row r="47" spans="1:22" x14ac:dyDescent="0.25">
      <c r="A47" s="12"/>
      <c r="B47" s="12"/>
      <c r="C47" s="13" t="str">
        <f>"Объем: "&amp;Source!I26&amp;"=12/"&amp;"100"</f>
        <v>Объем: 0,12=12/100</v>
      </c>
    </row>
    <row r="48" spans="1:22" ht="13.8" x14ac:dyDescent="0.25">
      <c r="A48" s="8"/>
      <c r="B48" s="8"/>
      <c r="C48" s="9" t="s">
        <v>25</v>
      </c>
      <c r="D48" s="10"/>
      <c r="E48" s="10"/>
      <c r="F48" s="11">
        <f>Source!AO26</f>
        <v>110.33</v>
      </c>
      <c r="G48" s="10" t="str">
        <f>IF(Source!DG26&lt;&gt;"",Source!DG26," ")</f>
        <v xml:space="preserve"> </v>
      </c>
      <c r="H48" s="10">
        <f>Source!AV27</f>
        <v>1</v>
      </c>
      <c r="I48" s="11">
        <f>Source!S26</f>
        <v>13.24</v>
      </c>
      <c r="J48" s="10">
        <f>IF(Source!BA27&lt;&gt;0,Source!BA27,1)</f>
        <v>25.75</v>
      </c>
      <c r="K48" s="11">
        <f>Source!S27</f>
        <v>340.93</v>
      </c>
    </row>
    <row r="49" spans="1:22" ht="13.8" x14ac:dyDescent="0.25">
      <c r="A49" s="8"/>
      <c r="B49" s="8"/>
      <c r="C49" s="9" t="s">
        <v>26</v>
      </c>
      <c r="D49" s="10"/>
      <c r="E49" s="10"/>
      <c r="F49" s="11">
        <f>Source!AM26</f>
        <v>402.43</v>
      </c>
      <c r="G49" s="10" t="str">
        <f>IF(Source!DE26&lt;&gt;"",Source!DE26," ")</f>
        <v xml:space="preserve"> </v>
      </c>
      <c r="H49" s="10">
        <f>Source!AV27</f>
        <v>1</v>
      </c>
      <c r="I49" s="11">
        <f>Source!Q26</f>
        <v>48.29</v>
      </c>
      <c r="J49" s="10">
        <f>IF(Source!BB27&lt;&gt;0,Source!BB27,1)</f>
        <v>11.75</v>
      </c>
      <c r="K49" s="11">
        <f>Source!Q27</f>
        <v>567.41</v>
      </c>
    </row>
    <row r="50" spans="1:22" ht="14.4" x14ac:dyDescent="0.3">
      <c r="A50" s="8"/>
      <c r="B50" s="8"/>
      <c r="C50" s="9" t="s">
        <v>27</v>
      </c>
      <c r="D50" s="10"/>
      <c r="E50" s="10"/>
      <c r="F50" s="11">
        <f>Source!AN26</f>
        <v>81.58</v>
      </c>
      <c r="G50" s="10" t="str">
        <f>IF(Source!DF26&lt;&gt;"",Source!DF26," ")</f>
        <v xml:space="preserve"> </v>
      </c>
      <c r="H50" s="10">
        <f>Source!AV27</f>
        <v>1</v>
      </c>
      <c r="I50" s="14">
        <f>Source!R26</f>
        <v>9.7899999999999991</v>
      </c>
      <c r="J50" s="10">
        <f>IF(Source!BS27&lt;&gt;0,Source!BS27,1)</f>
        <v>25.75</v>
      </c>
      <c r="K50" s="14">
        <f>Source!R27</f>
        <v>252.09</v>
      </c>
    </row>
    <row r="51" spans="1:22" ht="13.8" x14ac:dyDescent="0.25">
      <c r="A51" s="8"/>
      <c r="B51" s="8"/>
      <c r="C51" s="9" t="s">
        <v>28</v>
      </c>
      <c r="D51" s="10" t="s">
        <v>29</v>
      </c>
      <c r="E51" s="10">
        <f>Source!DN27</f>
        <v>80</v>
      </c>
      <c r="F51" s="11"/>
      <c r="G51" s="10"/>
      <c r="H51" s="10"/>
      <c r="I51" s="11">
        <f>SUM(Q46:Q50)</f>
        <v>10.59</v>
      </c>
      <c r="J51" s="10">
        <f>Source!BZ27</f>
        <v>68</v>
      </c>
      <c r="K51" s="11">
        <f>SUM(R46:R50)</f>
        <v>231.83</v>
      </c>
    </row>
    <row r="52" spans="1:22" ht="13.8" x14ac:dyDescent="0.25">
      <c r="A52" s="8"/>
      <c r="B52" s="8"/>
      <c r="C52" s="9" t="s">
        <v>30</v>
      </c>
      <c r="D52" s="10" t="s">
        <v>29</v>
      </c>
      <c r="E52" s="10">
        <f>Source!DO27</f>
        <v>55</v>
      </c>
      <c r="F52" s="11"/>
      <c r="G52" s="10"/>
      <c r="H52" s="10"/>
      <c r="I52" s="11">
        <f>SUM(S46:S50)</f>
        <v>7.28</v>
      </c>
      <c r="J52" s="10">
        <f>Source!CA27</f>
        <v>41</v>
      </c>
      <c r="K52" s="11">
        <f>SUM(T46:T50)</f>
        <v>139.78</v>
      </c>
    </row>
    <row r="53" spans="1:22" ht="13.8" x14ac:dyDescent="0.25">
      <c r="A53" s="8"/>
      <c r="B53" s="8"/>
      <c r="C53" s="9" t="s">
        <v>31</v>
      </c>
      <c r="D53" s="10" t="s">
        <v>29</v>
      </c>
      <c r="E53" s="10">
        <f>175</f>
        <v>175</v>
      </c>
      <c r="F53" s="11"/>
      <c r="G53" s="10"/>
      <c r="H53" s="10"/>
      <c r="I53" s="11">
        <f>SUM(U46:U50)</f>
        <v>17.13</v>
      </c>
      <c r="J53" s="10">
        <f>157</f>
        <v>157</v>
      </c>
      <c r="K53" s="11">
        <f>SUM(V46:V50)</f>
        <v>395.78</v>
      </c>
    </row>
    <row r="54" spans="1:22" ht="13.8" x14ac:dyDescent="0.25">
      <c r="A54" s="15"/>
      <c r="B54" s="15"/>
      <c r="C54" s="16" t="s">
        <v>32</v>
      </c>
      <c r="D54" s="17" t="s">
        <v>33</v>
      </c>
      <c r="E54" s="17">
        <f>Source!AQ26</f>
        <v>11.7</v>
      </c>
      <c r="F54" s="18"/>
      <c r="G54" s="17" t="str">
        <f>IF(Source!DI26&lt;&gt;"",Source!DI26," ")</f>
        <v xml:space="preserve"> </v>
      </c>
      <c r="H54" s="17">
        <f>Source!AV27</f>
        <v>1</v>
      </c>
      <c r="I54" s="18">
        <f>Source!U26</f>
        <v>1.4039999999999999</v>
      </c>
      <c r="J54" s="17"/>
      <c r="K54" s="18"/>
    </row>
    <row r="55" spans="1:22" ht="13.8" x14ac:dyDescent="0.25">
      <c r="A55" s="19"/>
      <c r="B55" s="20"/>
      <c r="C55" s="21"/>
      <c r="D55" s="21"/>
      <c r="E55" s="21"/>
      <c r="F55" s="21"/>
      <c r="G55" s="21"/>
      <c r="H55" s="36">
        <f>I48+I49+I51+I52+I53</f>
        <v>96.53</v>
      </c>
      <c r="I55" s="36"/>
      <c r="J55" s="36">
        <f>K48+K49+K51+K52+K53</f>
        <v>1675.7299999999998</v>
      </c>
      <c r="K55" s="36"/>
      <c r="O55">
        <f>H55</f>
        <v>96.53</v>
      </c>
      <c r="P55">
        <f>J55</f>
        <v>1675.7299999999998</v>
      </c>
    </row>
    <row r="56" spans="1:22" ht="41.4" x14ac:dyDescent="0.25">
      <c r="A56" s="8" t="str">
        <f>IF(Source!E28&lt;&gt;"",Source!E28,"")</f>
        <v>3</v>
      </c>
      <c r="B56" s="8" t="str">
        <f>IF(Source!F28&lt;&gt;"",Source!F28,"")</f>
        <v>6.68-51-4</v>
      </c>
      <c r="C56" s="9" t="s">
        <v>35</v>
      </c>
      <c r="D56" s="10" t="str">
        <f>IF(Source!H28&lt;&gt;"",Source!H28,"")</f>
        <v>100 м3 конструкций</v>
      </c>
      <c r="E56" s="10">
        <f>Source!I28</f>
        <v>1.44E-2</v>
      </c>
      <c r="F56" s="11"/>
      <c r="G56" s="10"/>
      <c r="H56" s="10"/>
      <c r="I56" s="11"/>
      <c r="J56" s="10" t="str">
        <f>IF(Source!BO29&lt;&gt;"",Source!BO29,"")</f>
        <v>6.68-51-4</v>
      </c>
      <c r="K56" s="11"/>
      <c r="Q56">
        <f>Source!X28</f>
        <v>19.45</v>
      </c>
      <c r="R56">
        <f>Source!X29</f>
        <v>425.67</v>
      </c>
      <c r="S56">
        <f>Source!Y28</f>
        <v>13.37</v>
      </c>
      <c r="T56">
        <f>Source!Y29</f>
        <v>256.64999999999998</v>
      </c>
      <c r="U56">
        <f>ROUND((175/100)*ROUND(Source!R28,2),2)</f>
        <v>18.53</v>
      </c>
      <c r="V56">
        <f>ROUND((157/100)*ROUND(Source!R29,2),2)</f>
        <v>428.12</v>
      </c>
    </row>
    <row r="57" spans="1:22" x14ac:dyDescent="0.25">
      <c r="A57" s="12"/>
      <c r="B57" s="12"/>
      <c r="C57" s="13" t="str">
        <f>"Объем: "&amp;Source!I28&amp;"=1,44/"&amp;"100"</f>
        <v>Объем: 0,0144=1,44/100</v>
      </c>
    </row>
    <row r="58" spans="1:22" ht="13.8" x14ac:dyDescent="0.25">
      <c r="A58" s="8"/>
      <c r="B58" s="8"/>
      <c r="C58" s="9" t="s">
        <v>25</v>
      </c>
      <c r="D58" s="10"/>
      <c r="E58" s="10"/>
      <c r="F58" s="11">
        <f>Source!AO28</f>
        <v>1687.95</v>
      </c>
      <c r="G58" s="10" t="str">
        <f>IF(Source!DG28&lt;&gt;"",Source!DG28," ")</f>
        <v xml:space="preserve"> </v>
      </c>
      <c r="H58" s="10">
        <f>Source!AV29</f>
        <v>1</v>
      </c>
      <c r="I58" s="11">
        <f>Source!S28</f>
        <v>24.31</v>
      </c>
      <c r="J58" s="10">
        <f>IF(Source!BA29&lt;&gt;0,Source!BA29,1)</f>
        <v>25.75</v>
      </c>
      <c r="K58" s="11">
        <f>Source!S29</f>
        <v>625.98</v>
      </c>
    </row>
    <row r="59" spans="1:22" ht="13.8" x14ac:dyDescent="0.25">
      <c r="A59" s="8"/>
      <c r="B59" s="8"/>
      <c r="C59" s="9" t="s">
        <v>26</v>
      </c>
      <c r="D59" s="10"/>
      <c r="E59" s="10"/>
      <c r="F59" s="11">
        <f>Source!AM28</f>
        <v>2713.55</v>
      </c>
      <c r="G59" s="10" t="str">
        <f>IF(Source!DE28&lt;&gt;"",Source!DE28," ")</f>
        <v xml:space="preserve"> </v>
      </c>
      <c r="H59" s="10">
        <f>Source!AV29</f>
        <v>1</v>
      </c>
      <c r="I59" s="11">
        <f>Source!Q28</f>
        <v>39.08</v>
      </c>
      <c r="J59" s="10">
        <f>IF(Source!BB29&lt;&gt;0,Source!BB29,1)</f>
        <v>11.87</v>
      </c>
      <c r="K59" s="11">
        <f>Source!Q29</f>
        <v>463.88</v>
      </c>
    </row>
    <row r="60" spans="1:22" ht="14.4" x14ac:dyDescent="0.3">
      <c r="A60" s="8"/>
      <c r="B60" s="8"/>
      <c r="C60" s="9" t="s">
        <v>27</v>
      </c>
      <c r="D60" s="10"/>
      <c r="E60" s="10"/>
      <c r="F60" s="11">
        <f>Source!AN28</f>
        <v>735.23</v>
      </c>
      <c r="G60" s="10" t="str">
        <f>IF(Source!DF28&lt;&gt;"",Source!DF28," ")</f>
        <v xml:space="preserve"> </v>
      </c>
      <c r="H60" s="10">
        <f>Source!AV29</f>
        <v>1</v>
      </c>
      <c r="I60" s="14">
        <f>Source!R28</f>
        <v>10.59</v>
      </c>
      <c r="J60" s="10">
        <f>IF(Source!BS29&lt;&gt;0,Source!BS29,1)</f>
        <v>25.75</v>
      </c>
      <c r="K60" s="14">
        <f>Source!R29</f>
        <v>272.69</v>
      </c>
    </row>
    <row r="61" spans="1:22" ht="13.8" x14ac:dyDescent="0.25">
      <c r="A61" s="8"/>
      <c r="B61" s="8"/>
      <c r="C61" s="9" t="s">
        <v>28</v>
      </c>
      <c r="D61" s="10" t="s">
        <v>29</v>
      </c>
      <c r="E61" s="10">
        <f>Source!DN29</f>
        <v>80</v>
      </c>
      <c r="F61" s="11"/>
      <c r="G61" s="10"/>
      <c r="H61" s="10"/>
      <c r="I61" s="11">
        <f>SUM(Q56:Q60)</f>
        <v>19.45</v>
      </c>
      <c r="J61" s="10">
        <f>Source!BZ29</f>
        <v>68</v>
      </c>
      <c r="K61" s="11">
        <f>SUM(R56:R60)</f>
        <v>425.67</v>
      </c>
    </row>
    <row r="62" spans="1:22" ht="13.8" x14ac:dyDescent="0.25">
      <c r="A62" s="8"/>
      <c r="B62" s="8"/>
      <c r="C62" s="9" t="s">
        <v>30</v>
      </c>
      <c r="D62" s="10" t="s">
        <v>29</v>
      </c>
      <c r="E62" s="10">
        <f>Source!DO29</f>
        <v>55</v>
      </c>
      <c r="F62" s="11"/>
      <c r="G62" s="10"/>
      <c r="H62" s="10"/>
      <c r="I62" s="11">
        <f>SUM(S56:S60)</f>
        <v>13.37</v>
      </c>
      <c r="J62" s="10">
        <f>Source!CA29</f>
        <v>41</v>
      </c>
      <c r="K62" s="11">
        <f>SUM(T56:T60)</f>
        <v>256.64999999999998</v>
      </c>
    </row>
    <row r="63" spans="1:22" ht="13.8" x14ac:dyDescent="0.25">
      <c r="A63" s="8"/>
      <c r="B63" s="8"/>
      <c r="C63" s="9" t="s">
        <v>31</v>
      </c>
      <c r="D63" s="10" t="s">
        <v>29</v>
      </c>
      <c r="E63" s="10">
        <f>175</f>
        <v>175</v>
      </c>
      <c r="F63" s="11"/>
      <c r="G63" s="10"/>
      <c r="H63" s="10"/>
      <c r="I63" s="11">
        <f>SUM(U56:U60)</f>
        <v>18.53</v>
      </c>
      <c r="J63" s="10">
        <f>157</f>
        <v>157</v>
      </c>
      <c r="K63" s="11">
        <f>SUM(V56:V60)</f>
        <v>428.12</v>
      </c>
    </row>
    <row r="64" spans="1:22" ht="13.8" x14ac:dyDescent="0.25">
      <c r="A64" s="15"/>
      <c r="B64" s="15"/>
      <c r="C64" s="16" t="s">
        <v>32</v>
      </c>
      <c r="D64" s="17" t="s">
        <v>33</v>
      </c>
      <c r="E64" s="17">
        <f>Source!AQ28</f>
        <v>155</v>
      </c>
      <c r="F64" s="18"/>
      <c r="G64" s="17" t="str">
        <f>IF(Source!DI28&lt;&gt;"",Source!DI28," ")</f>
        <v xml:space="preserve"> </v>
      </c>
      <c r="H64" s="17">
        <f>Source!AV29</f>
        <v>1</v>
      </c>
      <c r="I64" s="18">
        <f>Source!U28</f>
        <v>2.2319999999999998</v>
      </c>
      <c r="J64" s="17"/>
      <c r="K64" s="18"/>
    </row>
    <row r="65" spans="1:22" ht="13.8" x14ac:dyDescent="0.25">
      <c r="A65" s="19"/>
      <c r="B65" s="20"/>
      <c r="C65" s="21"/>
      <c r="D65" s="21"/>
      <c r="E65" s="21"/>
      <c r="F65" s="21"/>
      <c r="G65" s="21"/>
      <c r="H65" s="36">
        <f>I58+I59+I61+I62+I63</f>
        <v>114.74000000000001</v>
      </c>
      <c r="I65" s="36"/>
      <c r="J65" s="36">
        <f>K58+K59+K61+K62+K63</f>
        <v>2200.3000000000002</v>
      </c>
      <c r="K65" s="36"/>
      <c r="O65">
        <f>H65</f>
        <v>114.74000000000001</v>
      </c>
      <c r="P65">
        <f>J65</f>
        <v>2200.3000000000002</v>
      </c>
    </row>
    <row r="66" spans="1:22" ht="41.4" x14ac:dyDescent="0.25">
      <c r="A66" s="8" t="str">
        <f>IF(Source!E30&lt;&gt;"",Source!E30,"")</f>
        <v>4</v>
      </c>
      <c r="B66" s="8" t="str">
        <f>IF(Source!F30&lt;&gt;"",Source!F30,"")</f>
        <v>6.68-51-5</v>
      </c>
      <c r="C66" s="9" t="s">
        <v>36</v>
      </c>
      <c r="D66" s="10" t="str">
        <f>IF(Source!H30&lt;&gt;"",Source!H30,"")</f>
        <v>100 м3 конструкций</v>
      </c>
      <c r="E66" s="10">
        <f>Source!I30</f>
        <v>3.5999999999999997E-2</v>
      </c>
      <c r="F66" s="11"/>
      <c r="G66" s="10"/>
      <c r="H66" s="10"/>
      <c r="I66" s="11"/>
      <c r="J66" s="10" t="str">
        <f>IF(Source!BO31&lt;&gt;"",Source!BO31,"")</f>
        <v>6.68-51-5</v>
      </c>
      <c r="K66" s="11"/>
      <c r="Q66">
        <f>Source!X30</f>
        <v>17.989999999999998</v>
      </c>
      <c r="R66">
        <f>Source!X31</f>
        <v>393.8</v>
      </c>
      <c r="S66">
        <f>Source!Y30</f>
        <v>12.37</v>
      </c>
      <c r="T66">
        <f>Source!Y31</f>
        <v>237.44</v>
      </c>
      <c r="U66">
        <f>ROUND((175/100)*ROUND(Source!R30,2),2)</f>
        <v>11.94</v>
      </c>
      <c r="V66">
        <f>ROUND((157/100)*ROUND(Source!R31,2),2)</f>
        <v>275.72000000000003</v>
      </c>
    </row>
    <row r="67" spans="1:22" x14ac:dyDescent="0.25">
      <c r="A67" s="12"/>
      <c r="B67" s="12"/>
      <c r="C67" s="13" t="str">
        <f>"Объем: "&amp;Source!I30&amp;"=3,6/"&amp;"100"</f>
        <v>Объем: 0,036=3,6/100</v>
      </c>
    </row>
    <row r="68" spans="1:22" ht="13.8" x14ac:dyDescent="0.25">
      <c r="A68" s="8"/>
      <c r="B68" s="8"/>
      <c r="C68" s="9" t="s">
        <v>25</v>
      </c>
      <c r="D68" s="10"/>
      <c r="E68" s="10"/>
      <c r="F68" s="11">
        <f>Source!AO30</f>
        <v>624.69000000000005</v>
      </c>
      <c r="G68" s="10" t="str">
        <f>IF(Source!DG30&lt;&gt;"",Source!DG30," ")</f>
        <v xml:space="preserve"> </v>
      </c>
      <c r="H68" s="10">
        <f>Source!AV31</f>
        <v>1</v>
      </c>
      <c r="I68" s="11">
        <f>Source!S30</f>
        <v>22.49</v>
      </c>
      <c r="J68" s="10">
        <f>IF(Source!BA31&lt;&gt;0,Source!BA31,1)</f>
        <v>25.75</v>
      </c>
      <c r="K68" s="11">
        <f>Source!S31</f>
        <v>579.12</v>
      </c>
    </row>
    <row r="69" spans="1:22" ht="13.8" x14ac:dyDescent="0.25">
      <c r="A69" s="8"/>
      <c r="B69" s="8"/>
      <c r="C69" s="9" t="s">
        <v>26</v>
      </c>
      <c r="D69" s="10"/>
      <c r="E69" s="10"/>
      <c r="F69" s="11">
        <f>Source!AM30</f>
        <v>2205.7199999999998</v>
      </c>
      <c r="G69" s="10" t="str">
        <f>IF(Source!DE30&lt;&gt;"",Source!DE30," ")</f>
        <v xml:space="preserve"> </v>
      </c>
      <c r="H69" s="10">
        <f>Source!AV31</f>
        <v>1</v>
      </c>
      <c r="I69" s="11">
        <f>Source!Q30</f>
        <v>79.41</v>
      </c>
      <c r="J69" s="10">
        <f>IF(Source!BB31&lt;&gt;0,Source!BB31,1)</f>
        <v>8.31</v>
      </c>
      <c r="K69" s="11">
        <f>Source!Q31</f>
        <v>659.9</v>
      </c>
    </row>
    <row r="70" spans="1:22" ht="14.4" x14ac:dyDescent="0.3">
      <c r="A70" s="8"/>
      <c r="B70" s="8"/>
      <c r="C70" s="9" t="s">
        <v>27</v>
      </c>
      <c r="D70" s="10"/>
      <c r="E70" s="10"/>
      <c r="F70" s="11">
        <f>Source!AN30</f>
        <v>189.47</v>
      </c>
      <c r="G70" s="10" t="str">
        <f>IF(Source!DF30&lt;&gt;"",Source!DF30," ")</f>
        <v xml:space="preserve"> </v>
      </c>
      <c r="H70" s="10">
        <f>Source!AV31</f>
        <v>1</v>
      </c>
      <c r="I70" s="14">
        <f>Source!R30</f>
        <v>6.82</v>
      </c>
      <c r="J70" s="10">
        <f>IF(Source!BS31&lt;&gt;0,Source!BS31,1)</f>
        <v>25.75</v>
      </c>
      <c r="K70" s="14">
        <f>Source!R31</f>
        <v>175.62</v>
      </c>
    </row>
    <row r="71" spans="1:22" ht="13.8" x14ac:dyDescent="0.25">
      <c r="A71" s="8"/>
      <c r="B71" s="8"/>
      <c r="C71" s="9" t="s">
        <v>28</v>
      </c>
      <c r="D71" s="10" t="s">
        <v>29</v>
      </c>
      <c r="E71" s="10">
        <f>Source!DN31</f>
        <v>80</v>
      </c>
      <c r="F71" s="11"/>
      <c r="G71" s="10"/>
      <c r="H71" s="10"/>
      <c r="I71" s="11">
        <f>SUM(Q66:Q70)</f>
        <v>17.989999999999998</v>
      </c>
      <c r="J71" s="10">
        <f>Source!BZ31</f>
        <v>68</v>
      </c>
      <c r="K71" s="11">
        <f>SUM(R66:R70)</f>
        <v>393.8</v>
      </c>
    </row>
    <row r="72" spans="1:22" ht="13.8" x14ac:dyDescent="0.25">
      <c r="A72" s="8"/>
      <c r="B72" s="8"/>
      <c r="C72" s="9" t="s">
        <v>30</v>
      </c>
      <c r="D72" s="10" t="s">
        <v>29</v>
      </c>
      <c r="E72" s="10">
        <f>Source!DO31</f>
        <v>55</v>
      </c>
      <c r="F72" s="11"/>
      <c r="G72" s="10"/>
      <c r="H72" s="10"/>
      <c r="I72" s="11">
        <f>SUM(S66:S70)</f>
        <v>12.37</v>
      </c>
      <c r="J72" s="10">
        <f>Source!CA31</f>
        <v>41</v>
      </c>
      <c r="K72" s="11">
        <f>SUM(T66:T70)</f>
        <v>237.44</v>
      </c>
    </row>
    <row r="73" spans="1:22" ht="13.8" x14ac:dyDescent="0.25">
      <c r="A73" s="8"/>
      <c r="B73" s="8"/>
      <c r="C73" s="9" t="s">
        <v>31</v>
      </c>
      <c r="D73" s="10" t="s">
        <v>29</v>
      </c>
      <c r="E73" s="10">
        <f>175</f>
        <v>175</v>
      </c>
      <c r="F73" s="11"/>
      <c r="G73" s="10"/>
      <c r="H73" s="10"/>
      <c r="I73" s="11">
        <f>SUM(U66:U70)</f>
        <v>11.94</v>
      </c>
      <c r="J73" s="10">
        <f>157</f>
        <v>157</v>
      </c>
      <c r="K73" s="11">
        <f>SUM(V66:V70)</f>
        <v>275.72000000000003</v>
      </c>
    </row>
    <row r="74" spans="1:22" ht="13.8" x14ac:dyDescent="0.25">
      <c r="A74" s="15"/>
      <c r="B74" s="15"/>
      <c r="C74" s="16" t="s">
        <v>32</v>
      </c>
      <c r="D74" s="17" t="s">
        <v>33</v>
      </c>
      <c r="E74" s="17">
        <f>Source!AQ30</f>
        <v>49.5</v>
      </c>
      <c r="F74" s="18"/>
      <c r="G74" s="17" t="str">
        <f>IF(Source!DI30&lt;&gt;"",Source!DI30," ")</f>
        <v xml:space="preserve"> </v>
      </c>
      <c r="H74" s="17">
        <f>Source!AV31</f>
        <v>1</v>
      </c>
      <c r="I74" s="18">
        <f>Source!U30</f>
        <v>1.7819999999999998</v>
      </c>
      <c r="J74" s="17"/>
      <c r="K74" s="18"/>
    </row>
    <row r="75" spans="1:22" ht="13.8" x14ac:dyDescent="0.25">
      <c r="A75" s="19"/>
      <c r="B75" s="20"/>
      <c r="C75" s="21"/>
      <c r="D75" s="21"/>
      <c r="E75" s="21"/>
      <c r="F75" s="21"/>
      <c r="G75" s="21"/>
      <c r="H75" s="36">
        <f>I68+I69+I71+I72+I73</f>
        <v>144.19999999999999</v>
      </c>
      <c r="I75" s="36"/>
      <c r="J75" s="36">
        <f>K68+K69+K71+K72+K73</f>
        <v>2145.98</v>
      </c>
      <c r="K75" s="36"/>
      <c r="O75">
        <f>H75</f>
        <v>144.19999999999999</v>
      </c>
      <c r="P75">
        <f>J75</f>
        <v>2145.98</v>
      </c>
    </row>
    <row r="76" spans="1:22" ht="41.4" x14ac:dyDescent="0.25">
      <c r="A76" s="8" t="str">
        <f>IF(Source!E32&lt;&gt;"",Source!E32,"")</f>
        <v>5</v>
      </c>
      <c r="B76" s="8" t="str">
        <f>IF(Source!F32&lt;&gt;"",Source!F32,"")</f>
        <v>6.68-51-2</v>
      </c>
      <c r="C76" s="9" t="s">
        <v>37</v>
      </c>
      <c r="D76" s="10" t="str">
        <f>IF(Source!H32&lt;&gt;"",Source!H32,"")</f>
        <v>100 м3 конструкций</v>
      </c>
      <c r="E76" s="10">
        <f>Source!I32</f>
        <v>3.5999999999999997E-2</v>
      </c>
      <c r="F76" s="11"/>
      <c r="G76" s="10"/>
      <c r="H76" s="10"/>
      <c r="I76" s="11"/>
      <c r="J76" s="10" t="str">
        <f>IF(Source!BO33&lt;&gt;"",Source!BO33,"")</f>
        <v>6.68-51-2</v>
      </c>
      <c r="K76" s="11"/>
      <c r="Q76">
        <f>Source!X32</f>
        <v>3.18</v>
      </c>
      <c r="R76">
        <f>Source!X33</f>
        <v>69.52</v>
      </c>
      <c r="S76">
        <f>Source!Y32</f>
        <v>2.1800000000000002</v>
      </c>
      <c r="T76">
        <f>Source!Y33</f>
        <v>41.91</v>
      </c>
      <c r="U76">
        <f>ROUND((175/100)*ROUND(Source!R32,2),2)</f>
        <v>5.15</v>
      </c>
      <c r="V76">
        <f>ROUND((157/100)*ROUND(Source!R33,2),2)</f>
        <v>118.86</v>
      </c>
    </row>
    <row r="77" spans="1:22" x14ac:dyDescent="0.25">
      <c r="A77" s="12"/>
      <c r="B77" s="12"/>
      <c r="C77" s="13" t="str">
        <f>"Объем: "&amp;Source!I32&amp;"=3,6/"&amp;"100"</f>
        <v>Объем: 0,036=3,6/100</v>
      </c>
    </row>
    <row r="78" spans="1:22" ht="13.8" x14ac:dyDescent="0.25">
      <c r="A78" s="8"/>
      <c r="B78" s="8"/>
      <c r="C78" s="9" t="s">
        <v>25</v>
      </c>
      <c r="D78" s="10"/>
      <c r="E78" s="10"/>
      <c r="F78" s="11">
        <f>Source!AO32</f>
        <v>110.33</v>
      </c>
      <c r="G78" s="10" t="str">
        <f>IF(Source!DG32&lt;&gt;"",Source!DG32," ")</f>
        <v xml:space="preserve"> </v>
      </c>
      <c r="H78" s="10">
        <f>Source!AV33</f>
        <v>1</v>
      </c>
      <c r="I78" s="11">
        <f>Source!S32</f>
        <v>3.97</v>
      </c>
      <c r="J78" s="10">
        <f>IF(Source!BA33&lt;&gt;0,Source!BA33,1)</f>
        <v>25.75</v>
      </c>
      <c r="K78" s="11">
        <f>Source!S33</f>
        <v>102.23</v>
      </c>
    </row>
    <row r="79" spans="1:22" ht="13.8" x14ac:dyDescent="0.25">
      <c r="A79" s="8"/>
      <c r="B79" s="8"/>
      <c r="C79" s="9" t="s">
        <v>26</v>
      </c>
      <c r="D79" s="10"/>
      <c r="E79" s="10"/>
      <c r="F79" s="11">
        <f>Source!AM32</f>
        <v>402.43</v>
      </c>
      <c r="G79" s="10" t="str">
        <f>IF(Source!DE32&lt;&gt;"",Source!DE32," ")</f>
        <v xml:space="preserve"> </v>
      </c>
      <c r="H79" s="10">
        <f>Source!AV33</f>
        <v>1</v>
      </c>
      <c r="I79" s="11">
        <f>Source!Q32</f>
        <v>14.49</v>
      </c>
      <c r="J79" s="10">
        <f>IF(Source!BB33&lt;&gt;0,Source!BB33,1)</f>
        <v>11.75</v>
      </c>
      <c r="K79" s="11">
        <f>Source!Q33</f>
        <v>170.26</v>
      </c>
    </row>
    <row r="80" spans="1:22" ht="14.4" x14ac:dyDescent="0.3">
      <c r="A80" s="8"/>
      <c r="B80" s="8"/>
      <c r="C80" s="9" t="s">
        <v>27</v>
      </c>
      <c r="D80" s="10"/>
      <c r="E80" s="10"/>
      <c r="F80" s="11">
        <f>Source!AN32</f>
        <v>81.58</v>
      </c>
      <c r="G80" s="10" t="str">
        <f>IF(Source!DF32&lt;&gt;"",Source!DF32," ")</f>
        <v xml:space="preserve"> </v>
      </c>
      <c r="H80" s="10">
        <f>Source!AV33</f>
        <v>1</v>
      </c>
      <c r="I80" s="14">
        <f>Source!R32</f>
        <v>2.94</v>
      </c>
      <c r="J80" s="10">
        <f>IF(Source!BS33&lt;&gt;0,Source!BS33,1)</f>
        <v>25.75</v>
      </c>
      <c r="K80" s="14">
        <f>Source!R33</f>
        <v>75.709999999999994</v>
      </c>
    </row>
    <row r="81" spans="1:22" ht="13.8" x14ac:dyDescent="0.25">
      <c r="A81" s="8"/>
      <c r="B81" s="8"/>
      <c r="C81" s="9" t="s">
        <v>28</v>
      </c>
      <c r="D81" s="10" t="s">
        <v>29</v>
      </c>
      <c r="E81" s="10">
        <f>Source!DN33</f>
        <v>80</v>
      </c>
      <c r="F81" s="11"/>
      <c r="G81" s="10"/>
      <c r="H81" s="10"/>
      <c r="I81" s="11">
        <f>SUM(Q76:Q80)</f>
        <v>3.18</v>
      </c>
      <c r="J81" s="10">
        <f>Source!BZ33</f>
        <v>68</v>
      </c>
      <c r="K81" s="11">
        <f>SUM(R76:R80)</f>
        <v>69.52</v>
      </c>
    </row>
    <row r="82" spans="1:22" ht="13.8" x14ac:dyDescent="0.25">
      <c r="A82" s="8"/>
      <c r="B82" s="8"/>
      <c r="C82" s="9" t="s">
        <v>30</v>
      </c>
      <c r="D82" s="10" t="s">
        <v>29</v>
      </c>
      <c r="E82" s="10">
        <f>Source!DO33</f>
        <v>55</v>
      </c>
      <c r="F82" s="11"/>
      <c r="G82" s="10"/>
      <c r="H82" s="10"/>
      <c r="I82" s="11">
        <f>SUM(S76:S80)</f>
        <v>2.1800000000000002</v>
      </c>
      <c r="J82" s="10">
        <f>Source!CA33</f>
        <v>41</v>
      </c>
      <c r="K82" s="11">
        <f>SUM(T76:T80)</f>
        <v>41.91</v>
      </c>
    </row>
    <row r="83" spans="1:22" ht="13.8" x14ac:dyDescent="0.25">
      <c r="A83" s="8"/>
      <c r="B83" s="8"/>
      <c r="C83" s="9" t="s">
        <v>31</v>
      </c>
      <c r="D83" s="10" t="s">
        <v>29</v>
      </c>
      <c r="E83" s="10">
        <f>175</f>
        <v>175</v>
      </c>
      <c r="F83" s="11"/>
      <c r="G83" s="10"/>
      <c r="H83" s="10"/>
      <c r="I83" s="11">
        <f>SUM(U76:U80)</f>
        <v>5.15</v>
      </c>
      <c r="J83" s="10">
        <f>157</f>
        <v>157</v>
      </c>
      <c r="K83" s="11">
        <f>SUM(V76:V80)</f>
        <v>118.86</v>
      </c>
    </row>
    <row r="84" spans="1:22" ht="13.8" x14ac:dyDescent="0.25">
      <c r="A84" s="15"/>
      <c r="B84" s="15"/>
      <c r="C84" s="16" t="s">
        <v>32</v>
      </c>
      <c r="D84" s="17" t="s">
        <v>33</v>
      </c>
      <c r="E84" s="17">
        <f>Source!AQ32</f>
        <v>11.7</v>
      </c>
      <c r="F84" s="18"/>
      <c r="G84" s="17" t="str">
        <f>IF(Source!DI32&lt;&gt;"",Source!DI32," ")</f>
        <v xml:space="preserve"> </v>
      </c>
      <c r="H84" s="17">
        <f>Source!AV33</f>
        <v>1</v>
      </c>
      <c r="I84" s="18">
        <f>Source!U32</f>
        <v>0.42119999999999996</v>
      </c>
      <c r="J84" s="17"/>
      <c r="K84" s="18"/>
    </row>
    <row r="85" spans="1:22" ht="13.8" x14ac:dyDescent="0.25">
      <c r="A85" s="19"/>
      <c r="B85" s="20"/>
      <c r="C85" s="21"/>
      <c r="D85" s="21"/>
      <c r="E85" s="21"/>
      <c r="F85" s="21"/>
      <c r="G85" s="21"/>
      <c r="H85" s="36">
        <f>I78+I79+I81+I82+I83</f>
        <v>28.97</v>
      </c>
      <c r="I85" s="36"/>
      <c r="J85" s="36">
        <f>K78+K79+K81+K82+K83</f>
        <v>502.78</v>
      </c>
      <c r="K85" s="36"/>
      <c r="O85">
        <f>H85</f>
        <v>28.97</v>
      </c>
      <c r="P85">
        <f>J85</f>
        <v>502.78</v>
      </c>
    </row>
    <row r="86" spans="1:22" ht="27.6" x14ac:dyDescent="0.25">
      <c r="A86" s="8" t="str">
        <f>IF(Source!E34&lt;&gt;"",Source!E34,"")</f>
        <v>6</v>
      </c>
      <c r="B86" s="8" t="str">
        <f>IF(Source!F34&lt;&gt;"",Source!F34,"")</f>
        <v>6.68-53-1</v>
      </c>
      <c r="C86" s="9" t="s">
        <v>38</v>
      </c>
      <c r="D86" s="10" t="str">
        <f>IF(Source!H34&lt;&gt;"",Source!H34,"")</f>
        <v>100 м</v>
      </c>
      <c r="E86" s="10">
        <f>Source!I34</f>
        <v>0.15</v>
      </c>
      <c r="F86" s="11"/>
      <c r="G86" s="10"/>
      <c r="H86" s="10"/>
      <c r="I86" s="11"/>
      <c r="J86" s="10" t="str">
        <f>IF(Source!BO35&lt;&gt;"",Source!BO35,"")</f>
        <v>6.68-53-1</v>
      </c>
      <c r="K86" s="11"/>
      <c r="Q86">
        <f>Source!X34</f>
        <v>102.9</v>
      </c>
      <c r="R86">
        <f>Source!X35</f>
        <v>2252.31</v>
      </c>
      <c r="S86">
        <f>Source!Y34</f>
        <v>70.75</v>
      </c>
      <c r="T86">
        <f>Source!Y35</f>
        <v>1358.01</v>
      </c>
      <c r="U86">
        <f>ROUND((175/100)*ROUND(Source!R34,2),2)</f>
        <v>0</v>
      </c>
      <c r="V86">
        <f>ROUND((157/100)*ROUND(Source!R35,2),2)</f>
        <v>0</v>
      </c>
    </row>
    <row r="87" spans="1:22" x14ac:dyDescent="0.25">
      <c r="A87" s="12"/>
      <c r="B87" s="12"/>
      <c r="C87" s="13" t="str">
        <f>"Объем: "&amp;Source!I34&amp;"=15/"&amp;"100"</f>
        <v>Объем: 0,15=15/100</v>
      </c>
    </row>
    <row r="88" spans="1:22" ht="13.8" x14ac:dyDescent="0.25">
      <c r="A88" s="8"/>
      <c r="B88" s="8"/>
      <c r="C88" s="9" t="s">
        <v>25</v>
      </c>
      <c r="D88" s="10"/>
      <c r="E88" s="10"/>
      <c r="F88" s="11">
        <f>Source!AO34</f>
        <v>857.51</v>
      </c>
      <c r="G88" s="10" t="str">
        <f>IF(Source!DG34&lt;&gt;"",Source!DG34," ")</f>
        <v xml:space="preserve"> </v>
      </c>
      <c r="H88" s="10">
        <f>Source!AV35</f>
        <v>1</v>
      </c>
      <c r="I88" s="11">
        <f>Source!S34</f>
        <v>128.63</v>
      </c>
      <c r="J88" s="10">
        <f>IF(Source!BA35&lt;&gt;0,Source!BA35,1)</f>
        <v>25.75</v>
      </c>
      <c r="K88" s="11">
        <f>Source!S35</f>
        <v>3312.22</v>
      </c>
    </row>
    <row r="89" spans="1:22" ht="13.8" x14ac:dyDescent="0.25">
      <c r="A89" s="8"/>
      <c r="B89" s="8"/>
      <c r="C89" s="9" t="s">
        <v>28</v>
      </c>
      <c r="D89" s="10" t="s">
        <v>29</v>
      </c>
      <c r="E89" s="10">
        <f>Source!DN35</f>
        <v>80</v>
      </c>
      <c r="F89" s="11"/>
      <c r="G89" s="10"/>
      <c r="H89" s="10"/>
      <c r="I89" s="11">
        <f>SUM(Q86:Q88)</f>
        <v>102.9</v>
      </c>
      <c r="J89" s="10">
        <f>Source!BZ35</f>
        <v>68</v>
      </c>
      <c r="K89" s="11">
        <f>SUM(R86:R88)</f>
        <v>2252.31</v>
      </c>
    </row>
    <row r="90" spans="1:22" ht="13.8" x14ac:dyDescent="0.25">
      <c r="A90" s="8"/>
      <c r="B90" s="8"/>
      <c r="C90" s="9" t="s">
        <v>30</v>
      </c>
      <c r="D90" s="10" t="s">
        <v>29</v>
      </c>
      <c r="E90" s="10">
        <f>Source!DO35</f>
        <v>55</v>
      </c>
      <c r="F90" s="11"/>
      <c r="G90" s="10"/>
      <c r="H90" s="10"/>
      <c r="I90" s="11">
        <f>SUM(S86:S88)</f>
        <v>70.75</v>
      </c>
      <c r="J90" s="10">
        <f>Source!CA35</f>
        <v>41</v>
      </c>
      <c r="K90" s="11">
        <f>SUM(T86:T88)</f>
        <v>1358.01</v>
      </c>
    </row>
    <row r="91" spans="1:22" ht="13.8" x14ac:dyDescent="0.25">
      <c r="A91" s="15"/>
      <c r="B91" s="15"/>
      <c r="C91" s="16" t="s">
        <v>32</v>
      </c>
      <c r="D91" s="17" t="s">
        <v>33</v>
      </c>
      <c r="E91" s="17">
        <f>Source!AQ34</f>
        <v>76.7</v>
      </c>
      <c r="F91" s="18"/>
      <c r="G91" s="17" t="str">
        <f>IF(Source!DI34&lt;&gt;"",Source!DI34," ")</f>
        <v xml:space="preserve"> </v>
      </c>
      <c r="H91" s="17">
        <f>Source!AV35</f>
        <v>1</v>
      </c>
      <c r="I91" s="18">
        <f>Source!U34</f>
        <v>11.505000000000001</v>
      </c>
      <c r="J91" s="17"/>
      <c r="K91" s="18"/>
    </row>
    <row r="92" spans="1:22" ht="13.8" x14ac:dyDescent="0.25">
      <c r="A92" s="19"/>
      <c r="B92" s="20"/>
      <c r="C92" s="21"/>
      <c r="D92" s="21"/>
      <c r="E92" s="21"/>
      <c r="F92" s="21"/>
      <c r="G92" s="21"/>
      <c r="H92" s="36">
        <f>I88+I89+I90</f>
        <v>302.27999999999997</v>
      </c>
      <c r="I92" s="36"/>
      <c r="J92" s="36">
        <f>K88+K89+K90</f>
        <v>6922.54</v>
      </c>
      <c r="K92" s="36"/>
      <c r="O92">
        <f>H92</f>
        <v>302.27999999999997</v>
      </c>
      <c r="P92">
        <f>J92</f>
        <v>6922.54</v>
      </c>
    </row>
    <row r="93" spans="1:22" ht="41.4" x14ac:dyDescent="0.25">
      <c r="A93" s="8" t="str">
        <f>IF(Source!E36&lt;&gt;"",Source!E36,"")</f>
        <v>7</v>
      </c>
      <c r="B93" s="8" t="s">
        <v>39</v>
      </c>
      <c r="C93" s="9" t="s">
        <v>40</v>
      </c>
      <c r="D93" s="10" t="str">
        <f>IF(Source!H36&lt;&gt;"",Source!H36,"")</f>
        <v>100 м3 грунта</v>
      </c>
      <c r="E93" s="10">
        <f>Source!I36</f>
        <v>3.105</v>
      </c>
      <c r="F93" s="11"/>
      <c r="G93" s="10"/>
      <c r="H93" s="10"/>
      <c r="I93" s="11"/>
      <c r="J93" s="10" t="str">
        <f>IF(Source!BO37&lt;&gt;"",Source!BO37,"")</f>
        <v>3.1-3-1</v>
      </c>
      <c r="K93" s="11"/>
      <c r="Q93">
        <f>Source!X36</f>
        <v>27.89</v>
      </c>
      <c r="R93">
        <f>Source!X37</f>
        <v>674.22</v>
      </c>
      <c r="S93">
        <f>Source!Y36</f>
        <v>21.91</v>
      </c>
      <c r="T93">
        <f>Source!Y37</f>
        <v>366.43</v>
      </c>
      <c r="U93">
        <f>ROUND((175/100)*ROUND(Source!R36,2),2)</f>
        <v>397.01</v>
      </c>
      <c r="V93">
        <f>ROUND((157/100)*ROUND(Source!R37,2),2)</f>
        <v>9171.39</v>
      </c>
    </row>
    <row r="94" spans="1:22" x14ac:dyDescent="0.25">
      <c r="A94" s="12"/>
      <c r="B94" s="12"/>
      <c r="C94" s="13" t="str">
        <f>"Объем: "&amp;Source!I36&amp;"=310,5/"&amp;"100"</f>
        <v>Объем: 3,105=310,5/100</v>
      </c>
    </row>
    <row r="95" spans="1:22" ht="13.8" x14ac:dyDescent="0.25">
      <c r="A95" s="8"/>
      <c r="B95" s="8"/>
      <c r="C95" s="9" t="s">
        <v>25</v>
      </c>
      <c r="D95" s="10"/>
      <c r="E95" s="10"/>
      <c r="F95" s="11">
        <f>Source!AO36</f>
        <v>7.97</v>
      </c>
      <c r="G95" s="10" t="str">
        <f>IF(Source!DG36&lt;&gt;"",Source!DG36," ")</f>
        <v>)*1,15</v>
      </c>
      <c r="H95" s="10">
        <f>Source!AV37</f>
        <v>1</v>
      </c>
      <c r="I95" s="11">
        <f>Source!S36</f>
        <v>28.46</v>
      </c>
      <c r="J95" s="10">
        <f>IF(Source!BA37&lt;&gt;0,Source!BA37,1)</f>
        <v>25.75</v>
      </c>
      <c r="K95" s="11">
        <f>Source!S37</f>
        <v>732.85</v>
      </c>
    </row>
    <row r="96" spans="1:22" ht="13.8" x14ac:dyDescent="0.25">
      <c r="A96" s="8"/>
      <c r="B96" s="8"/>
      <c r="C96" s="9" t="s">
        <v>26</v>
      </c>
      <c r="D96" s="10"/>
      <c r="E96" s="10"/>
      <c r="F96" s="11">
        <f>Source!AM36</f>
        <v>617.59</v>
      </c>
      <c r="G96" s="10" t="str">
        <f>IF(Source!DE36&lt;&gt;"",Source!DE36," ")</f>
        <v>)*1,25</v>
      </c>
      <c r="H96" s="10">
        <f>Source!AV37</f>
        <v>1</v>
      </c>
      <c r="I96" s="11">
        <f>Source!Q36</f>
        <v>2397.02</v>
      </c>
      <c r="J96" s="10">
        <f>IF(Source!BB37&lt;&gt;0,Source!BB37,1)</f>
        <v>8.8000000000000007</v>
      </c>
      <c r="K96" s="11">
        <f>Source!Q37</f>
        <v>21093.78</v>
      </c>
    </row>
    <row r="97" spans="1:22" ht="14.4" x14ac:dyDescent="0.3">
      <c r="A97" s="8"/>
      <c r="B97" s="8"/>
      <c r="C97" s="9" t="s">
        <v>27</v>
      </c>
      <c r="D97" s="10"/>
      <c r="E97" s="10"/>
      <c r="F97" s="11">
        <f>Source!AN36</f>
        <v>58.45</v>
      </c>
      <c r="G97" s="10" t="str">
        <f>IF(Source!DF36&lt;&gt;"",Source!DF36," ")</f>
        <v>)*1,25</v>
      </c>
      <c r="H97" s="10">
        <f>Source!AV37</f>
        <v>1</v>
      </c>
      <c r="I97" s="14">
        <f>Source!R36</f>
        <v>226.86</v>
      </c>
      <c r="J97" s="10">
        <f>IF(Source!BS37&lt;&gt;0,Source!BS37,1)</f>
        <v>25.75</v>
      </c>
      <c r="K97" s="14">
        <f>Source!R37</f>
        <v>5841.65</v>
      </c>
    </row>
    <row r="98" spans="1:22" ht="13.8" x14ac:dyDescent="0.25">
      <c r="A98" s="8"/>
      <c r="B98" s="8"/>
      <c r="C98" s="9" t="s">
        <v>28</v>
      </c>
      <c r="D98" s="10" t="s">
        <v>29</v>
      </c>
      <c r="E98" s="10">
        <f>Source!DN37</f>
        <v>98</v>
      </c>
      <c r="F98" s="11"/>
      <c r="G98" s="10"/>
      <c r="H98" s="10"/>
      <c r="I98" s="11">
        <f>SUM(Q93:Q97)</f>
        <v>27.89</v>
      </c>
      <c r="J98" s="10">
        <f>Source!BZ37</f>
        <v>92</v>
      </c>
      <c r="K98" s="11">
        <f>SUM(R93:R97)</f>
        <v>674.22</v>
      </c>
    </row>
    <row r="99" spans="1:22" ht="13.8" x14ac:dyDescent="0.25">
      <c r="A99" s="8"/>
      <c r="B99" s="8"/>
      <c r="C99" s="9" t="s">
        <v>30</v>
      </c>
      <c r="D99" s="10" t="s">
        <v>29</v>
      </c>
      <c r="E99" s="10">
        <f>Source!DO37</f>
        <v>77</v>
      </c>
      <c r="F99" s="11"/>
      <c r="G99" s="10"/>
      <c r="H99" s="10"/>
      <c r="I99" s="11">
        <f>SUM(S93:S97)</f>
        <v>21.91</v>
      </c>
      <c r="J99" s="10">
        <f>Source!CA37</f>
        <v>50</v>
      </c>
      <c r="K99" s="11">
        <f>SUM(T93:T97)</f>
        <v>366.43</v>
      </c>
    </row>
    <row r="100" spans="1:22" ht="13.8" x14ac:dyDescent="0.25">
      <c r="A100" s="8"/>
      <c r="B100" s="8"/>
      <c r="C100" s="9" t="s">
        <v>31</v>
      </c>
      <c r="D100" s="10" t="s">
        <v>29</v>
      </c>
      <c r="E100" s="10">
        <f>175</f>
        <v>175</v>
      </c>
      <c r="F100" s="11"/>
      <c r="G100" s="10"/>
      <c r="H100" s="10"/>
      <c r="I100" s="11">
        <f>SUM(U93:U97)</f>
        <v>397.01</v>
      </c>
      <c r="J100" s="10">
        <f>157</f>
        <v>157</v>
      </c>
      <c r="K100" s="11">
        <f>SUM(V93:V97)</f>
        <v>9171.39</v>
      </c>
    </row>
    <row r="101" spans="1:22" ht="13.8" x14ac:dyDescent="0.25">
      <c r="A101" s="15"/>
      <c r="B101" s="15"/>
      <c r="C101" s="16" t="s">
        <v>32</v>
      </c>
      <c r="D101" s="17" t="s">
        <v>33</v>
      </c>
      <c r="E101" s="17">
        <f>Source!AQ36</f>
        <v>0.78</v>
      </c>
      <c r="F101" s="18"/>
      <c r="G101" s="17" t="str">
        <f>IF(Source!DI36&lt;&gt;"",Source!DI36," ")</f>
        <v>)*1,15</v>
      </c>
      <c r="H101" s="17">
        <f>Source!AV37</f>
        <v>1</v>
      </c>
      <c r="I101" s="18">
        <f>Source!U36</f>
        <v>2.7851849999999998</v>
      </c>
      <c r="J101" s="17"/>
      <c r="K101" s="18"/>
    </row>
    <row r="102" spans="1:22" ht="13.8" x14ac:dyDescent="0.25">
      <c r="A102" s="19"/>
      <c r="B102" s="20"/>
      <c r="C102" s="21"/>
      <c r="D102" s="21"/>
      <c r="E102" s="21"/>
      <c r="F102" s="21"/>
      <c r="G102" s="21"/>
      <c r="H102" s="36">
        <f>I95+I96+I98+I99+I100</f>
        <v>2872.29</v>
      </c>
      <c r="I102" s="36"/>
      <c r="J102" s="36">
        <f>K95+K96+K98+K99+K100</f>
        <v>32038.67</v>
      </c>
      <c r="K102" s="36"/>
      <c r="O102">
        <f>H102</f>
        <v>2872.29</v>
      </c>
      <c r="P102">
        <f>J102</f>
        <v>32038.67</v>
      </c>
    </row>
    <row r="103" spans="1:22" ht="41.4" x14ac:dyDescent="0.25">
      <c r="A103" s="8" t="str">
        <f>IF(Source!E38&lt;&gt;"",Source!E38,"")</f>
        <v>8</v>
      </c>
      <c r="B103" s="8" t="s">
        <v>41</v>
      </c>
      <c r="C103" s="9" t="s">
        <v>42</v>
      </c>
      <c r="D103" s="10" t="str">
        <f>IF(Source!H38&lt;&gt;"",Source!H38,"")</f>
        <v>100 м3 грунта</v>
      </c>
      <c r="E103" s="10">
        <f>Source!I38</f>
        <v>0.34499999999999997</v>
      </c>
      <c r="F103" s="11"/>
      <c r="G103" s="10"/>
      <c r="H103" s="10"/>
      <c r="I103" s="11"/>
      <c r="J103" s="10" t="str">
        <f>IF(Source!BO39&lt;&gt;"",Source!BO39,"")</f>
        <v>3.1-51-1</v>
      </c>
      <c r="K103" s="11"/>
      <c r="Q103">
        <f>Source!X38</f>
        <v>737.47</v>
      </c>
      <c r="R103">
        <f>Source!X39</f>
        <v>15233.68</v>
      </c>
      <c r="S103">
        <f>Source!Y38</f>
        <v>542.97</v>
      </c>
      <c r="T103">
        <f>Source!Y39</f>
        <v>8555.9</v>
      </c>
      <c r="U103">
        <f>ROUND((175/100)*ROUND(Source!R38,2),2)</f>
        <v>0</v>
      </c>
      <c r="V103">
        <f>ROUND((157/100)*ROUND(Source!R39,2),2)</f>
        <v>0</v>
      </c>
    </row>
    <row r="104" spans="1:22" x14ac:dyDescent="0.25">
      <c r="A104" s="12"/>
      <c r="B104" s="12"/>
      <c r="C104" s="13" t="str">
        <f>"Объем: "&amp;Source!I38&amp;"=34,5/"&amp;"100"</f>
        <v>Объем: 0,345=34,5/100</v>
      </c>
    </row>
    <row r="105" spans="1:22" ht="13.8" x14ac:dyDescent="0.25">
      <c r="A105" s="8"/>
      <c r="B105" s="8"/>
      <c r="C105" s="9" t="s">
        <v>25</v>
      </c>
      <c r="D105" s="10"/>
      <c r="E105" s="10"/>
      <c r="F105" s="11">
        <f>Source!AO38</f>
        <v>2042.62</v>
      </c>
      <c r="G105" s="10" t="str">
        <f>IF(Source!DG38&lt;&gt;"",Source!DG38," ")</f>
        <v>)*1,15</v>
      </c>
      <c r="H105" s="10">
        <f>Source!AV39</f>
        <v>1</v>
      </c>
      <c r="I105" s="11">
        <f>Source!S38</f>
        <v>810.41</v>
      </c>
      <c r="J105" s="10">
        <f>IF(Source!BA39&lt;&gt;0,Source!BA39,1)</f>
        <v>25.75</v>
      </c>
      <c r="K105" s="11">
        <f>Source!S39</f>
        <v>20868.060000000001</v>
      </c>
    </row>
    <row r="106" spans="1:22" ht="13.8" x14ac:dyDescent="0.25">
      <c r="A106" s="8"/>
      <c r="B106" s="8"/>
      <c r="C106" s="9" t="s">
        <v>28</v>
      </c>
      <c r="D106" s="10" t="s">
        <v>29</v>
      </c>
      <c r="E106" s="10">
        <f>Source!DN39</f>
        <v>91</v>
      </c>
      <c r="F106" s="11"/>
      <c r="G106" s="10"/>
      <c r="H106" s="10"/>
      <c r="I106" s="11">
        <f>SUM(Q103:Q105)</f>
        <v>737.47</v>
      </c>
      <c r="J106" s="10">
        <f>Source!BZ39</f>
        <v>73</v>
      </c>
      <c r="K106" s="11">
        <f>SUM(R103:R105)</f>
        <v>15233.68</v>
      </c>
    </row>
    <row r="107" spans="1:22" ht="13.8" x14ac:dyDescent="0.25">
      <c r="A107" s="8"/>
      <c r="B107" s="8"/>
      <c r="C107" s="9" t="s">
        <v>30</v>
      </c>
      <c r="D107" s="10" t="s">
        <v>29</v>
      </c>
      <c r="E107" s="10">
        <f>Source!DO39</f>
        <v>67</v>
      </c>
      <c r="F107" s="11"/>
      <c r="G107" s="10"/>
      <c r="H107" s="10"/>
      <c r="I107" s="11">
        <f>SUM(S103:S105)</f>
        <v>542.97</v>
      </c>
      <c r="J107" s="10">
        <f>Source!CA39</f>
        <v>41</v>
      </c>
      <c r="K107" s="11">
        <f>SUM(T103:T105)</f>
        <v>8555.9</v>
      </c>
    </row>
    <row r="108" spans="1:22" ht="13.8" x14ac:dyDescent="0.25">
      <c r="A108" s="15"/>
      <c r="B108" s="15"/>
      <c r="C108" s="16" t="s">
        <v>32</v>
      </c>
      <c r="D108" s="17" t="s">
        <v>33</v>
      </c>
      <c r="E108" s="17">
        <f>Source!AQ38</f>
        <v>192.7</v>
      </c>
      <c r="F108" s="18"/>
      <c r="G108" s="17" t="str">
        <f>IF(Source!DI38&lt;&gt;"",Source!DI38," ")</f>
        <v>)*1,15</v>
      </c>
      <c r="H108" s="17">
        <f>Source!AV39</f>
        <v>1</v>
      </c>
      <c r="I108" s="18">
        <f>Source!U38</f>
        <v>76.453724999999977</v>
      </c>
      <c r="J108" s="17"/>
      <c r="K108" s="18"/>
    </row>
    <row r="109" spans="1:22" ht="13.8" x14ac:dyDescent="0.25">
      <c r="A109" s="19"/>
      <c r="B109" s="20"/>
      <c r="C109" s="21"/>
      <c r="D109" s="21"/>
      <c r="E109" s="21"/>
      <c r="F109" s="21"/>
      <c r="G109" s="21"/>
      <c r="H109" s="36">
        <f>I105+I106+I107</f>
        <v>2090.8500000000004</v>
      </c>
      <c r="I109" s="36"/>
      <c r="J109" s="36">
        <f>K105+K106+K107</f>
        <v>44657.640000000007</v>
      </c>
      <c r="K109" s="36"/>
      <c r="O109">
        <f>H109</f>
        <v>2090.8500000000004</v>
      </c>
      <c r="P109">
        <f>J109</f>
        <v>44657.640000000007</v>
      </c>
    </row>
    <row r="110" spans="1:22" ht="82.8" x14ac:dyDescent="0.25">
      <c r="A110" s="8" t="str">
        <f>IF(Source!E40&lt;&gt;"",Source!E40,"")</f>
        <v>9</v>
      </c>
      <c r="B110" s="8" t="s">
        <v>43</v>
      </c>
      <c r="C110" s="9" t="s">
        <v>44</v>
      </c>
      <c r="D110" s="10" t="str">
        <f>IF(Source!H40&lt;&gt;"",Source!H40,"")</f>
        <v>100 м3 сборных железобетонных конструкций</v>
      </c>
      <c r="E110" s="10">
        <f>Source!I40</f>
        <v>0.16239999999999999</v>
      </c>
      <c r="F110" s="11"/>
      <c r="G110" s="10"/>
      <c r="H110" s="10"/>
      <c r="I110" s="11"/>
      <c r="J110" s="10" t="str">
        <f>IF(Source!BO41&lt;&gt;"",Source!BO41,"")</f>
        <v>3.7-45-2</v>
      </c>
      <c r="K110" s="11"/>
      <c r="Q110">
        <f>Source!X40</f>
        <v>552.15</v>
      </c>
      <c r="R110">
        <f>Source!X41</f>
        <v>11333.11</v>
      </c>
      <c r="S110">
        <f>Source!Y40</f>
        <v>280.08</v>
      </c>
      <c r="T110">
        <f>Source!Y41</f>
        <v>4224.16</v>
      </c>
      <c r="U110">
        <f>ROUND((175/100)*ROUND(Source!R40,2),2)</f>
        <v>50.68</v>
      </c>
      <c r="V110">
        <f>ROUND((157/100)*ROUND(Source!R41,2),2)</f>
        <v>1170.78</v>
      </c>
    </row>
    <row r="111" spans="1:22" x14ac:dyDescent="0.25">
      <c r="A111" s="12"/>
      <c r="B111" s="12"/>
      <c r="C111" s="13" t="str">
        <f>"Объем: "&amp;Source!I40&amp;"=16,24/"&amp;"100"</f>
        <v>Объем: 0,1624=16,24/100</v>
      </c>
    </row>
    <row r="112" spans="1:22" ht="13.8" x14ac:dyDescent="0.25">
      <c r="A112" s="8"/>
      <c r="B112" s="8"/>
      <c r="C112" s="9" t="s">
        <v>25</v>
      </c>
      <c r="D112" s="10"/>
      <c r="E112" s="10"/>
      <c r="F112" s="11">
        <f>Source!AO40</f>
        <v>3079.68</v>
      </c>
      <c r="G112" s="10" t="str">
        <f>IF(Source!DG40&lt;&gt;"",Source!DG40," ")</f>
        <v>)*0,8</v>
      </c>
      <c r="H112" s="10">
        <f>Source!AV41</f>
        <v>1</v>
      </c>
      <c r="I112" s="11">
        <f>Source!S40</f>
        <v>400.11</v>
      </c>
      <c r="J112" s="10">
        <f>IF(Source!BA41&lt;&gt;0,Source!BA41,1)</f>
        <v>25.75</v>
      </c>
      <c r="K112" s="11">
        <f>Source!S41</f>
        <v>10302.83</v>
      </c>
    </row>
    <row r="113" spans="1:22" ht="13.8" x14ac:dyDescent="0.25">
      <c r="A113" s="8"/>
      <c r="B113" s="8"/>
      <c r="C113" s="9" t="s">
        <v>26</v>
      </c>
      <c r="D113" s="10"/>
      <c r="E113" s="10"/>
      <c r="F113" s="11">
        <f>Source!AM40</f>
        <v>3250.18</v>
      </c>
      <c r="G113" s="10" t="str">
        <f>IF(Source!DE40&lt;&gt;"",Source!DE40," ")</f>
        <v>)*0,8</v>
      </c>
      <c r="H113" s="10">
        <f>Source!AV41</f>
        <v>1</v>
      </c>
      <c r="I113" s="11">
        <f>Source!Q40</f>
        <v>422.26</v>
      </c>
      <c r="J113" s="10">
        <f>IF(Source!BB41&lt;&gt;0,Source!BB41,1)</f>
        <v>8.0500000000000007</v>
      </c>
      <c r="K113" s="11">
        <f>Source!Q41</f>
        <v>3399.19</v>
      </c>
    </row>
    <row r="114" spans="1:22" ht="14.4" x14ac:dyDescent="0.3">
      <c r="A114" s="8"/>
      <c r="B114" s="8"/>
      <c r="C114" s="9" t="s">
        <v>27</v>
      </c>
      <c r="D114" s="10"/>
      <c r="E114" s="10"/>
      <c r="F114" s="11">
        <f>Source!AN40</f>
        <v>222.88</v>
      </c>
      <c r="G114" s="10" t="str">
        <f>IF(Source!DF40&lt;&gt;"",Source!DF40," ")</f>
        <v>)*0,8</v>
      </c>
      <c r="H114" s="10">
        <f>Source!AV41</f>
        <v>1</v>
      </c>
      <c r="I114" s="14">
        <f>Source!R40</f>
        <v>28.96</v>
      </c>
      <c r="J114" s="10">
        <f>IF(Source!BS41&lt;&gt;0,Source!BS41,1)</f>
        <v>25.75</v>
      </c>
      <c r="K114" s="14">
        <f>Source!R41</f>
        <v>745.72</v>
      </c>
    </row>
    <row r="115" spans="1:22" ht="13.8" x14ac:dyDescent="0.25">
      <c r="A115" s="8"/>
      <c r="B115" s="8"/>
      <c r="C115" s="9" t="s">
        <v>28</v>
      </c>
      <c r="D115" s="10" t="s">
        <v>29</v>
      </c>
      <c r="E115" s="10">
        <f>Source!DN41</f>
        <v>138</v>
      </c>
      <c r="F115" s="11"/>
      <c r="G115" s="10"/>
      <c r="H115" s="10"/>
      <c r="I115" s="11">
        <f>SUM(Q110:Q114)</f>
        <v>552.15</v>
      </c>
      <c r="J115" s="10">
        <f>Source!BZ41</f>
        <v>110</v>
      </c>
      <c r="K115" s="11">
        <f>SUM(R110:R114)</f>
        <v>11333.11</v>
      </c>
    </row>
    <row r="116" spans="1:22" ht="13.8" x14ac:dyDescent="0.25">
      <c r="A116" s="8"/>
      <c r="B116" s="8"/>
      <c r="C116" s="9" t="s">
        <v>30</v>
      </c>
      <c r="D116" s="10" t="s">
        <v>29</v>
      </c>
      <c r="E116" s="10">
        <f>Source!DO41</f>
        <v>70</v>
      </c>
      <c r="F116" s="11"/>
      <c r="G116" s="10"/>
      <c r="H116" s="10"/>
      <c r="I116" s="11">
        <f>SUM(S110:S114)</f>
        <v>280.08</v>
      </c>
      <c r="J116" s="10">
        <f>Source!CA41</f>
        <v>41</v>
      </c>
      <c r="K116" s="11">
        <f>SUM(T110:T114)</f>
        <v>4224.16</v>
      </c>
    </row>
    <row r="117" spans="1:22" ht="13.8" x14ac:dyDescent="0.25">
      <c r="A117" s="8"/>
      <c r="B117" s="8"/>
      <c r="C117" s="9" t="s">
        <v>31</v>
      </c>
      <c r="D117" s="10" t="s">
        <v>29</v>
      </c>
      <c r="E117" s="10">
        <f>175</f>
        <v>175</v>
      </c>
      <c r="F117" s="11"/>
      <c r="G117" s="10"/>
      <c r="H117" s="10"/>
      <c r="I117" s="11">
        <f>SUM(U110:U114)</f>
        <v>50.68</v>
      </c>
      <c r="J117" s="10">
        <f>157</f>
        <v>157</v>
      </c>
      <c r="K117" s="11">
        <f>SUM(V110:V114)</f>
        <v>1170.78</v>
      </c>
    </row>
    <row r="118" spans="1:22" ht="13.8" x14ac:dyDescent="0.25">
      <c r="A118" s="15"/>
      <c r="B118" s="15"/>
      <c r="C118" s="16" t="s">
        <v>32</v>
      </c>
      <c r="D118" s="17" t="s">
        <v>33</v>
      </c>
      <c r="E118" s="17">
        <f>Source!AQ40</f>
        <v>256</v>
      </c>
      <c r="F118" s="18"/>
      <c r="G118" s="17" t="str">
        <f>IF(Source!DI40&lt;&gt;"",Source!DI40," ")</f>
        <v>)*0,8</v>
      </c>
      <c r="H118" s="17">
        <f>Source!AV41</f>
        <v>1</v>
      </c>
      <c r="I118" s="18">
        <f>Source!U40</f>
        <v>33.259520000000002</v>
      </c>
      <c r="J118" s="17"/>
      <c r="K118" s="18"/>
    </row>
    <row r="119" spans="1:22" ht="13.8" x14ac:dyDescent="0.25">
      <c r="A119" s="19"/>
      <c r="B119" s="20"/>
      <c r="C119" s="21"/>
      <c r="D119" s="21"/>
      <c r="E119" s="21"/>
      <c r="F119" s="21"/>
      <c r="G119" s="21"/>
      <c r="H119" s="36">
        <f>I112+I113+I115+I116+I117</f>
        <v>1705.28</v>
      </c>
      <c r="I119" s="36"/>
      <c r="J119" s="36">
        <f>K112+K113+K115+K116+K117</f>
        <v>30430.07</v>
      </c>
      <c r="K119" s="36"/>
      <c r="O119">
        <f>H119</f>
        <v>1705.28</v>
      </c>
      <c r="P119">
        <f>J119</f>
        <v>30430.07</v>
      </c>
    </row>
    <row r="120" spans="1:22" ht="82.8" x14ac:dyDescent="0.25">
      <c r="A120" s="8" t="str">
        <f>IF(Source!E42&lt;&gt;"",Source!E42,"")</f>
        <v>10</v>
      </c>
      <c r="B120" s="8" t="s">
        <v>43</v>
      </c>
      <c r="C120" s="9" t="s">
        <v>45</v>
      </c>
      <c r="D120" s="10" t="str">
        <f>IF(Source!H42&lt;&gt;"",Source!H42,"")</f>
        <v>100 м3 сборных железобетонных конструкций</v>
      </c>
      <c r="E120" s="10">
        <f>Source!I42</f>
        <v>0.04</v>
      </c>
      <c r="F120" s="11"/>
      <c r="G120" s="10"/>
      <c r="H120" s="10"/>
      <c r="I120" s="11"/>
      <c r="J120" s="10" t="str">
        <f>IF(Source!BO43&lt;&gt;"",Source!BO43,"")</f>
        <v>3.7-45-2</v>
      </c>
      <c r="K120" s="11"/>
      <c r="Q120">
        <f>Source!X42</f>
        <v>136</v>
      </c>
      <c r="R120">
        <f>Source!X43</f>
        <v>2791.43</v>
      </c>
      <c r="S120">
        <f>Source!Y42</f>
        <v>68.989999999999995</v>
      </c>
      <c r="T120">
        <f>Source!Y43</f>
        <v>1040.44</v>
      </c>
      <c r="U120">
        <f>ROUND((175/100)*ROUND(Source!R42,2),2)</f>
        <v>12.48</v>
      </c>
      <c r="V120">
        <f>ROUND((157/100)*ROUND(Source!R43,2),2)</f>
        <v>288.25</v>
      </c>
    </row>
    <row r="121" spans="1:22" x14ac:dyDescent="0.25">
      <c r="A121" s="12"/>
      <c r="B121" s="12"/>
      <c r="C121" s="13" t="str">
        <f>"Объем: "&amp;Source!I42&amp;"=4/"&amp;"100"</f>
        <v>Объем: 0,04=4/100</v>
      </c>
    </row>
    <row r="122" spans="1:22" ht="13.8" x14ac:dyDescent="0.25">
      <c r="A122" s="8"/>
      <c r="B122" s="8"/>
      <c r="C122" s="9" t="s">
        <v>25</v>
      </c>
      <c r="D122" s="10"/>
      <c r="E122" s="10"/>
      <c r="F122" s="11">
        <f>Source!AO42</f>
        <v>3079.68</v>
      </c>
      <c r="G122" s="10" t="str">
        <f>IF(Source!DG42&lt;&gt;"",Source!DG42," ")</f>
        <v>)*0,8</v>
      </c>
      <c r="H122" s="10">
        <f>Source!AV43</f>
        <v>1</v>
      </c>
      <c r="I122" s="11">
        <f>Source!S42</f>
        <v>98.55</v>
      </c>
      <c r="J122" s="10">
        <f>IF(Source!BA43&lt;&gt;0,Source!BA43,1)</f>
        <v>25.75</v>
      </c>
      <c r="K122" s="11">
        <f>Source!S43</f>
        <v>2537.66</v>
      </c>
    </row>
    <row r="123" spans="1:22" ht="13.8" x14ac:dyDescent="0.25">
      <c r="A123" s="8"/>
      <c r="B123" s="8"/>
      <c r="C123" s="9" t="s">
        <v>26</v>
      </c>
      <c r="D123" s="10"/>
      <c r="E123" s="10"/>
      <c r="F123" s="11">
        <f>Source!AM42</f>
        <v>3250.18</v>
      </c>
      <c r="G123" s="10" t="str">
        <f>IF(Source!DE42&lt;&gt;"",Source!DE42," ")</f>
        <v>)*0,8</v>
      </c>
      <c r="H123" s="10">
        <f>Source!AV43</f>
        <v>1</v>
      </c>
      <c r="I123" s="11">
        <f>Source!Q42</f>
        <v>104.01</v>
      </c>
      <c r="J123" s="10">
        <f>IF(Source!BB43&lt;&gt;0,Source!BB43,1)</f>
        <v>8.0500000000000007</v>
      </c>
      <c r="K123" s="11">
        <f>Source!Q43</f>
        <v>837.28</v>
      </c>
    </row>
    <row r="124" spans="1:22" ht="14.4" x14ac:dyDescent="0.3">
      <c r="A124" s="8"/>
      <c r="B124" s="8"/>
      <c r="C124" s="9" t="s">
        <v>27</v>
      </c>
      <c r="D124" s="10"/>
      <c r="E124" s="10"/>
      <c r="F124" s="11">
        <f>Source!AN42</f>
        <v>222.88</v>
      </c>
      <c r="G124" s="10" t="str">
        <f>IF(Source!DF42&lt;&gt;"",Source!DF42," ")</f>
        <v>)*0,8</v>
      </c>
      <c r="H124" s="10">
        <f>Source!AV43</f>
        <v>1</v>
      </c>
      <c r="I124" s="14">
        <f>Source!R42</f>
        <v>7.13</v>
      </c>
      <c r="J124" s="10">
        <f>IF(Source!BS43&lt;&gt;0,Source!BS43,1)</f>
        <v>25.75</v>
      </c>
      <c r="K124" s="14">
        <f>Source!R43</f>
        <v>183.6</v>
      </c>
    </row>
    <row r="125" spans="1:22" ht="13.8" x14ac:dyDescent="0.25">
      <c r="A125" s="8"/>
      <c r="B125" s="8"/>
      <c r="C125" s="9" t="s">
        <v>28</v>
      </c>
      <c r="D125" s="10" t="s">
        <v>29</v>
      </c>
      <c r="E125" s="10">
        <f>Source!DN43</f>
        <v>138</v>
      </c>
      <c r="F125" s="11"/>
      <c r="G125" s="10"/>
      <c r="H125" s="10"/>
      <c r="I125" s="11">
        <f>SUM(Q120:Q124)</f>
        <v>136</v>
      </c>
      <c r="J125" s="10">
        <f>Source!BZ43</f>
        <v>110</v>
      </c>
      <c r="K125" s="11">
        <f>SUM(R120:R124)</f>
        <v>2791.43</v>
      </c>
    </row>
    <row r="126" spans="1:22" ht="13.8" x14ac:dyDescent="0.25">
      <c r="A126" s="8"/>
      <c r="B126" s="8"/>
      <c r="C126" s="9" t="s">
        <v>30</v>
      </c>
      <c r="D126" s="10" t="s">
        <v>29</v>
      </c>
      <c r="E126" s="10">
        <f>Source!DO43</f>
        <v>70</v>
      </c>
      <c r="F126" s="11"/>
      <c r="G126" s="10"/>
      <c r="H126" s="10"/>
      <c r="I126" s="11">
        <f>SUM(S120:S124)</f>
        <v>68.989999999999995</v>
      </c>
      <c r="J126" s="10">
        <f>Source!CA43</f>
        <v>41</v>
      </c>
      <c r="K126" s="11">
        <f>SUM(T120:T124)</f>
        <v>1040.44</v>
      </c>
    </row>
    <row r="127" spans="1:22" ht="13.8" x14ac:dyDescent="0.25">
      <c r="A127" s="8"/>
      <c r="B127" s="8"/>
      <c r="C127" s="9" t="s">
        <v>31</v>
      </c>
      <c r="D127" s="10" t="s">
        <v>29</v>
      </c>
      <c r="E127" s="10">
        <f>175</f>
        <v>175</v>
      </c>
      <c r="F127" s="11"/>
      <c r="G127" s="10"/>
      <c r="H127" s="10"/>
      <c r="I127" s="11">
        <f>SUM(U120:U124)</f>
        <v>12.48</v>
      </c>
      <c r="J127" s="10">
        <f>157</f>
        <v>157</v>
      </c>
      <c r="K127" s="11">
        <f>SUM(V120:V124)</f>
        <v>288.25</v>
      </c>
    </row>
    <row r="128" spans="1:22" ht="13.8" x14ac:dyDescent="0.25">
      <c r="A128" s="15"/>
      <c r="B128" s="15"/>
      <c r="C128" s="16" t="s">
        <v>32</v>
      </c>
      <c r="D128" s="17" t="s">
        <v>33</v>
      </c>
      <c r="E128" s="17">
        <f>Source!AQ42</f>
        <v>256</v>
      </c>
      <c r="F128" s="18"/>
      <c r="G128" s="17" t="str">
        <f>IF(Source!DI42&lt;&gt;"",Source!DI42," ")</f>
        <v>)*0,8</v>
      </c>
      <c r="H128" s="17">
        <f>Source!AV43</f>
        <v>1</v>
      </c>
      <c r="I128" s="18">
        <f>Source!U42</f>
        <v>8.1920000000000002</v>
      </c>
      <c r="J128" s="17"/>
      <c r="K128" s="18"/>
    </row>
    <row r="129" spans="1:22" ht="13.8" x14ac:dyDescent="0.25">
      <c r="A129" s="19"/>
      <c r="B129" s="20"/>
      <c r="C129" s="21"/>
      <c r="D129" s="21"/>
      <c r="E129" s="21"/>
      <c r="F129" s="21"/>
      <c r="G129" s="21"/>
      <c r="H129" s="36">
        <f>I122+I123+I125+I126+I127</f>
        <v>420.03000000000003</v>
      </c>
      <c r="I129" s="36"/>
      <c r="J129" s="36">
        <f>K122+K123+K125+K126+K127</f>
        <v>7495.0599999999995</v>
      </c>
      <c r="K129" s="36"/>
      <c r="O129">
        <f>H129</f>
        <v>420.03000000000003</v>
      </c>
      <c r="P129">
        <f>J129</f>
        <v>7495.0599999999995</v>
      </c>
    </row>
    <row r="130" spans="1:22" ht="55.2" x14ac:dyDescent="0.25">
      <c r="A130" s="8" t="str">
        <f>IF(Source!E44&lt;&gt;"",Source!E44,"")</f>
        <v>11</v>
      </c>
      <c r="B130" s="8" t="str">
        <f>IF(Source!F44&lt;&gt;"",Source!F44,"")</f>
        <v>6.69-2-9</v>
      </c>
      <c r="C130" s="9" t="s">
        <v>46</v>
      </c>
      <c r="D130" s="10" t="str">
        <f>IF(Source!H44&lt;&gt;"",Source!H44,"")</f>
        <v>100 отверстий</v>
      </c>
      <c r="E130" s="10">
        <f>Source!I44</f>
        <v>0.02</v>
      </c>
      <c r="F130" s="11"/>
      <c r="G130" s="10"/>
      <c r="H130" s="10"/>
      <c r="I130" s="11"/>
      <c r="J130" s="10" t="str">
        <f>IF(Source!BO45&lt;&gt;"",Source!BO45,"")</f>
        <v>6.69-2-9</v>
      </c>
      <c r="K130" s="11"/>
      <c r="Q130">
        <f>Source!X44</f>
        <v>88.02</v>
      </c>
      <c r="R130">
        <f>Source!X45</f>
        <v>1818.09</v>
      </c>
      <c r="S130">
        <f>Source!Y44</f>
        <v>67.7</v>
      </c>
      <c r="T130">
        <f>Source!Y45</f>
        <v>1021.12</v>
      </c>
      <c r="U130">
        <f>ROUND((175/100)*ROUND(Source!R44,2),2)</f>
        <v>91.53</v>
      </c>
      <c r="V130">
        <f>ROUND((157/100)*ROUND(Source!R45,2),2)</f>
        <v>2114.37</v>
      </c>
    </row>
    <row r="131" spans="1:22" x14ac:dyDescent="0.25">
      <c r="A131" s="12"/>
      <c r="B131" s="12"/>
      <c r="C131" s="13" t="str">
        <f>"Объем: "&amp;Source!I44&amp;"=2/"&amp;"100"</f>
        <v>Объем: 0,02=2/100</v>
      </c>
    </row>
    <row r="132" spans="1:22" ht="13.8" x14ac:dyDescent="0.25">
      <c r="A132" s="8"/>
      <c r="B132" s="8"/>
      <c r="C132" s="9" t="s">
        <v>25</v>
      </c>
      <c r="D132" s="10"/>
      <c r="E132" s="10"/>
      <c r="F132" s="11">
        <f>Source!AO44</f>
        <v>4836.0600000000004</v>
      </c>
      <c r="G132" s="10" t="str">
        <f>IF(Source!DG44&lt;&gt;"",Source!DG44," ")</f>
        <v xml:space="preserve"> </v>
      </c>
      <c r="H132" s="10">
        <f>Source!AV45</f>
        <v>1</v>
      </c>
      <c r="I132" s="11">
        <f>Source!S44</f>
        <v>96.72</v>
      </c>
      <c r="J132" s="10">
        <f>IF(Source!BA45&lt;&gt;0,Source!BA45,1)</f>
        <v>25.75</v>
      </c>
      <c r="K132" s="11">
        <f>Source!S45</f>
        <v>2490.54</v>
      </c>
    </row>
    <row r="133" spans="1:22" ht="13.8" x14ac:dyDescent="0.25">
      <c r="A133" s="8"/>
      <c r="B133" s="8"/>
      <c r="C133" s="9" t="s">
        <v>26</v>
      </c>
      <c r="D133" s="10"/>
      <c r="E133" s="10"/>
      <c r="F133" s="11">
        <f>Source!AM44</f>
        <v>9348.2999999999993</v>
      </c>
      <c r="G133" s="10" t="str">
        <f>IF(Source!DE44&lt;&gt;"",Source!DE44," ")</f>
        <v xml:space="preserve"> </v>
      </c>
      <c r="H133" s="10">
        <f>Source!AV45</f>
        <v>1</v>
      </c>
      <c r="I133" s="11">
        <f>Source!Q44</f>
        <v>186.97</v>
      </c>
      <c r="J133" s="10">
        <f>IF(Source!BB45&lt;&gt;0,Source!BB45,1)</f>
        <v>10.7</v>
      </c>
      <c r="K133" s="11">
        <f>Source!Q45</f>
        <v>2000.58</v>
      </c>
    </row>
    <row r="134" spans="1:22" ht="14.4" x14ac:dyDescent="0.3">
      <c r="A134" s="8"/>
      <c r="B134" s="8"/>
      <c r="C134" s="9" t="s">
        <v>27</v>
      </c>
      <c r="D134" s="10"/>
      <c r="E134" s="10"/>
      <c r="F134" s="11">
        <f>Source!AN44</f>
        <v>2614.9499999999998</v>
      </c>
      <c r="G134" s="10" t="str">
        <f>IF(Source!DF44&lt;&gt;"",Source!DF44," ")</f>
        <v xml:space="preserve"> </v>
      </c>
      <c r="H134" s="10">
        <f>Source!AV45</f>
        <v>1</v>
      </c>
      <c r="I134" s="14">
        <f>Source!R44</f>
        <v>52.3</v>
      </c>
      <c r="J134" s="10">
        <f>IF(Source!BS45&lt;&gt;0,Source!BS45,1)</f>
        <v>25.75</v>
      </c>
      <c r="K134" s="14">
        <f>Source!R45</f>
        <v>1346.73</v>
      </c>
    </row>
    <row r="135" spans="1:22" ht="13.8" x14ac:dyDescent="0.25">
      <c r="A135" s="8"/>
      <c r="B135" s="8"/>
      <c r="C135" s="9" t="s">
        <v>28</v>
      </c>
      <c r="D135" s="10" t="s">
        <v>29</v>
      </c>
      <c r="E135" s="10">
        <f>Source!DN45</f>
        <v>91</v>
      </c>
      <c r="F135" s="11"/>
      <c r="G135" s="10"/>
      <c r="H135" s="10"/>
      <c r="I135" s="11">
        <f>SUM(Q130:Q134)</f>
        <v>88.02</v>
      </c>
      <c r="J135" s="10">
        <f>Source!BZ45</f>
        <v>73</v>
      </c>
      <c r="K135" s="11">
        <f>SUM(R130:R134)</f>
        <v>1818.09</v>
      </c>
    </row>
    <row r="136" spans="1:22" ht="13.8" x14ac:dyDescent="0.25">
      <c r="A136" s="8"/>
      <c r="B136" s="8"/>
      <c r="C136" s="9" t="s">
        <v>30</v>
      </c>
      <c r="D136" s="10" t="s">
        <v>29</v>
      </c>
      <c r="E136" s="10">
        <f>Source!DO45</f>
        <v>70</v>
      </c>
      <c r="F136" s="11"/>
      <c r="G136" s="10"/>
      <c r="H136" s="10"/>
      <c r="I136" s="11">
        <f>SUM(S130:S134)</f>
        <v>67.7</v>
      </c>
      <c r="J136" s="10">
        <f>Source!CA45</f>
        <v>41</v>
      </c>
      <c r="K136" s="11">
        <f>SUM(T130:T134)</f>
        <v>1021.12</v>
      </c>
    </row>
    <row r="137" spans="1:22" ht="13.8" x14ac:dyDescent="0.25">
      <c r="A137" s="8"/>
      <c r="B137" s="8"/>
      <c r="C137" s="9" t="s">
        <v>31</v>
      </c>
      <c r="D137" s="10" t="s">
        <v>29</v>
      </c>
      <c r="E137" s="10">
        <f>175</f>
        <v>175</v>
      </c>
      <c r="F137" s="11"/>
      <c r="G137" s="10"/>
      <c r="H137" s="10"/>
      <c r="I137" s="11">
        <f>SUM(U130:U134)</f>
        <v>91.53</v>
      </c>
      <c r="J137" s="10">
        <f>157</f>
        <v>157</v>
      </c>
      <c r="K137" s="11">
        <f>SUM(V130:V134)</f>
        <v>2114.37</v>
      </c>
    </row>
    <row r="138" spans="1:22" ht="13.8" x14ac:dyDescent="0.25">
      <c r="A138" s="15"/>
      <c r="B138" s="15"/>
      <c r="C138" s="16" t="s">
        <v>32</v>
      </c>
      <c r="D138" s="17" t="s">
        <v>33</v>
      </c>
      <c r="E138" s="17">
        <f>Source!AQ44</f>
        <v>402</v>
      </c>
      <c r="F138" s="18"/>
      <c r="G138" s="17" t="str">
        <f>IF(Source!DI44&lt;&gt;"",Source!DI44," ")</f>
        <v xml:space="preserve"> </v>
      </c>
      <c r="H138" s="17">
        <f>Source!AV45</f>
        <v>1</v>
      </c>
      <c r="I138" s="18">
        <f>Source!U44</f>
        <v>8.0400000000000009</v>
      </c>
      <c r="J138" s="17"/>
      <c r="K138" s="18"/>
    </row>
    <row r="139" spans="1:22" ht="13.8" x14ac:dyDescent="0.25">
      <c r="A139" s="19"/>
      <c r="B139" s="20"/>
      <c r="C139" s="21"/>
      <c r="D139" s="21"/>
      <c r="E139" s="21"/>
      <c r="F139" s="21"/>
      <c r="G139" s="21"/>
      <c r="H139" s="36">
        <f>I132+I133+I135+I136+I137</f>
        <v>530.93999999999994</v>
      </c>
      <c r="I139" s="36"/>
      <c r="J139" s="36">
        <f>K132+K133+K135+K136+K137</f>
        <v>9444.7000000000007</v>
      </c>
      <c r="K139" s="36"/>
      <c r="O139">
        <f>H139</f>
        <v>530.93999999999994</v>
      </c>
      <c r="P139">
        <f>J139</f>
        <v>9444.7000000000007</v>
      </c>
    </row>
    <row r="140" spans="1:22" ht="55.2" x14ac:dyDescent="0.25">
      <c r="A140" s="8" t="str">
        <f>IF(Source!E46&lt;&gt;"",Source!E46,"")</f>
        <v>12</v>
      </c>
      <c r="B140" s="8" t="s">
        <v>47</v>
      </c>
      <c r="C140" s="9" t="s">
        <v>48</v>
      </c>
      <c r="D140" s="10" t="str">
        <f>IF(Source!H46&lt;&gt;"",Source!H46,"")</f>
        <v>1 км трубопровода</v>
      </c>
      <c r="E140" s="10">
        <f>Source!I46</f>
        <v>4.3499999999999997E-2</v>
      </c>
      <c r="F140" s="11"/>
      <c r="G140" s="10"/>
      <c r="H140" s="10"/>
      <c r="I140" s="11"/>
      <c r="J140" s="10" t="str">
        <f>IF(Source!BO47&lt;&gt;"",Source!BO47,"")</f>
        <v>3.24-2-1</v>
      </c>
      <c r="K140" s="11"/>
      <c r="Q140">
        <f>Source!X46</f>
        <v>162.01</v>
      </c>
      <c r="R140">
        <f>Source!X47</f>
        <v>3380.48</v>
      </c>
      <c r="S140">
        <f>Source!Y46</f>
        <v>94.97</v>
      </c>
      <c r="T140">
        <f>Source!Y47</f>
        <v>1474.46</v>
      </c>
      <c r="U140">
        <f>ROUND((175/100)*ROUND(Source!R46,2),2)</f>
        <v>41.04</v>
      </c>
      <c r="V140">
        <f>ROUND((157/100)*ROUND(Source!R47,2),2)</f>
        <v>948.03</v>
      </c>
    </row>
    <row r="141" spans="1:22" ht="13.8" x14ac:dyDescent="0.25">
      <c r="A141" s="8"/>
      <c r="B141" s="8"/>
      <c r="C141" s="9" t="s">
        <v>25</v>
      </c>
      <c r="D141" s="10"/>
      <c r="E141" s="10"/>
      <c r="F141" s="11">
        <f>Source!AO46</f>
        <v>5350.88</v>
      </c>
      <c r="G141" s="10" t="str">
        <f>IF(Source!DG46&lt;&gt;"",Source!DG46," ")</f>
        <v>)*0,6</v>
      </c>
      <c r="H141" s="10">
        <f>Source!AV47</f>
        <v>1</v>
      </c>
      <c r="I141" s="11">
        <f>Source!S46</f>
        <v>139.66</v>
      </c>
      <c r="J141" s="10">
        <f>IF(Source!BA47&lt;&gt;0,Source!BA47,1)</f>
        <v>25.75</v>
      </c>
      <c r="K141" s="11">
        <f>Source!S47</f>
        <v>3596.25</v>
      </c>
    </row>
    <row r="142" spans="1:22" ht="13.8" x14ac:dyDescent="0.25">
      <c r="A142" s="8"/>
      <c r="B142" s="8"/>
      <c r="C142" s="9" t="s">
        <v>26</v>
      </c>
      <c r="D142" s="10"/>
      <c r="E142" s="10"/>
      <c r="F142" s="11">
        <f>Source!AM46</f>
        <v>7752.2</v>
      </c>
      <c r="G142" s="10" t="str">
        <f>IF(Source!DE46&lt;&gt;"",Source!DE46," ")</f>
        <v>)*0,6</v>
      </c>
      <c r="H142" s="10">
        <f>Source!AV47</f>
        <v>1</v>
      </c>
      <c r="I142" s="11">
        <f>Source!Q46</f>
        <v>202.33</v>
      </c>
      <c r="J142" s="10">
        <f>IF(Source!BB47&lt;&gt;0,Source!BB47,1)</f>
        <v>9.19</v>
      </c>
      <c r="K142" s="11">
        <f>Source!Q47</f>
        <v>1859.41</v>
      </c>
    </row>
    <row r="143" spans="1:22" ht="14.4" x14ac:dyDescent="0.3">
      <c r="A143" s="8"/>
      <c r="B143" s="8"/>
      <c r="C143" s="9" t="s">
        <v>27</v>
      </c>
      <c r="D143" s="10"/>
      <c r="E143" s="10"/>
      <c r="F143" s="11">
        <f>Source!AN46</f>
        <v>898.33</v>
      </c>
      <c r="G143" s="10" t="str">
        <f>IF(Source!DF46&lt;&gt;"",Source!DF46," ")</f>
        <v>)*0,6</v>
      </c>
      <c r="H143" s="10">
        <f>Source!AV47</f>
        <v>1</v>
      </c>
      <c r="I143" s="14">
        <f>Source!R46</f>
        <v>23.45</v>
      </c>
      <c r="J143" s="10">
        <f>IF(Source!BS47&lt;&gt;0,Source!BS47,1)</f>
        <v>25.75</v>
      </c>
      <c r="K143" s="14">
        <f>Source!R47</f>
        <v>603.84</v>
      </c>
    </row>
    <row r="144" spans="1:22" ht="13.8" x14ac:dyDescent="0.25">
      <c r="A144" s="8"/>
      <c r="B144" s="8"/>
      <c r="C144" s="9" t="s">
        <v>28</v>
      </c>
      <c r="D144" s="10" t="s">
        <v>29</v>
      </c>
      <c r="E144" s="10">
        <f>Source!DN47</f>
        <v>116</v>
      </c>
      <c r="F144" s="11"/>
      <c r="G144" s="10"/>
      <c r="H144" s="10"/>
      <c r="I144" s="11">
        <f>SUM(Q140:Q143)</f>
        <v>162.01</v>
      </c>
      <c r="J144" s="10">
        <f>Source!BZ47</f>
        <v>94</v>
      </c>
      <c r="K144" s="11">
        <f>SUM(R140:R143)</f>
        <v>3380.48</v>
      </c>
    </row>
    <row r="145" spans="1:22" ht="13.8" x14ac:dyDescent="0.25">
      <c r="A145" s="8"/>
      <c r="B145" s="8"/>
      <c r="C145" s="9" t="s">
        <v>30</v>
      </c>
      <c r="D145" s="10" t="s">
        <v>29</v>
      </c>
      <c r="E145" s="10">
        <f>Source!DO47</f>
        <v>68</v>
      </c>
      <c r="F145" s="11"/>
      <c r="G145" s="10"/>
      <c r="H145" s="10"/>
      <c r="I145" s="11">
        <f>SUM(S140:S143)</f>
        <v>94.97</v>
      </c>
      <c r="J145" s="10">
        <f>Source!CA47</f>
        <v>41</v>
      </c>
      <c r="K145" s="11">
        <f>SUM(T140:T143)</f>
        <v>1474.46</v>
      </c>
    </row>
    <row r="146" spans="1:22" ht="13.8" x14ac:dyDescent="0.25">
      <c r="A146" s="8"/>
      <c r="B146" s="8"/>
      <c r="C146" s="9" t="s">
        <v>31</v>
      </c>
      <c r="D146" s="10" t="s">
        <v>29</v>
      </c>
      <c r="E146" s="10">
        <f>175</f>
        <v>175</v>
      </c>
      <c r="F146" s="11"/>
      <c r="G146" s="10"/>
      <c r="H146" s="10"/>
      <c r="I146" s="11">
        <f>SUM(U140:U143)</f>
        <v>41.04</v>
      </c>
      <c r="J146" s="10">
        <f>157</f>
        <v>157</v>
      </c>
      <c r="K146" s="11">
        <f>SUM(V140:V143)</f>
        <v>948.03</v>
      </c>
    </row>
    <row r="147" spans="1:22" ht="13.8" x14ac:dyDescent="0.25">
      <c r="A147" s="15"/>
      <c r="B147" s="15"/>
      <c r="C147" s="16" t="s">
        <v>32</v>
      </c>
      <c r="D147" s="17" t="s">
        <v>33</v>
      </c>
      <c r="E147" s="17">
        <f>Source!AQ46</f>
        <v>424</v>
      </c>
      <c r="F147" s="18"/>
      <c r="G147" s="17" t="str">
        <f>IF(Source!DI46&lt;&gt;"",Source!DI46," ")</f>
        <v>)*0,6</v>
      </c>
      <c r="H147" s="17">
        <f>Source!AV47</f>
        <v>1</v>
      </c>
      <c r="I147" s="18">
        <f>Source!U46</f>
        <v>11.066399999999998</v>
      </c>
      <c r="J147" s="17"/>
      <c r="K147" s="18"/>
    </row>
    <row r="148" spans="1:22" ht="13.8" x14ac:dyDescent="0.25">
      <c r="A148" s="19"/>
      <c r="B148" s="20"/>
      <c r="C148" s="21"/>
      <c r="D148" s="21"/>
      <c r="E148" s="21"/>
      <c r="F148" s="21"/>
      <c r="G148" s="21"/>
      <c r="H148" s="36">
        <f>I141+I142+I144+I145+I146</f>
        <v>640.01</v>
      </c>
      <c r="I148" s="36"/>
      <c r="J148" s="36">
        <f>K141+K142+K144+K145+K146</f>
        <v>11258.63</v>
      </c>
      <c r="K148" s="36"/>
      <c r="O148">
        <f>H148</f>
        <v>640.01</v>
      </c>
      <c r="P148">
        <f>J148</f>
        <v>11258.63</v>
      </c>
    </row>
    <row r="149" spans="1:22" ht="55.2" x14ac:dyDescent="0.25">
      <c r="A149" s="8" t="str">
        <f>IF(Source!E48&lt;&gt;"",Source!E48,"")</f>
        <v>13</v>
      </c>
      <c r="B149" s="8" t="s">
        <v>49</v>
      </c>
      <c r="C149" s="9" t="s">
        <v>50</v>
      </c>
      <c r="D149" s="10" t="str">
        <f>IF(Source!H48&lt;&gt;"",Source!H48,"")</f>
        <v>1 км трубопровода</v>
      </c>
      <c r="E149" s="10">
        <f>Source!I48</f>
        <v>4.3499999999999997E-2</v>
      </c>
      <c r="F149" s="11"/>
      <c r="G149" s="10"/>
      <c r="H149" s="10"/>
      <c r="I149" s="11"/>
      <c r="J149" s="10" t="str">
        <f>IF(Source!BO49&lt;&gt;"",Source!BO49,"")</f>
        <v>3.24-2-1</v>
      </c>
      <c r="K149" s="11"/>
      <c r="Q149">
        <f>Source!X48</f>
        <v>310.51</v>
      </c>
      <c r="R149">
        <f>Source!X49</f>
        <v>6479.19</v>
      </c>
      <c r="S149">
        <f>Source!Y48</f>
        <v>182.02</v>
      </c>
      <c r="T149">
        <f>Source!Y49</f>
        <v>2826.03</v>
      </c>
      <c r="U149">
        <f>ROUND((175/100)*ROUND(Source!R48,2),2)</f>
        <v>85.49</v>
      </c>
      <c r="V149">
        <f>ROUND((157/100)*ROUND(Source!R49,2),2)</f>
        <v>1974.89</v>
      </c>
    </row>
    <row r="150" spans="1:22" ht="13.8" x14ac:dyDescent="0.25">
      <c r="A150" s="8"/>
      <c r="B150" s="8"/>
      <c r="C150" s="9" t="s">
        <v>25</v>
      </c>
      <c r="D150" s="10"/>
      <c r="E150" s="10"/>
      <c r="F150" s="11">
        <f>Source!AO48</f>
        <v>5350.88</v>
      </c>
      <c r="G150" s="10" t="str">
        <f>IF(Source!DG48&lt;&gt;"",Source!DG48," ")</f>
        <v>)*1,15</v>
      </c>
      <c r="H150" s="10">
        <f>Source!AV49</f>
        <v>1</v>
      </c>
      <c r="I150" s="11">
        <f>Source!S48</f>
        <v>267.68</v>
      </c>
      <c r="J150" s="10">
        <f>IF(Source!BA49&lt;&gt;0,Source!BA49,1)</f>
        <v>25.75</v>
      </c>
      <c r="K150" s="11">
        <f>Source!S49</f>
        <v>6892.76</v>
      </c>
    </row>
    <row r="151" spans="1:22" ht="13.8" x14ac:dyDescent="0.25">
      <c r="A151" s="8"/>
      <c r="B151" s="8"/>
      <c r="C151" s="9" t="s">
        <v>26</v>
      </c>
      <c r="D151" s="10"/>
      <c r="E151" s="10"/>
      <c r="F151" s="11">
        <f>Source!AM48</f>
        <v>7752.2</v>
      </c>
      <c r="G151" s="10" t="str">
        <f>IF(Source!DE48&lt;&gt;"",Source!DE48," ")</f>
        <v>)*1,25</v>
      </c>
      <c r="H151" s="10">
        <f>Source!AV49</f>
        <v>1</v>
      </c>
      <c r="I151" s="11">
        <f>Source!Q48</f>
        <v>421.53</v>
      </c>
      <c r="J151" s="10">
        <f>IF(Source!BB49&lt;&gt;0,Source!BB49,1)</f>
        <v>9.19</v>
      </c>
      <c r="K151" s="11">
        <f>Source!Q49</f>
        <v>3873.86</v>
      </c>
    </row>
    <row r="152" spans="1:22" ht="14.4" x14ac:dyDescent="0.3">
      <c r="A152" s="8"/>
      <c r="B152" s="8"/>
      <c r="C152" s="9" t="s">
        <v>27</v>
      </c>
      <c r="D152" s="10"/>
      <c r="E152" s="10"/>
      <c r="F152" s="11">
        <f>Source!AN48</f>
        <v>898.33</v>
      </c>
      <c r="G152" s="10" t="str">
        <f>IF(Source!DF48&lt;&gt;"",Source!DF48," ")</f>
        <v>)*1,25</v>
      </c>
      <c r="H152" s="10">
        <f>Source!AV49</f>
        <v>1</v>
      </c>
      <c r="I152" s="14">
        <f>Source!R48</f>
        <v>48.85</v>
      </c>
      <c r="J152" s="10">
        <f>IF(Source!BS49&lt;&gt;0,Source!BS49,1)</f>
        <v>25.75</v>
      </c>
      <c r="K152" s="14">
        <f>Source!R49</f>
        <v>1257.8900000000001</v>
      </c>
    </row>
    <row r="153" spans="1:22" ht="13.8" x14ac:dyDescent="0.25">
      <c r="A153" s="8"/>
      <c r="B153" s="8"/>
      <c r="C153" s="9" t="s">
        <v>51</v>
      </c>
      <c r="D153" s="10"/>
      <c r="E153" s="10"/>
      <c r="F153" s="11">
        <f>Source!AL48</f>
        <v>6300.6</v>
      </c>
      <c r="G153" s="10" t="str">
        <f>IF(Source!DD48&lt;&gt;"",Source!DD48," ")</f>
        <v xml:space="preserve"> </v>
      </c>
      <c r="H153" s="10">
        <f>Source!AW49</f>
        <v>1</v>
      </c>
      <c r="I153" s="11">
        <f>Source!P48</f>
        <v>274.08</v>
      </c>
      <c r="J153" s="10">
        <f>IF(Source!BC49&lt;&gt;0,Source!BC49,1)</f>
        <v>4.6100000000000003</v>
      </c>
      <c r="K153" s="11">
        <f>Source!P49</f>
        <v>1263.51</v>
      </c>
    </row>
    <row r="154" spans="1:22" ht="69" x14ac:dyDescent="0.25">
      <c r="A154" s="8" t="str">
        <f>IF(Source!E50&lt;&gt;"",Source!E50,"")</f>
        <v>13,1</v>
      </c>
      <c r="B154" s="8" t="str">
        <f>IF(Source!F50&lt;&gt;"",Source!F50,"")</f>
        <v>1.12-6-670</v>
      </c>
      <c r="C154" s="9" t="s">
        <v>52</v>
      </c>
      <c r="D154" s="10" t="str">
        <f>IF(Source!H50&lt;&gt;"",Source!H50,"")</f>
        <v>м</v>
      </c>
      <c r="E154" s="10">
        <f>Source!I50</f>
        <v>43.934999999999995</v>
      </c>
      <c r="F154" s="11">
        <f>Source!AK50</f>
        <v>52.67</v>
      </c>
      <c r="G154" s="10"/>
      <c r="H154" s="10">
        <f>Source!AW51</f>
        <v>1</v>
      </c>
      <c r="I154" s="11">
        <f>Source!O50</f>
        <v>2314.06</v>
      </c>
      <c r="J154" s="10">
        <f>IF(Source!BC51&lt;&gt;0,Source!BC51,1)</f>
        <v>8.34</v>
      </c>
      <c r="K154" s="11">
        <f>Source!O51</f>
        <v>19299.259999999998</v>
      </c>
      <c r="Q154">
        <f>Source!X50</f>
        <v>0</v>
      </c>
      <c r="R154">
        <f>Source!X51</f>
        <v>0</v>
      </c>
      <c r="S154">
        <f>Source!Y50</f>
        <v>0</v>
      </c>
      <c r="T154">
        <f>Source!Y51</f>
        <v>0</v>
      </c>
      <c r="U154">
        <f>ROUND((175/100)*ROUND(Source!R50,2),2)</f>
        <v>0</v>
      </c>
      <c r="V154">
        <f>ROUND((157/100)*ROUND(Source!R51,2),2)</f>
        <v>0</v>
      </c>
    </row>
    <row r="155" spans="1:22" ht="13.8" x14ac:dyDescent="0.25">
      <c r="A155" s="8"/>
      <c r="B155" s="8"/>
      <c r="C155" s="9" t="s">
        <v>28</v>
      </c>
      <c r="D155" s="10" t="s">
        <v>29</v>
      </c>
      <c r="E155" s="10">
        <f>Source!DN49</f>
        <v>116</v>
      </c>
      <c r="F155" s="11"/>
      <c r="G155" s="10"/>
      <c r="H155" s="10"/>
      <c r="I155" s="11">
        <f>SUM(Q149:Q154)</f>
        <v>310.51</v>
      </c>
      <c r="J155" s="10">
        <f>Source!BZ49</f>
        <v>94</v>
      </c>
      <c r="K155" s="11">
        <f>SUM(R149:R154)</f>
        <v>6479.19</v>
      </c>
    </row>
    <row r="156" spans="1:22" ht="13.8" x14ac:dyDescent="0.25">
      <c r="A156" s="8"/>
      <c r="B156" s="8"/>
      <c r="C156" s="9" t="s">
        <v>30</v>
      </c>
      <c r="D156" s="10" t="s">
        <v>29</v>
      </c>
      <c r="E156" s="10">
        <f>Source!DO49</f>
        <v>68</v>
      </c>
      <c r="F156" s="11"/>
      <c r="G156" s="10"/>
      <c r="H156" s="10"/>
      <c r="I156" s="11">
        <f>SUM(S149:S154)</f>
        <v>182.02</v>
      </c>
      <c r="J156" s="10">
        <f>Source!CA49</f>
        <v>41</v>
      </c>
      <c r="K156" s="11">
        <f>SUM(T149:T154)</f>
        <v>2826.03</v>
      </c>
    </row>
    <row r="157" spans="1:22" ht="13.8" x14ac:dyDescent="0.25">
      <c r="A157" s="8"/>
      <c r="B157" s="8"/>
      <c r="C157" s="9" t="s">
        <v>31</v>
      </c>
      <c r="D157" s="10" t="s">
        <v>29</v>
      </c>
      <c r="E157" s="10">
        <f>175</f>
        <v>175</v>
      </c>
      <c r="F157" s="11"/>
      <c r="G157" s="10"/>
      <c r="H157" s="10"/>
      <c r="I157" s="11">
        <f>SUM(U149:U154)</f>
        <v>85.49</v>
      </c>
      <c r="J157" s="10">
        <f>157</f>
        <v>157</v>
      </c>
      <c r="K157" s="11">
        <f>SUM(V149:V154)</f>
        <v>1974.89</v>
      </c>
    </row>
    <row r="158" spans="1:22" ht="13.8" x14ac:dyDescent="0.25">
      <c r="A158" s="15"/>
      <c r="B158" s="15"/>
      <c r="C158" s="16" t="s">
        <v>32</v>
      </c>
      <c r="D158" s="17" t="s">
        <v>33</v>
      </c>
      <c r="E158" s="17">
        <f>Source!AQ48</f>
        <v>424</v>
      </c>
      <c r="F158" s="18"/>
      <c r="G158" s="17" t="str">
        <f>IF(Source!DI48&lt;&gt;"",Source!DI48," ")</f>
        <v>)*1,15</v>
      </c>
      <c r="H158" s="17">
        <f>Source!AV49</f>
        <v>1</v>
      </c>
      <c r="I158" s="18">
        <f>Source!U48</f>
        <v>21.210599999999996</v>
      </c>
      <c r="J158" s="17"/>
      <c r="K158" s="18"/>
    </row>
    <row r="159" spans="1:22" ht="13.8" x14ac:dyDescent="0.25">
      <c r="A159" s="19"/>
      <c r="B159" s="20"/>
      <c r="C159" s="21"/>
      <c r="D159" s="21"/>
      <c r="E159" s="21"/>
      <c r="F159" s="21"/>
      <c r="G159" s="21"/>
      <c r="H159" s="36">
        <f>I150+I151+I153+I155+I156+I157+SUM(I154:I154)</f>
        <v>3855.37</v>
      </c>
      <c r="I159" s="36"/>
      <c r="J159" s="36">
        <f>K150+K151+K153+K155+K156+K157+SUM(K154:K154)</f>
        <v>42609.5</v>
      </c>
      <c r="K159" s="36"/>
      <c r="O159">
        <f>H159</f>
        <v>3855.37</v>
      </c>
      <c r="P159">
        <f>J159</f>
        <v>42609.5</v>
      </c>
    </row>
    <row r="160" spans="1:22" ht="41.4" x14ac:dyDescent="0.25">
      <c r="A160" s="8" t="str">
        <f>IF(Source!E52&lt;&gt;"",Source!E52,"")</f>
        <v>14</v>
      </c>
      <c r="B160" s="8" t="s">
        <v>53</v>
      </c>
      <c r="C160" s="9" t="s">
        <v>54</v>
      </c>
      <c r="D160" s="10" t="str">
        <f>IF(Source!H52&lt;&gt;"",Source!H52,"")</f>
        <v>1 м3</v>
      </c>
      <c r="E160" s="10">
        <f>Source!I52</f>
        <v>0.54400000000000004</v>
      </c>
      <c r="F160" s="11"/>
      <c r="G160" s="10"/>
      <c r="H160" s="10"/>
      <c r="I160" s="11"/>
      <c r="J160" s="10" t="str">
        <f>IF(Source!BO53&lt;&gt;"",Source!BO53,"")</f>
        <v>3.26-1-1</v>
      </c>
      <c r="K160" s="11"/>
      <c r="Q160">
        <f>Source!X52</f>
        <v>132.55000000000001</v>
      </c>
      <c r="R160">
        <f>Source!X53</f>
        <v>2738.05</v>
      </c>
      <c r="S160">
        <f>Source!Y52</f>
        <v>101.96</v>
      </c>
      <c r="T160">
        <f>Source!Y53</f>
        <v>1537.81</v>
      </c>
      <c r="U160">
        <f>ROUND((175/100)*ROUND(Source!R52,2),2)</f>
        <v>28.25</v>
      </c>
      <c r="V160">
        <f>ROUND((157/100)*ROUND(Source!R53,2),2)</f>
        <v>652.51</v>
      </c>
    </row>
    <row r="161" spans="1:22" ht="13.8" x14ac:dyDescent="0.25">
      <c r="A161" s="8"/>
      <c r="B161" s="8"/>
      <c r="C161" s="9" t="s">
        <v>25</v>
      </c>
      <c r="D161" s="10"/>
      <c r="E161" s="10"/>
      <c r="F161" s="11">
        <f>Source!AO52</f>
        <v>232.84</v>
      </c>
      <c r="G161" s="10" t="str">
        <f>IF(Source!DG52&lt;&gt;"",Source!DG52," ")</f>
        <v>)*1,15</v>
      </c>
      <c r="H161" s="10">
        <f>Source!AV53</f>
        <v>1</v>
      </c>
      <c r="I161" s="11">
        <f>Source!S52</f>
        <v>145.66</v>
      </c>
      <c r="J161" s="10">
        <f>IF(Source!BA53&lt;&gt;0,Source!BA53,1)</f>
        <v>25.75</v>
      </c>
      <c r="K161" s="11">
        <f>Source!S53</f>
        <v>3750.75</v>
      </c>
    </row>
    <row r="162" spans="1:22" ht="13.8" x14ac:dyDescent="0.25">
      <c r="A162" s="8"/>
      <c r="B162" s="8"/>
      <c r="C162" s="9" t="s">
        <v>26</v>
      </c>
      <c r="D162" s="10"/>
      <c r="E162" s="10"/>
      <c r="F162" s="11">
        <f>Source!AM52</f>
        <v>70.3</v>
      </c>
      <c r="G162" s="10" t="str">
        <f>IF(Source!DE52&lt;&gt;"",Source!DE52," ")</f>
        <v>)*1,25</v>
      </c>
      <c r="H162" s="10">
        <f>Source!AV53</f>
        <v>1</v>
      </c>
      <c r="I162" s="11">
        <f>Source!Q52</f>
        <v>47.8</v>
      </c>
      <c r="J162" s="10">
        <f>IF(Source!BB53&lt;&gt;0,Source!BB53,1)</f>
        <v>14</v>
      </c>
      <c r="K162" s="11">
        <f>Source!Q53</f>
        <v>669.2</v>
      </c>
    </row>
    <row r="163" spans="1:22" ht="14.4" x14ac:dyDescent="0.3">
      <c r="A163" s="8"/>
      <c r="B163" s="8"/>
      <c r="C163" s="9" t="s">
        <v>27</v>
      </c>
      <c r="D163" s="10"/>
      <c r="E163" s="10"/>
      <c r="F163" s="11">
        <f>Source!AN52</f>
        <v>23.73</v>
      </c>
      <c r="G163" s="10" t="str">
        <f>IF(Source!DF52&lt;&gt;"",Source!DF52," ")</f>
        <v>)*1,25</v>
      </c>
      <c r="H163" s="10">
        <f>Source!AV53</f>
        <v>1</v>
      </c>
      <c r="I163" s="14">
        <f>Source!R52</f>
        <v>16.14</v>
      </c>
      <c r="J163" s="10">
        <f>IF(Source!BS53&lt;&gt;0,Source!BS53,1)</f>
        <v>25.75</v>
      </c>
      <c r="K163" s="14">
        <f>Source!R53</f>
        <v>415.61</v>
      </c>
    </row>
    <row r="164" spans="1:22" ht="13.8" x14ac:dyDescent="0.25">
      <c r="A164" s="8"/>
      <c r="B164" s="8"/>
      <c r="C164" s="9" t="s">
        <v>51</v>
      </c>
      <c r="D164" s="10"/>
      <c r="E164" s="10"/>
      <c r="F164" s="11">
        <f>Source!AL52</f>
        <v>557.95000000000005</v>
      </c>
      <c r="G164" s="10" t="str">
        <f>IF(Source!DD52&lt;&gt;"",Source!DD52," ")</f>
        <v xml:space="preserve"> </v>
      </c>
      <c r="H164" s="10">
        <f>Source!AW53</f>
        <v>1</v>
      </c>
      <c r="I164" s="11">
        <f>Source!P52</f>
        <v>303.52</v>
      </c>
      <c r="J164" s="10">
        <f>IF(Source!BC53&lt;&gt;0,Source!BC53,1)</f>
        <v>10.17</v>
      </c>
      <c r="K164" s="11">
        <f>Source!P53</f>
        <v>3086.8</v>
      </c>
    </row>
    <row r="165" spans="1:22" ht="69" x14ac:dyDescent="0.25">
      <c r="A165" s="8" t="str">
        <f>IF(Source!E54&lt;&gt;"",Source!E54,"")</f>
        <v>14,1</v>
      </c>
      <c r="B165" s="8" t="str">
        <f>IF(Source!F54&lt;&gt;"",Source!F54,"")</f>
        <v>1.1-1-1422</v>
      </c>
      <c r="C165" s="9" t="s">
        <v>55</v>
      </c>
      <c r="D165" s="10" t="str">
        <f>IF(Source!H54&lt;&gt;"",Source!H54,"")</f>
        <v>м</v>
      </c>
      <c r="E165" s="10">
        <f>Source!I54</f>
        <v>43.499999999999972</v>
      </c>
      <c r="F165" s="11">
        <f>Source!AK54</f>
        <v>134.53</v>
      </c>
      <c r="G165" s="10"/>
      <c r="H165" s="10">
        <f>Source!AW55</f>
        <v>1</v>
      </c>
      <c r="I165" s="11">
        <f>Source!O54</f>
        <v>5852.06</v>
      </c>
      <c r="J165" s="10">
        <f>IF(Source!BC55&lt;&gt;0,Source!BC55,1)</f>
        <v>2.29</v>
      </c>
      <c r="K165" s="11">
        <f>Source!O55</f>
        <v>13401.22</v>
      </c>
      <c r="Q165">
        <f>Source!X54</f>
        <v>0</v>
      </c>
      <c r="R165">
        <f>Source!X55</f>
        <v>0</v>
      </c>
      <c r="S165">
        <f>Source!Y54</f>
        <v>0</v>
      </c>
      <c r="T165">
        <f>Source!Y55</f>
        <v>0</v>
      </c>
      <c r="U165">
        <f>ROUND((175/100)*ROUND(Source!R54,2),2)</f>
        <v>0</v>
      </c>
      <c r="V165">
        <f>ROUND((157/100)*ROUND(Source!R55,2),2)</f>
        <v>0</v>
      </c>
    </row>
    <row r="166" spans="1:22" ht="13.8" x14ac:dyDescent="0.25">
      <c r="A166" s="8"/>
      <c r="B166" s="8"/>
      <c r="C166" s="9" t="s">
        <v>28</v>
      </c>
      <c r="D166" s="10" t="s">
        <v>29</v>
      </c>
      <c r="E166" s="10">
        <f>Source!DN53</f>
        <v>91</v>
      </c>
      <c r="F166" s="11"/>
      <c r="G166" s="10"/>
      <c r="H166" s="10"/>
      <c r="I166" s="11">
        <f>SUM(Q160:Q165)</f>
        <v>132.55000000000001</v>
      </c>
      <c r="J166" s="10">
        <f>Source!BZ53</f>
        <v>73</v>
      </c>
      <c r="K166" s="11">
        <f>SUM(R160:R165)</f>
        <v>2738.05</v>
      </c>
    </row>
    <row r="167" spans="1:22" ht="13.8" x14ac:dyDescent="0.25">
      <c r="A167" s="8"/>
      <c r="B167" s="8"/>
      <c r="C167" s="9" t="s">
        <v>30</v>
      </c>
      <c r="D167" s="10" t="s">
        <v>29</v>
      </c>
      <c r="E167" s="10">
        <f>Source!DO53</f>
        <v>70</v>
      </c>
      <c r="F167" s="11"/>
      <c r="G167" s="10"/>
      <c r="H167" s="10"/>
      <c r="I167" s="11">
        <f>SUM(S160:S165)</f>
        <v>101.96</v>
      </c>
      <c r="J167" s="10">
        <f>Source!CA53</f>
        <v>41</v>
      </c>
      <c r="K167" s="11">
        <f>SUM(T160:T165)</f>
        <v>1537.81</v>
      </c>
    </row>
    <row r="168" spans="1:22" ht="13.8" x14ac:dyDescent="0.25">
      <c r="A168" s="8"/>
      <c r="B168" s="8"/>
      <c r="C168" s="9" t="s">
        <v>31</v>
      </c>
      <c r="D168" s="10" t="s">
        <v>29</v>
      </c>
      <c r="E168" s="10">
        <f>175</f>
        <v>175</v>
      </c>
      <c r="F168" s="11"/>
      <c r="G168" s="10"/>
      <c r="H168" s="10"/>
      <c r="I168" s="11">
        <f>SUM(U160:U165)</f>
        <v>28.25</v>
      </c>
      <c r="J168" s="10">
        <f>157</f>
        <v>157</v>
      </c>
      <c r="K168" s="11">
        <f>SUM(V160:V165)</f>
        <v>652.51</v>
      </c>
    </row>
    <row r="169" spans="1:22" ht="13.8" x14ac:dyDescent="0.25">
      <c r="A169" s="15"/>
      <c r="B169" s="15"/>
      <c r="C169" s="16" t="s">
        <v>32</v>
      </c>
      <c r="D169" s="17" t="s">
        <v>33</v>
      </c>
      <c r="E169" s="17">
        <f>Source!AQ52</f>
        <v>18.45</v>
      </c>
      <c r="F169" s="18"/>
      <c r="G169" s="17" t="str">
        <f>IF(Source!DI52&lt;&gt;"",Source!DI52," ")</f>
        <v>)*1,15</v>
      </c>
      <c r="H169" s="17">
        <f>Source!AV53</f>
        <v>1</v>
      </c>
      <c r="I169" s="18">
        <f>Source!U52</f>
        <v>11.54232</v>
      </c>
      <c r="J169" s="17"/>
      <c r="K169" s="18"/>
    </row>
    <row r="170" spans="1:22" ht="13.8" x14ac:dyDescent="0.25">
      <c r="A170" s="19"/>
      <c r="B170" s="20"/>
      <c r="C170" s="21"/>
      <c r="D170" s="21"/>
      <c r="E170" s="21"/>
      <c r="F170" s="21"/>
      <c r="G170" s="21"/>
      <c r="H170" s="36">
        <f>I161+I162+I164+I166+I167+I168+SUM(I165:I165)</f>
        <v>6611.8</v>
      </c>
      <c r="I170" s="36"/>
      <c r="J170" s="36">
        <f>K161+K162+K164+K166+K167+K168+SUM(K165:K165)</f>
        <v>25836.339999999997</v>
      </c>
      <c r="K170" s="36"/>
      <c r="O170">
        <f>H170</f>
        <v>6611.8</v>
      </c>
      <c r="P170">
        <f>J170</f>
        <v>25836.339999999997</v>
      </c>
    </row>
    <row r="171" spans="1:22" ht="27.6" x14ac:dyDescent="0.25">
      <c r="A171" s="8" t="str">
        <f>IF(Source!E56&lt;&gt;"",Source!E56,"")</f>
        <v>15</v>
      </c>
      <c r="B171" s="8" t="str">
        <f>IF(Source!F56&lt;&gt;"",Source!F56,"")</f>
        <v>6.69-22-1</v>
      </c>
      <c r="C171" s="9" t="s">
        <v>56</v>
      </c>
      <c r="D171" s="10" t="str">
        <f>IF(Source!H56&lt;&gt;"",Source!H56,"")</f>
        <v>1 м3</v>
      </c>
      <c r="E171" s="10">
        <f>Source!I56</f>
        <v>1.5</v>
      </c>
      <c r="F171" s="11"/>
      <c r="G171" s="10"/>
      <c r="H171" s="10"/>
      <c r="I171" s="11"/>
      <c r="J171" s="10" t="str">
        <f>IF(Source!BO57&lt;&gt;"",Source!BO57,"")</f>
        <v>6.69-22-1</v>
      </c>
      <c r="K171" s="11"/>
      <c r="Q171">
        <f>Source!X56</f>
        <v>251.3</v>
      </c>
      <c r="R171">
        <f>Source!X57</f>
        <v>5190.93</v>
      </c>
      <c r="S171">
        <f>Source!Y56</f>
        <v>193.31</v>
      </c>
      <c r="T171">
        <f>Source!Y57</f>
        <v>2915.45</v>
      </c>
      <c r="U171">
        <f>ROUND((175/100)*ROUND(Source!R56,2),2)</f>
        <v>0</v>
      </c>
      <c r="V171">
        <f>ROUND((157/100)*ROUND(Source!R57,2),2)</f>
        <v>0</v>
      </c>
    </row>
    <row r="172" spans="1:22" ht="13.8" x14ac:dyDescent="0.25">
      <c r="A172" s="8"/>
      <c r="B172" s="8"/>
      <c r="C172" s="9" t="s">
        <v>25</v>
      </c>
      <c r="D172" s="10"/>
      <c r="E172" s="10"/>
      <c r="F172" s="11">
        <f>Source!AO56</f>
        <v>184.1</v>
      </c>
      <c r="G172" s="10" t="str">
        <f>IF(Source!DG56&lt;&gt;"",Source!DG56," ")</f>
        <v xml:space="preserve"> </v>
      </c>
      <c r="H172" s="10">
        <f>Source!AV57</f>
        <v>1</v>
      </c>
      <c r="I172" s="11">
        <f>Source!S56</f>
        <v>276.14999999999998</v>
      </c>
      <c r="J172" s="10">
        <f>IF(Source!BA57&lt;&gt;0,Source!BA57,1)</f>
        <v>25.75</v>
      </c>
      <c r="K172" s="11">
        <f>Source!S57</f>
        <v>7110.86</v>
      </c>
    </row>
    <row r="173" spans="1:22" ht="13.8" x14ac:dyDescent="0.25">
      <c r="A173" s="8"/>
      <c r="B173" s="8"/>
      <c r="C173" s="9" t="s">
        <v>28</v>
      </c>
      <c r="D173" s="10" t="s">
        <v>29</v>
      </c>
      <c r="E173" s="10">
        <f>Source!DN57</f>
        <v>91</v>
      </c>
      <c r="F173" s="11"/>
      <c r="G173" s="10"/>
      <c r="H173" s="10"/>
      <c r="I173" s="11">
        <f>SUM(Q171:Q172)</f>
        <v>251.3</v>
      </c>
      <c r="J173" s="10">
        <f>Source!BZ57</f>
        <v>73</v>
      </c>
      <c r="K173" s="11">
        <f>SUM(R171:R172)</f>
        <v>5190.93</v>
      </c>
    </row>
    <row r="174" spans="1:22" ht="13.8" x14ac:dyDescent="0.25">
      <c r="A174" s="8"/>
      <c r="B174" s="8"/>
      <c r="C174" s="9" t="s">
        <v>30</v>
      </c>
      <c r="D174" s="10" t="s">
        <v>29</v>
      </c>
      <c r="E174" s="10">
        <f>Source!DO57</f>
        <v>70</v>
      </c>
      <c r="F174" s="11"/>
      <c r="G174" s="10"/>
      <c r="H174" s="10"/>
      <c r="I174" s="11">
        <f>SUM(S171:S172)</f>
        <v>193.31</v>
      </c>
      <c r="J174" s="10">
        <f>Source!CA57</f>
        <v>41</v>
      </c>
      <c r="K174" s="11">
        <f>SUM(T171:T172)</f>
        <v>2915.45</v>
      </c>
    </row>
    <row r="175" spans="1:22" ht="13.8" x14ac:dyDescent="0.25">
      <c r="A175" s="15"/>
      <c r="B175" s="15"/>
      <c r="C175" s="16" t="s">
        <v>32</v>
      </c>
      <c r="D175" s="17" t="s">
        <v>33</v>
      </c>
      <c r="E175" s="17">
        <f>Source!AQ56</f>
        <v>17.5</v>
      </c>
      <c r="F175" s="18"/>
      <c r="G175" s="17" t="str">
        <f>IF(Source!DI56&lt;&gt;"",Source!DI56," ")</f>
        <v xml:space="preserve"> </v>
      </c>
      <c r="H175" s="17">
        <f>Source!AV57</f>
        <v>1</v>
      </c>
      <c r="I175" s="18">
        <f>Source!U56</f>
        <v>26.25</v>
      </c>
      <c r="J175" s="17"/>
      <c r="K175" s="18"/>
    </row>
    <row r="176" spans="1:22" ht="13.8" x14ac:dyDescent="0.25">
      <c r="A176" s="19"/>
      <c r="B176" s="20"/>
      <c r="C176" s="21"/>
      <c r="D176" s="21"/>
      <c r="E176" s="21"/>
      <c r="F176" s="21"/>
      <c r="G176" s="21"/>
      <c r="H176" s="36">
        <f>I172+I173+I174</f>
        <v>720.76</v>
      </c>
      <c r="I176" s="36"/>
      <c r="J176" s="36">
        <f>K172+K173+K174</f>
        <v>15217.240000000002</v>
      </c>
      <c r="K176" s="36"/>
      <c r="O176">
        <f>H176</f>
        <v>720.76</v>
      </c>
      <c r="P176">
        <f>J176</f>
        <v>15217.240000000002</v>
      </c>
    </row>
    <row r="177" spans="1:22" ht="55.2" x14ac:dyDescent="0.25">
      <c r="A177" s="8" t="str">
        <f>IF(Source!E58&lt;&gt;"",Source!E58,"")</f>
        <v>16</v>
      </c>
      <c r="B177" s="8" t="s">
        <v>57</v>
      </c>
      <c r="C177" s="9" t="s">
        <v>58</v>
      </c>
      <c r="D177" s="10" t="str">
        <f>IF(Source!H58&lt;&gt;"",Source!H58,"")</f>
        <v>1 км трубопровода</v>
      </c>
      <c r="E177" s="10">
        <f>Source!I58</f>
        <v>2.5000000000000001E-3</v>
      </c>
      <c r="F177" s="11"/>
      <c r="G177" s="10"/>
      <c r="H177" s="10"/>
      <c r="I177" s="11"/>
      <c r="J177" s="10" t="str">
        <f>IF(Source!BO59&lt;&gt;"",Source!BO59,"")</f>
        <v>3.24-2-9</v>
      </c>
      <c r="K177" s="11"/>
      <c r="Q177">
        <f>Source!X58</f>
        <v>39.61</v>
      </c>
      <c r="R177">
        <f>Source!X59</f>
        <v>826.6</v>
      </c>
      <c r="S177">
        <f>Source!Y58</f>
        <v>23.22</v>
      </c>
      <c r="T177">
        <f>Source!Y59</f>
        <v>360.54</v>
      </c>
      <c r="U177">
        <f>ROUND((175/100)*ROUND(Source!R58,2),2)</f>
        <v>14.96</v>
      </c>
      <c r="V177">
        <f>ROUND((157/100)*ROUND(Source!R59,2),2)</f>
        <v>345.65</v>
      </c>
    </row>
    <row r="178" spans="1:22" ht="13.8" x14ac:dyDescent="0.25">
      <c r="A178" s="8"/>
      <c r="B178" s="8"/>
      <c r="C178" s="9" t="s">
        <v>25</v>
      </c>
      <c r="D178" s="10"/>
      <c r="E178" s="10"/>
      <c r="F178" s="11">
        <f>Source!AO58</f>
        <v>11876.93</v>
      </c>
      <c r="G178" s="10" t="str">
        <f>IF(Source!DG58&lt;&gt;"",Source!DG58," ")</f>
        <v>)*1,15</v>
      </c>
      <c r="H178" s="10">
        <f>Source!AV59</f>
        <v>1</v>
      </c>
      <c r="I178" s="11">
        <f>Source!S58</f>
        <v>34.15</v>
      </c>
      <c r="J178" s="10">
        <f>IF(Source!BA59&lt;&gt;0,Source!BA59,1)</f>
        <v>25.75</v>
      </c>
      <c r="K178" s="11">
        <f>Source!S59</f>
        <v>879.36</v>
      </c>
    </row>
    <row r="179" spans="1:22" ht="13.8" x14ac:dyDescent="0.25">
      <c r="A179" s="8"/>
      <c r="B179" s="8"/>
      <c r="C179" s="9" t="s">
        <v>26</v>
      </c>
      <c r="D179" s="10"/>
      <c r="E179" s="10"/>
      <c r="F179" s="11">
        <f>Source!AM58</f>
        <v>29462.16</v>
      </c>
      <c r="G179" s="10" t="str">
        <f>IF(Source!DE58&lt;&gt;"",Source!DE58," ")</f>
        <v>)*1,25</v>
      </c>
      <c r="H179" s="10">
        <f>Source!AV59</f>
        <v>1</v>
      </c>
      <c r="I179" s="11">
        <f>Source!Q58</f>
        <v>92.07</v>
      </c>
      <c r="J179" s="10">
        <f>IF(Source!BB59&lt;&gt;0,Source!BB59,1)</f>
        <v>9.91</v>
      </c>
      <c r="K179" s="11">
        <f>Source!Q59</f>
        <v>912.41</v>
      </c>
    </row>
    <row r="180" spans="1:22" ht="14.4" x14ac:dyDescent="0.3">
      <c r="A180" s="8"/>
      <c r="B180" s="8"/>
      <c r="C180" s="9" t="s">
        <v>27</v>
      </c>
      <c r="D180" s="10"/>
      <c r="E180" s="10"/>
      <c r="F180" s="11">
        <f>Source!AN58</f>
        <v>2736.14</v>
      </c>
      <c r="G180" s="10" t="str">
        <f>IF(Source!DF58&lt;&gt;"",Source!DF58," ")</f>
        <v>)*1,25</v>
      </c>
      <c r="H180" s="10">
        <f>Source!AV59</f>
        <v>1</v>
      </c>
      <c r="I180" s="14">
        <f>Source!R58</f>
        <v>8.5500000000000007</v>
      </c>
      <c r="J180" s="10">
        <f>IF(Source!BS59&lt;&gt;0,Source!BS59,1)</f>
        <v>25.75</v>
      </c>
      <c r="K180" s="14">
        <f>Source!R59</f>
        <v>220.16</v>
      </c>
    </row>
    <row r="181" spans="1:22" ht="13.8" x14ac:dyDescent="0.25">
      <c r="A181" s="8"/>
      <c r="B181" s="8"/>
      <c r="C181" s="9" t="s">
        <v>51</v>
      </c>
      <c r="D181" s="10"/>
      <c r="E181" s="10"/>
      <c r="F181" s="11">
        <f>Source!AL58</f>
        <v>8936.6200000000008</v>
      </c>
      <c r="G181" s="10" t="str">
        <f>IF(Source!DD58&lt;&gt;"",Source!DD58," ")</f>
        <v xml:space="preserve"> </v>
      </c>
      <c r="H181" s="10">
        <f>Source!AW59</f>
        <v>1</v>
      </c>
      <c r="I181" s="11">
        <f>Source!P58</f>
        <v>22.34</v>
      </c>
      <c r="J181" s="10">
        <f>IF(Source!BC59&lt;&gt;0,Source!BC59,1)</f>
        <v>7.72</v>
      </c>
      <c r="K181" s="11">
        <f>Source!P59</f>
        <v>172.46</v>
      </c>
    </row>
    <row r="182" spans="1:22" ht="55.2" x14ac:dyDescent="0.25">
      <c r="A182" s="8" t="str">
        <f>IF(Source!E60&lt;&gt;"",Source!E60,"")</f>
        <v>16,1</v>
      </c>
      <c r="B182" s="8" t="str">
        <f>IF(Source!F60&lt;&gt;"",Source!F60,"")</f>
        <v>1.12-6-44</v>
      </c>
      <c r="C182" s="9" t="s">
        <v>59</v>
      </c>
      <c r="D182" s="10" t="str">
        <f>IF(Source!H60&lt;&gt;"",Source!H60,"")</f>
        <v>м</v>
      </c>
      <c r="E182" s="10">
        <f>Source!I60</f>
        <v>2.5</v>
      </c>
      <c r="F182" s="11">
        <f>Source!AK60</f>
        <v>217.29</v>
      </c>
      <c r="G182" s="10"/>
      <c r="H182" s="10">
        <f>Source!AW61</f>
        <v>1</v>
      </c>
      <c r="I182" s="11">
        <f>Source!O60</f>
        <v>543.23</v>
      </c>
      <c r="J182" s="10">
        <f>IF(Source!BC61&lt;&gt;0,Source!BC61,1)</f>
        <v>5.97</v>
      </c>
      <c r="K182" s="11">
        <f>Source!O61</f>
        <v>3243.08</v>
      </c>
      <c r="Q182">
        <f>Source!X60</f>
        <v>0</v>
      </c>
      <c r="R182">
        <f>Source!X61</f>
        <v>0</v>
      </c>
      <c r="S182">
        <f>Source!Y60</f>
        <v>0</v>
      </c>
      <c r="T182">
        <f>Source!Y61</f>
        <v>0</v>
      </c>
      <c r="U182">
        <f>ROUND((175/100)*ROUND(Source!R60,2),2)</f>
        <v>0</v>
      </c>
      <c r="V182">
        <f>ROUND((157/100)*ROUND(Source!R61,2),2)</f>
        <v>0</v>
      </c>
    </row>
    <row r="183" spans="1:22" ht="13.8" x14ac:dyDescent="0.25">
      <c r="A183" s="8"/>
      <c r="B183" s="8"/>
      <c r="C183" s="9" t="s">
        <v>28</v>
      </c>
      <c r="D183" s="10" t="s">
        <v>29</v>
      </c>
      <c r="E183" s="10">
        <f>Source!DN59</f>
        <v>116</v>
      </c>
      <c r="F183" s="11"/>
      <c r="G183" s="10"/>
      <c r="H183" s="10"/>
      <c r="I183" s="11">
        <f>SUM(Q177:Q182)</f>
        <v>39.61</v>
      </c>
      <c r="J183" s="10">
        <f>Source!BZ59</f>
        <v>94</v>
      </c>
      <c r="K183" s="11">
        <f>SUM(R177:R182)</f>
        <v>826.6</v>
      </c>
    </row>
    <row r="184" spans="1:22" ht="13.8" x14ac:dyDescent="0.25">
      <c r="A184" s="8"/>
      <c r="B184" s="8"/>
      <c r="C184" s="9" t="s">
        <v>30</v>
      </c>
      <c r="D184" s="10" t="s">
        <v>29</v>
      </c>
      <c r="E184" s="10">
        <f>Source!DO59</f>
        <v>68</v>
      </c>
      <c r="F184" s="11"/>
      <c r="G184" s="10"/>
      <c r="H184" s="10"/>
      <c r="I184" s="11">
        <f>SUM(S177:S182)</f>
        <v>23.22</v>
      </c>
      <c r="J184" s="10">
        <f>Source!CA59</f>
        <v>41</v>
      </c>
      <c r="K184" s="11">
        <f>SUM(T177:T182)</f>
        <v>360.54</v>
      </c>
    </row>
    <row r="185" spans="1:22" ht="13.8" x14ac:dyDescent="0.25">
      <c r="A185" s="8"/>
      <c r="B185" s="8"/>
      <c r="C185" s="9" t="s">
        <v>31</v>
      </c>
      <c r="D185" s="10" t="s">
        <v>29</v>
      </c>
      <c r="E185" s="10">
        <f>175</f>
        <v>175</v>
      </c>
      <c r="F185" s="11"/>
      <c r="G185" s="10"/>
      <c r="H185" s="10"/>
      <c r="I185" s="11">
        <f>SUM(U177:U182)</f>
        <v>14.96</v>
      </c>
      <c r="J185" s="10">
        <f>157</f>
        <v>157</v>
      </c>
      <c r="K185" s="11">
        <f>SUM(V177:V182)</f>
        <v>345.65</v>
      </c>
    </row>
    <row r="186" spans="1:22" ht="13.8" x14ac:dyDescent="0.25">
      <c r="A186" s="15"/>
      <c r="B186" s="15"/>
      <c r="C186" s="16" t="s">
        <v>32</v>
      </c>
      <c r="D186" s="17" t="s">
        <v>33</v>
      </c>
      <c r="E186" s="17">
        <f>Source!AQ58</f>
        <v>887</v>
      </c>
      <c r="F186" s="18"/>
      <c r="G186" s="17" t="str">
        <f>IF(Source!DI58&lt;&gt;"",Source!DI58," ")</f>
        <v>)*1,15</v>
      </c>
      <c r="H186" s="17">
        <f>Source!AV59</f>
        <v>1</v>
      </c>
      <c r="I186" s="18">
        <f>Source!U58</f>
        <v>2.550125</v>
      </c>
      <c r="J186" s="17"/>
      <c r="K186" s="18"/>
    </row>
    <row r="187" spans="1:22" ht="13.8" x14ac:dyDescent="0.25">
      <c r="A187" s="19"/>
      <c r="B187" s="20"/>
      <c r="C187" s="21"/>
      <c r="D187" s="21"/>
      <c r="E187" s="21"/>
      <c r="F187" s="21"/>
      <c r="G187" s="21"/>
      <c r="H187" s="36">
        <f>I178+I179+I181+I183+I184+I185+SUM(I182:I182)</f>
        <v>769.58</v>
      </c>
      <c r="I187" s="36"/>
      <c r="J187" s="36">
        <f>K178+K179+K181+K183+K184+K185+SUM(K182:K182)</f>
        <v>6740.1</v>
      </c>
      <c r="K187" s="36"/>
      <c r="O187">
        <f>H187</f>
        <v>769.58</v>
      </c>
      <c r="P187">
        <f>J187</f>
        <v>6740.1</v>
      </c>
    </row>
    <row r="188" spans="1:22" ht="69" x14ac:dyDescent="0.25">
      <c r="A188" s="8" t="str">
        <f>IF(Source!E62&lt;&gt;"",Source!E62,"")</f>
        <v>17</v>
      </c>
      <c r="B188" s="8" t="s">
        <v>60</v>
      </c>
      <c r="C188" s="9" t="s">
        <v>61</v>
      </c>
      <c r="D188" s="10" t="str">
        <f>IF(Source!H62&lt;&gt;"",Source!H62,"")</f>
        <v>100 м2 окрашиваемой поверхности</v>
      </c>
      <c r="E188" s="10">
        <f>Source!I62</f>
        <v>1.7000000000000001E-2</v>
      </c>
      <c r="F188" s="11"/>
      <c r="G188" s="10"/>
      <c r="H188" s="10"/>
      <c r="I188" s="11"/>
      <c r="J188" s="10" t="str">
        <f>IF(Source!BO63&lt;&gt;"",Source!BO63,"")</f>
        <v>3.15-107-3</v>
      </c>
      <c r="K188" s="11"/>
      <c r="Q188">
        <f>Source!X62</f>
        <v>8.3800000000000008</v>
      </c>
      <c r="R188">
        <f>Source!X63</f>
        <v>174.79</v>
      </c>
      <c r="S188">
        <f>Source!Y62</f>
        <v>5.36</v>
      </c>
      <c r="T188">
        <f>Source!Y63</f>
        <v>88.47</v>
      </c>
      <c r="U188">
        <f>ROUND((175/100)*ROUND(Source!R62,2),2)</f>
        <v>0</v>
      </c>
      <c r="V188">
        <f>ROUND((157/100)*ROUND(Source!R63,2),2)</f>
        <v>0</v>
      </c>
    </row>
    <row r="189" spans="1:22" x14ac:dyDescent="0.25">
      <c r="A189" s="12"/>
      <c r="B189" s="12"/>
      <c r="C189" s="13" t="str">
        <f>"Объем: "&amp;Source!I62&amp;"=1,7/"&amp;"100"</f>
        <v>Объем: 0,017=1,7/100</v>
      </c>
    </row>
    <row r="190" spans="1:22" ht="13.8" x14ac:dyDescent="0.25">
      <c r="A190" s="8"/>
      <c r="B190" s="8"/>
      <c r="C190" s="9" t="s">
        <v>25</v>
      </c>
      <c r="D190" s="10"/>
      <c r="E190" s="10"/>
      <c r="F190" s="11">
        <f>Source!AO62</f>
        <v>428.41</v>
      </c>
      <c r="G190" s="10" t="str">
        <f>IF(Source!DG62&lt;&gt;"",Source!DG62," ")</f>
        <v>)*1,15</v>
      </c>
      <c r="H190" s="10">
        <f>Source!AV63</f>
        <v>1</v>
      </c>
      <c r="I190" s="11">
        <f>Source!S62</f>
        <v>8.3800000000000008</v>
      </c>
      <c r="J190" s="10">
        <f>IF(Source!BA63&lt;&gt;0,Source!BA63,1)</f>
        <v>25.75</v>
      </c>
      <c r="K190" s="11">
        <f>Source!S63</f>
        <v>215.79</v>
      </c>
    </row>
    <row r="191" spans="1:22" ht="13.8" x14ac:dyDescent="0.25">
      <c r="A191" s="8"/>
      <c r="B191" s="8"/>
      <c r="C191" s="9" t="s">
        <v>26</v>
      </c>
      <c r="D191" s="10"/>
      <c r="E191" s="10"/>
      <c r="F191" s="11">
        <f>Source!AM62</f>
        <v>0.74</v>
      </c>
      <c r="G191" s="10" t="str">
        <f>IF(Source!DE62&lt;&gt;"",Source!DE62," ")</f>
        <v>)*1,25</v>
      </c>
      <c r="H191" s="10">
        <f>Source!AV63</f>
        <v>1</v>
      </c>
      <c r="I191" s="11">
        <f>Source!Q62</f>
        <v>0.02</v>
      </c>
      <c r="J191" s="10">
        <f>IF(Source!BB63&lt;&gt;0,Source!BB63,1)</f>
        <v>10.81</v>
      </c>
      <c r="K191" s="11">
        <f>Source!Q63</f>
        <v>0.22</v>
      </c>
    </row>
    <row r="192" spans="1:22" ht="13.8" x14ac:dyDescent="0.25">
      <c r="A192" s="8"/>
      <c r="B192" s="8"/>
      <c r="C192" s="9" t="s">
        <v>51</v>
      </c>
      <c r="D192" s="10"/>
      <c r="E192" s="10"/>
      <c r="F192" s="11">
        <f>Source!AL62</f>
        <v>1.68</v>
      </c>
      <c r="G192" s="10" t="str">
        <f>IF(Source!DD62&lt;&gt;"",Source!DD62," ")</f>
        <v xml:space="preserve"> </v>
      </c>
      <c r="H192" s="10">
        <f>Source!AW63</f>
        <v>1</v>
      </c>
      <c r="I192" s="11">
        <f>Source!P62</f>
        <v>0.03</v>
      </c>
      <c r="J192" s="10">
        <f>IF(Source!BC63&lt;&gt;0,Source!BC63,1)</f>
        <v>6.63</v>
      </c>
      <c r="K192" s="11">
        <f>Source!P63</f>
        <v>0.2</v>
      </c>
    </row>
    <row r="193" spans="1:22" ht="41.4" x14ac:dyDescent="0.25">
      <c r="A193" s="8" t="str">
        <f>IF(Source!E64&lt;&gt;"",Source!E64,"")</f>
        <v>17,1</v>
      </c>
      <c r="B193" s="8" t="str">
        <f>IF(Source!F64&lt;&gt;"",Source!F64,"")</f>
        <v>1.1-1-461</v>
      </c>
      <c r="C193" s="9" t="s">
        <v>62</v>
      </c>
      <c r="D193" s="10" t="str">
        <f>IF(Source!H64&lt;&gt;"",Source!H64,"")</f>
        <v>т</v>
      </c>
      <c r="E193" s="10">
        <f>Source!I64</f>
        <v>4.1799999999999921E-4</v>
      </c>
      <c r="F193" s="11">
        <f>Source!AK64</f>
        <v>20009.47</v>
      </c>
      <c r="G193" s="10"/>
      <c r="H193" s="10">
        <f>Source!AW65</f>
        <v>1</v>
      </c>
      <c r="I193" s="11">
        <f>Source!O64</f>
        <v>8.36</v>
      </c>
      <c r="J193" s="10">
        <f>IF(Source!BC65&lt;&gt;0,Source!BC65,1)</f>
        <v>2.4500000000000002</v>
      </c>
      <c r="K193" s="11">
        <f>Source!O65</f>
        <v>20.48</v>
      </c>
      <c r="Q193">
        <f>Source!X64</f>
        <v>0</v>
      </c>
      <c r="R193">
        <f>Source!X65</f>
        <v>0</v>
      </c>
      <c r="S193">
        <f>Source!Y64</f>
        <v>0</v>
      </c>
      <c r="T193">
        <f>Source!Y65</f>
        <v>0</v>
      </c>
      <c r="U193">
        <f>ROUND((175/100)*ROUND(Source!R64,2),2)</f>
        <v>0</v>
      </c>
      <c r="V193">
        <f>ROUND((157/100)*ROUND(Source!R65,2),2)</f>
        <v>0</v>
      </c>
    </row>
    <row r="194" spans="1:22" ht="13.8" x14ac:dyDescent="0.25">
      <c r="A194" s="8"/>
      <c r="B194" s="8"/>
      <c r="C194" s="9" t="s">
        <v>28</v>
      </c>
      <c r="D194" s="10" t="s">
        <v>29</v>
      </c>
      <c r="E194" s="10">
        <f>Source!DN63</f>
        <v>100</v>
      </c>
      <c r="F194" s="11"/>
      <c r="G194" s="10"/>
      <c r="H194" s="10"/>
      <c r="I194" s="11">
        <f>SUM(Q188:Q193)</f>
        <v>8.3800000000000008</v>
      </c>
      <c r="J194" s="10">
        <f>Source!BZ63</f>
        <v>81</v>
      </c>
      <c r="K194" s="11">
        <f>SUM(R188:R193)</f>
        <v>174.79</v>
      </c>
    </row>
    <row r="195" spans="1:22" ht="13.8" x14ac:dyDescent="0.25">
      <c r="A195" s="8"/>
      <c r="B195" s="8"/>
      <c r="C195" s="9" t="s">
        <v>30</v>
      </c>
      <c r="D195" s="10" t="s">
        <v>29</v>
      </c>
      <c r="E195" s="10">
        <f>Source!DO63</f>
        <v>64</v>
      </c>
      <c r="F195" s="11"/>
      <c r="G195" s="10"/>
      <c r="H195" s="10"/>
      <c r="I195" s="11">
        <f>SUM(S188:S193)</f>
        <v>5.36</v>
      </c>
      <c r="J195" s="10">
        <f>Source!CA63</f>
        <v>41</v>
      </c>
      <c r="K195" s="11">
        <f>SUM(T188:T193)</f>
        <v>88.47</v>
      </c>
    </row>
    <row r="196" spans="1:22" ht="13.8" x14ac:dyDescent="0.25">
      <c r="A196" s="15"/>
      <c r="B196" s="15"/>
      <c r="C196" s="16" t="s">
        <v>32</v>
      </c>
      <c r="D196" s="17" t="s">
        <v>33</v>
      </c>
      <c r="E196" s="17">
        <f>Source!AQ62</f>
        <v>36.9</v>
      </c>
      <c r="F196" s="18"/>
      <c r="G196" s="17" t="str">
        <f>IF(Source!DI62&lt;&gt;"",Source!DI62," ")</f>
        <v>)*1,15</v>
      </c>
      <c r="H196" s="17">
        <f>Source!AV63</f>
        <v>1</v>
      </c>
      <c r="I196" s="18">
        <f>Source!U62</f>
        <v>0.72139500000000001</v>
      </c>
      <c r="J196" s="17"/>
      <c r="K196" s="18"/>
    </row>
    <row r="197" spans="1:22" ht="13.8" x14ac:dyDescent="0.25">
      <c r="A197" s="19"/>
      <c r="B197" s="20"/>
      <c r="C197" s="21"/>
      <c r="D197" s="21"/>
      <c r="E197" s="21"/>
      <c r="F197" s="21"/>
      <c r="G197" s="21"/>
      <c r="H197" s="36">
        <f>I190+I191+I192+I194+I195+SUM(I193:I193)</f>
        <v>30.53</v>
      </c>
      <c r="I197" s="36"/>
      <c r="J197" s="36">
        <f>K190+K191+K192+K194+K195+SUM(K193:K193)</f>
        <v>499.95000000000005</v>
      </c>
      <c r="K197" s="36"/>
      <c r="O197">
        <f>H197</f>
        <v>30.53</v>
      </c>
      <c r="P197">
        <f>J197</f>
        <v>499.95000000000005</v>
      </c>
    </row>
    <row r="198" spans="1:22" ht="27.6" x14ac:dyDescent="0.25">
      <c r="A198" s="8" t="str">
        <f>IF(Source!E66&lt;&gt;"",Source!E66,"")</f>
        <v>18</v>
      </c>
      <c r="B198" s="8" t="str">
        <f>IF(Source!F66&lt;&gt;"",Source!F66,"")</f>
        <v>6.69-8-1</v>
      </c>
      <c r="C198" s="9" t="s">
        <v>63</v>
      </c>
      <c r="D198" s="10" t="str">
        <f>IF(Source!H66&lt;&gt;"",Source!H66,"")</f>
        <v>1 м3 заделки</v>
      </c>
      <c r="E198" s="10">
        <f>Source!I66</f>
        <v>0.2</v>
      </c>
      <c r="F198" s="11"/>
      <c r="G198" s="10"/>
      <c r="H198" s="10"/>
      <c r="I198" s="11"/>
      <c r="J198" s="10" t="str">
        <f>IF(Source!BO67&lt;&gt;"",Source!BO67,"")</f>
        <v>6.69-8-1</v>
      </c>
      <c r="K198" s="11"/>
      <c r="Q198">
        <f>Source!X66</f>
        <v>202.51</v>
      </c>
      <c r="R198">
        <f>Source!X67</f>
        <v>4183.2</v>
      </c>
      <c r="S198">
        <f>Source!Y66</f>
        <v>155.78</v>
      </c>
      <c r="T198">
        <f>Source!Y67</f>
        <v>2349.4699999999998</v>
      </c>
      <c r="U198">
        <f>ROUND((175/100)*ROUND(Source!R66,2),2)</f>
        <v>0</v>
      </c>
      <c r="V198">
        <f>ROUND((157/100)*ROUND(Source!R67,2),2)</f>
        <v>0</v>
      </c>
    </row>
    <row r="199" spans="1:22" ht="13.8" x14ac:dyDescent="0.25">
      <c r="A199" s="8"/>
      <c r="B199" s="8"/>
      <c r="C199" s="9" t="s">
        <v>25</v>
      </c>
      <c r="D199" s="10"/>
      <c r="E199" s="10"/>
      <c r="F199" s="11">
        <f>Source!AO66</f>
        <v>1112.7</v>
      </c>
      <c r="G199" s="10" t="str">
        <f>IF(Source!DG66&lt;&gt;"",Source!DG66," ")</f>
        <v xml:space="preserve"> </v>
      </c>
      <c r="H199" s="10">
        <f>Source!AV67</f>
        <v>1</v>
      </c>
      <c r="I199" s="11">
        <f>Source!S66</f>
        <v>222.54</v>
      </c>
      <c r="J199" s="10">
        <f>IF(Source!BA67&lt;&gt;0,Source!BA67,1)</f>
        <v>25.75</v>
      </c>
      <c r="K199" s="11">
        <f>Source!S67</f>
        <v>5730.41</v>
      </c>
    </row>
    <row r="200" spans="1:22" ht="13.8" x14ac:dyDescent="0.25">
      <c r="A200" s="8"/>
      <c r="B200" s="8"/>
      <c r="C200" s="9" t="s">
        <v>51</v>
      </c>
      <c r="D200" s="10"/>
      <c r="E200" s="10"/>
      <c r="F200" s="11">
        <f>Source!AL66</f>
        <v>884.3</v>
      </c>
      <c r="G200" s="10" t="str">
        <f>IF(Source!DD66&lt;&gt;"",Source!DD66," ")</f>
        <v xml:space="preserve"> </v>
      </c>
      <c r="H200" s="10">
        <f>Source!AW67</f>
        <v>1</v>
      </c>
      <c r="I200" s="11">
        <f>Source!P66</f>
        <v>176.86</v>
      </c>
      <c r="J200" s="10">
        <f>IF(Source!BC67&lt;&gt;0,Source!BC67,1)</f>
        <v>4.9000000000000004</v>
      </c>
      <c r="K200" s="11">
        <f>Source!P67</f>
        <v>866.61</v>
      </c>
    </row>
    <row r="201" spans="1:22" ht="41.4" x14ac:dyDescent="0.25">
      <c r="A201" s="8" t="str">
        <f>IF(Source!E68&lt;&gt;"",Source!E68,"")</f>
        <v>18,1</v>
      </c>
      <c r="B201" s="8" t="str">
        <f>IF(Source!F68&lt;&gt;"",Source!F68,"")</f>
        <v>1.3-1-38</v>
      </c>
      <c r="C201" s="9" t="s">
        <v>64</v>
      </c>
      <c r="D201" s="10" t="str">
        <f>IF(Source!H68&lt;&gt;"",Source!H68,"")</f>
        <v>м3</v>
      </c>
      <c r="E201" s="10">
        <f>Source!I68</f>
        <v>0.20800000000000002</v>
      </c>
      <c r="F201" s="11">
        <f>Source!AK68</f>
        <v>704.89</v>
      </c>
      <c r="G201" s="10"/>
      <c r="H201" s="10">
        <f>Source!AW69</f>
        <v>1</v>
      </c>
      <c r="I201" s="11">
        <f>Source!O68</f>
        <v>146.62</v>
      </c>
      <c r="J201" s="10">
        <f>IF(Source!BC69&lt;&gt;0,Source!BC69,1)</f>
        <v>6.3</v>
      </c>
      <c r="K201" s="11">
        <f>Source!O69</f>
        <v>923.71</v>
      </c>
      <c r="Q201">
        <f>Source!X68</f>
        <v>0</v>
      </c>
      <c r="R201">
        <f>Source!X69</f>
        <v>0</v>
      </c>
      <c r="S201">
        <f>Source!Y68</f>
        <v>0</v>
      </c>
      <c r="T201">
        <f>Source!Y69</f>
        <v>0</v>
      </c>
      <c r="U201">
        <f>ROUND((175/100)*ROUND(Source!R68,2),2)</f>
        <v>0</v>
      </c>
      <c r="V201">
        <f>ROUND((157/100)*ROUND(Source!R69,2),2)</f>
        <v>0</v>
      </c>
    </row>
    <row r="202" spans="1:22" ht="13.8" x14ac:dyDescent="0.25">
      <c r="A202" s="8"/>
      <c r="B202" s="8"/>
      <c r="C202" s="9" t="s">
        <v>28</v>
      </c>
      <c r="D202" s="10" t="s">
        <v>29</v>
      </c>
      <c r="E202" s="10">
        <f>Source!DN67</f>
        <v>91</v>
      </c>
      <c r="F202" s="11"/>
      <c r="G202" s="10"/>
      <c r="H202" s="10"/>
      <c r="I202" s="11">
        <f>SUM(Q198:Q201)</f>
        <v>202.51</v>
      </c>
      <c r="J202" s="10">
        <f>Source!BZ67</f>
        <v>73</v>
      </c>
      <c r="K202" s="11">
        <f>SUM(R198:R201)</f>
        <v>4183.2</v>
      </c>
    </row>
    <row r="203" spans="1:22" ht="13.8" x14ac:dyDescent="0.25">
      <c r="A203" s="8"/>
      <c r="B203" s="8"/>
      <c r="C203" s="9" t="s">
        <v>30</v>
      </c>
      <c r="D203" s="10" t="s">
        <v>29</v>
      </c>
      <c r="E203" s="10">
        <f>Source!DO67</f>
        <v>70</v>
      </c>
      <c r="F203" s="11"/>
      <c r="G203" s="10"/>
      <c r="H203" s="10"/>
      <c r="I203" s="11">
        <f>SUM(S198:S201)</f>
        <v>155.78</v>
      </c>
      <c r="J203" s="10">
        <f>Source!CA67</f>
        <v>41</v>
      </c>
      <c r="K203" s="11">
        <f>SUM(T198:T201)</f>
        <v>2349.4699999999998</v>
      </c>
    </row>
    <row r="204" spans="1:22" ht="13.8" x14ac:dyDescent="0.25">
      <c r="A204" s="15"/>
      <c r="B204" s="15"/>
      <c r="C204" s="16" t="s">
        <v>32</v>
      </c>
      <c r="D204" s="17" t="s">
        <v>33</v>
      </c>
      <c r="E204" s="17">
        <f>Source!AQ66</f>
        <v>95.84</v>
      </c>
      <c r="F204" s="18"/>
      <c r="G204" s="17" t="str">
        <f>IF(Source!DI66&lt;&gt;"",Source!DI66," ")</f>
        <v xml:space="preserve"> </v>
      </c>
      <c r="H204" s="17">
        <f>Source!AV67</f>
        <v>1</v>
      </c>
      <c r="I204" s="18">
        <f>Source!U66</f>
        <v>19.168000000000003</v>
      </c>
      <c r="J204" s="17"/>
      <c r="K204" s="18"/>
    </row>
    <row r="205" spans="1:22" ht="13.8" x14ac:dyDescent="0.25">
      <c r="A205" s="19"/>
      <c r="B205" s="20"/>
      <c r="C205" s="21"/>
      <c r="D205" s="21"/>
      <c r="E205" s="21"/>
      <c r="F205" s="21"/>
      <c r="G205" s="21"/>
      <c r="H205" s="36">
        <f>I199+I200+I202+I203+SUM(I201:I201)</f>
        <v>904.31</v>
      </c>
      <c r="I205" s="36"/>
      <c r="J205" s="36">
        <f>K199+K200+K202+K203+SUM(K201:K201)</f>
        <v>14053.399999999998</v>
      </c>
      <c r="K205" s="36"/>
      <c r="O205">
        <f>H205</f>
        <v>904.31</v>
      </c>
      <c r="P205">
        <f>J205</f>
        <v>14053.399999999998</v>
      </c>
    </row>
    <row r="206" spans="1:22" ht="69" x14ac:dyDescent="0.25">
      <c r="A206" s="8" t="str">
        <f>IF(Source!E70&lt;&gt;"",Source!E70,"")</f>
        <v>19</v>
      </c>
      <c r="B206" s="8" t="s">
        <v>65</v>
      </c>
      <c r="C206" s="9" t="s">
        <v>66</v>
      </c>
      <c r="D206" s="10" t="str">
        <f>IF(Source!H70&lt;&gt;"",Source!H70,"")</f>
        <v>1  шт.</v>
      </c>
      <c r="E206" s="10">
        <f>Source!I70</f>
        <v>4</v>
      </c>
      <c r="F206" s="11"/>
      <c r="G206" s="10"/>
      <c r="H206" s="10"/>
      <c r="I206" s="11"/>
      <c r="J206" s="10" t="str">
        <f>IF(Source!BO71&lt;&gt;"",Source!BO71,"")</f>
        <v>3.22-70-1</v>
      </c>
      <c r="K206" s="11"/>
      <c r="Q206">
        <f>Source!X70</f>
        <v>99.52</v>
      </c>
      <c r="R206">
        <f>Source!X71</f>
        <v>2076.54</v>
      </c>
      <c r="S206">
        <f>Source!Y70</f>
        <v>58.34</v>
      </c>
      <c r="T206">
        <f>Source!Y71</f>
        <v>905.73</v>
      </c>
      <c r="U206">
        <f>ROUND((175/100)*ROUND(Source!R70,2),2)</f>
        <v>28.88</v>
      </c>
      <c r="V206">
        <f>ROUND((157/100)*ROUND(Source!R71,2),2)</f>
        <v>667.06</v>
      </c>
    </row>
    <row r="207" spans="1:22" ht="13.8" x14ac:dyDescent="0.25">
      <c r="A207" s="8"/>
      <c r="B207" s="8"/>
      <c r="C207" s="9" t="s">
        <v>25</v>
      </c>
      <c r="D207" s="10"/>
      <c r="E207" s="10"/>
      <c r="F207" s="11">
        <f>Source!AO70</f>
        <v>18.649999999999999</v>
      </c>
      <c r="G207" s="10" t="str">
        <f>IF(Source!DG70&lt;&gt;"",Source!DG70," ")</f>
        <v>)*1,15</v>
      </c>
      <c r="H207" s="10">
        <f>Source!AV71</f>
        <v>1</v>
      </c>
      <c r="I207" s="11">
        <f>Source!S70</f>
        <v>85.79</v>
      </c>
      <c r="J207" s="10">
        <f>IF(Source!BA71&lt;&gt;0,Source!BA71,1)</f>
        <v>25.75</v>
      </c>
      <c r="K207" s="11">
        <f>Source!S71</f>
        <v>2209.09</v>
      </c>
    </row>
    <row r="208" spans="1:22" ht="13.8" x14ac:dyDescent="0.25">
      <c r="A208" s="8"/>
      <c r="B208" s="8"/>
      <c r="C208" s="9" t="s">
        <v>26</v>
      </c>
      <c r="D208" s="10"/>
      <c r="E208" s="10"/>
      <c r="F208" s="11">
        <f>Source!AM70</f>
        <v>17.670000000000002</v>
      </c>
      <c r="G208" s="10" t="str">
        <f>IF(Source!DE70&lt;&gt;"",Source!DE70," ")</f>
        <v>)*1,25</v>
      </c>
      <c r="H208" s="10">
        <f>Source!AV71</f>
        <v>1</v>
      </c>
      <c r="I208" s="11">
        <f>Source!Q70</f>
        <v>88.35</v>
      </c>
      <c r="J208" s="10">
        <f>IF(Source!BB71&lt;&gt;0,Source!BB71,1)</f>
        <v>9.8699999999999992</v>
      </c>
      <c r="K208" s="11">
        <f>Source!Q71</f>
        <v>872.01</v>
      </c>
    </row>
    <row r="209" spans="1:22" ht="14.4" x14ac:dyDescent="0.3">
      <c r="A209" s="8"/>
      <c r="B209" s="8"/>
      <c r="C209" s="9" t="s">
        <v>27</v>
      </c>
      <c r="D209" s="10"/>
      <c r="E209" s="10"/>
      <c r="F209" s="11">
        <f>Source!AN70</f>
        <v>3.3</v>
      </c>
      <c r="G209" s="10" t="str">
        <f>IF(Source!DF70&lt;&gt;"",Source!DF70," ")</f>
        <v>)*1,25</v>
      </c>
      <c r="H209" s="10">
        <f>Source!AV71</f>
        <v>1</v>
      </c>
      <c r="I209" s="14">
        <f>Source!R70</f>
        <v>16.5</v>
      </c>
      <c r="J209" s="10">
        <f>IF(Source!BS71&lt;&gt;0,Source!BS71,1)</f>
        <v>25.75</v>
      </c>
      <c r="K209" s="14">
        <f>Source!R71</f>
        <v>424.88</v>
      </c>
    </row>
    <row r="210" spans="1:22" ht="13.8" x14ac:dyDescent="0.25">
      <c r="A210" s="8"/>
      <c r="B210" s="8"/>
      <c r="C210" s="9" t="s">
        <v>51</v>
      </c>
      <c r="D210" s="10"/>
      <c r="E210" s="10"/>
      <c r="F210" s="11">
        <f>Source!AL70</f>
        <v>23.45</v>
      </c>
      <c r="G210" s="10" t="str">
        <f>IF(Source!DD70&lt;&gt;"",Source!DD70," ")</f>
        <v xml:space="preserve"> </v>
      </c>
      <c r="H210" s="10">
        <f>Source!AW71</f>
        <v>1</v>
      </c>
      <c r="I210" s="11">
        <f>Source!P70</f>
        <v>93.8</v>
      </c>
      <c r="J210" s="10">
        <f>IF(Source!BC71&lt;&gt;0,Source!BC71,1)</f>
        <v>5.19</v>
      </c>
      <c r="K210" s="11">
        <f>Source!P71</f>
        <v>486.82</v>
      </c>
    </row>
    <row r="211" spans="1:22" ht="13.8" x14ac:dyDescent="0.25">
      <c r="A211" s="8"/>
      <c r="B211" s="8"/>
      <c r="C211" s="9" t="s">
        <v>28</v>
      </c>
      <c r="D211" s="10" t="s">
        <v>29</v>
      </c>
      <c r="E211" s="10">
        <f>Source!DN71</f>
        <v>116</v>
      </c>
      <c r="F211" s="11"/>
      <c r="G211" s="10"/>
      <c r="H211" s="10"/>
      <c r="I211" s="11">
        <f>SUM(Q206:Q210)</f>
        <v>99.52</v>
      </c>
      <c r="J211" s="10">
        <f>Source!BZ71</f>
        <v>94</v>
      </c>
      <c r="K211" s="11">
        <f>SUM(R206:R210)</f>
        <v>2076.54</v>
      </c>
    </row>
    <row r="212" spans="1:22" ht="13.8" x14ac:dyDescent="0.25">
      <c r="A212" s="8"/>
      <c r="B212" s="8"/>
      <c r="C212" s="9" t="s">
        <v>30</v>
      </c>
      <c r="D212" s="10" t="s">
        <v>29</v>
      </c>
      <c r="E212" s="10">
        <f>Source!DO71</f>
        <v>68</v>
      </c>
      <c r="F212" s="11"/>
      <c r="G212" s="10"/>
      <c r="H212" s="10"/>
      <c r="I212" s="11">
        <f>SUM(S206:S210)</f>
        <v>58.34</v>
      </c>
      <c r="J212" s="10">
        <f>Source!CA71</f>
        <v>41</v>
      </c>
      <c r="K212" s="11">
        <f>SUM(T206:T210)</f>
        <v>905.73</v>
      </c>
    </row>
    <row r="213" spans="1:22" ht="13.8" x14ac:dyDescent="0.25">
      <c r="A213" s="8"/>
      <c r="B213" s="8"/>
      <c r="C213" s="9" t="s">
        <v>31</v>
      </c>
      <c r="D213" s="10" t="s">
        <v>29</v>
      </c>
      <c r="E213" s="10">
        <f>175</f>
        <v>175</v>
      </c>
      <c r="F213" s="11"/>
      <c r="G213" s="10"/>
      <c r="H213" s="10"/>
      <c r="I213" s="11">
        <f>SUM(U206:U210)</f>
        <v>28.88</v>
      </c>
      <c r="J213" s="10">
        <f>157</f>
        <v>157</v>
      </c>
      <c r="K213" s="11">
        <f>SUM(V206:V210)</f>
        <v>667.06</v>
      </c>
    </row>
    <row r="214" spans="1:22" ht="13.8" x14ac:dyDescent="0.25">
      <c r="A214" s="15"/>
      <c r="B214" s="15"/>
      <c r="C214" s="16" t="s">
        <v>32</v>
      </c>
      <c r="D214" s="17" t="s">
        <v>33</v>
      </c>
      <c r="E214" s="17">
        <f>Source!AQ70</f>
        <v>1.59</v>
      </c>
      <c r="F214" s="18"/>
      <c r="G214" s="17" t="str">
        <f>IF(Source!DI70&lt;&gt;"",Source!DI70," ")</f>
        <v>)*1,15</v>
      </c>
      <c r="H214" s="17">
        <f>Source!AV71</f>
        <v>1</v>
      </c>
      <c r="I214" s="18">
        <f>Source!U70</f>
        <v>7.3140000000000001</v>
      </c>
      <c r="J214" s="17"/>
      <c r="K214" s="18"/>
    </row>
    <row r="215" spans="1:22" ht="13.8" x14ac:dyDescent="0.25">
      <c r="A215" s="19"/>
      <c r="B215" s="20"/>
      <c r="C215" s="21"/>
      <c r="D215" s="21"/>
      <c r="E215" s="21"/>
      <c r="F215" s="21"/>
      <c r="G215" s="21"/>
      <c r="H215" s="36">
        <f>I207+I208+I210+I211+I212+I213</f>
        <v>454.67999999999995</v>
      </c>
      <c r="I215" s="36"/>
      <c r="J215" s="36">
        <f>K207+K208+K210+K211+K212+K213</f>
        <v>7217.25</v>
      </c>
      <c r="K215" s="36"/>
      <c r="O215">
        <f>H215</f>
        <v>454.67999999999995</v>
      </c>
      <c r="P215">
        <f>J215</f>
        <v>7217.25</v>
      </c>
    </row>
    <row r="216" spans="1:22" ht="55.2" x14ac:dyDescent="0.25">
      <c r="A216" s="8" t="str">
        <f>IF(Source!E72&lt;&gt;"",Source!E72,"")</f>
        <v>20</v>
      </c>
      <c r="B216" s="8" t="s">
        <v>67</v>
      </c>
      <c r="C216" s="9" t="s">
        <v>68</v>
      </c>
      <c r="D216" s="10" t="str">
        <f>IF(Source!H72&lt;&gt;"",Source!H72,"")</f>
        <v>1  шт.</v>
      </c>
      <c r="E216" s="10">
        <f>Source!I72</f>
        <v>2</v>
      </c>
      <c r="F216" s="11"/>
      <c r="G216" s="10"/>
      <c r="H216" s="10"/>
      <c r="I216" s="11"/>
      <c r="J216" s="10" t="str">
        <f>IF(Source!BO73&lt;&gt;"",Source!BO73,"")</f>
        <v>3.16-15-2</v>
      </c>
      <c r="K216" s="11"/>
      <c r="Q216">
        <f>Source!X72</f>
        <v>45.34</v>
      </c>
      <c r="R216">
        <f>Source!X73</f>
        <v>934.05</v>
      </c>
      <c r="S216">
        <f>Source!Y72</f>
        <v>30.5</v>
      </c>
      <c r="T216">
        <f>Source!Y73</f>
        <v>435.18</v>
      </c>
      <c r="U216">
        <f>ROUND((175/100)*ROUND(Source!R72,2),2)</f>
        <v>1.93</v>
      </c>
      <c r="V216">
        <f>ROUND((157/100)*ROUND(Source!R73,2),2)</f>
        <v>44.48</v>
      </c>
    </row>
    <row r="217" spans="1:22" ht="13.8" x14ac:dyDescent="0.25">
      <c r="A217" s="8"/>
      <c r="B217" s="8"/>
      <c r="C217" s="9" t="s">
        <v>25</v>
      </c>
      <c r="D217" s="10"/>
      <c r="E217" s="10"/>
      <c r="F217" s="11">
        <f>Source!AO72</f>
        <v>17.920000000000002</v>
      </c>
      <c r="G217" s="10" t="str">
        <f>IF(Source!DG72&lt;&gt;"",Source!DG72," ")</f>
        <v>)*1,15</v>
      </c>
      <c r="H217" s="10">
        <f>Source!AV73</f>
        <v>1</v>
      </c>
      <c r="I217" s="11">
        <f>Source!S72</f>
        <v>41.22</v>
      </c>
      <c r="J217" s="10">
        <f>IF(Source!BA73&lt;&gt;0,Source!BA73,1)</f>
        <v>25.75</v>
      </c>
      <c r="K217" s="11">
        <f>Source!S73</f>
        <v>1061.42</v>
      </c>
    </row>
    <row r="218" spans="1:22" ht="13.8" x14ac:dyDescent="0.25">
      <c r="A218" s="8"/>
      <c r="B218" s="8"/>
      <c r="C218" s="9" t="s">
        <v>26</v>
      </c>
      <c r="D218" s="10"/>
      <c r="E218" s="10"/>
      <c r="F218" s="11">
        <f>Source!AM72</f>
        <v>3.35</v>
      </c>
      <c r="G218" s="10" t="str">
        <f>IF(Source!DE72&lt;&gt;"",Source!DE72," ")</f>
        <v>)*1,25</v>
      </c>
      <c r="H218" s="10">
        <f>Source!AV73</f>
        <v>1</v>
      </c>
      <c r="I218" s="11">
        <f>Source!Q72</f>
        <v>8.3800000000000008</v>
      </c>
      <c r="J218" s="10">
        <f>IF(Source!BB73&lt;&gt;0,Source!BB73,1)</f>
        <v>8.59</v>
      </c>
      <c r="K218" s="11">
        <f>Source!Q73</f>
        <v>71.98</v>
      </c>
    </row>
    <row r="219" spans="1:22" ht="14.4" x14ac:dyDescent="0.3">
      <c r="A219" s="8"/>
      <c r="B219" s="8"/>
      <c r="C219" s="9" t="s">
        <v>27</v>
      </c>
      <c r="D219" s="10"/>
      <c r="E219" s="10"/>
      <c r="F219" s="11">
        <f>Source!AN72</f>
        <v>0.44</v>
      </c>
      <c r="G219" s="10" t="str">
        <f>IF(Source!DF72&lt;&gt;"",Source!DF72," ")</f>
        <v>)*1,25</v>
      </c>
      <c r="H219" s="10">
        <f>Source!AV73</f>
        <v>1</v>
      </c>
      <c r="I219" s="14">
        <f>Source!R72</f>
        <v>1.1000000000000001</v>
      </c>
      <c r="J219" s="10">
        <f>IF(Source!BS73&lt;&gt;0,Source!BS73,1)</f>
        <v>25.75</v>
      </c>
      <c r="K219" s="14">
        <f>Source!R73</f>
        <v>28.33</v>
      </c>
    </row>
    <row r="220" spans="1:22" ht="13.8" x14ac:dyDescent="0.25">
      <c r="A220" s="8"/>
      <c r="B220" s="8"/>
      <c r="C220" s="9" t="s">
        <v>51</v>
      </c>
      <c r="D220" s="10"/>
      <c r="E220" s="10"/>
      <c r="F220" s="11">
        <f>Source!AL72</f>
        <v>20.5</v>
      </c>
      <c r="G220" s="10" t="str">
        <f>IF(Source!DD72&lt;&gt;"",Source!DD72," ")</f>
        <v xml:space="preserve"> </v>
      </c>
      <c r="H220" s="10">
        <f>Source!AW73</f>
        <v>1</v>
      </c>
      <c r="I220" s="11">
        <f>Source!P72</f>
        <v>41</v>
      </c>
      <c r="J220" s="10">
        <f>IF(Source!BC73&lt;&gt;0,Source!BC73,1)</f>
        <v>4.9000000000000004</v>
      </c>
      <c r="K220" s="11">
        <f>Source!P73</f>
        <v>200.9</v>
      </c>
    </row>
    <row r="221" spans="1:22" ht="55.2" x14ac:dyDescent="0.25">
      <c r="A221" s="8" t="str">
        <f>IF(Source!E74&lt;&gt;"",Source!E74,"")</f>
        <v>20,1</v>
      </c>
      <c r="B221" s="8" t="str">
        <f>IF(Source!F74&lt;&gt;"",Source!F74,"")</f>
        <v>1.12-9-27</v>
      </c>
      <c r="C221" s="9" t="s">
        <v>69</v>
      </c>
      <c r="D221" s="10" t="str">
        <f>IF(Source!H74&lt;&gt;"",Source!H74,"")</f>
        <v>шт.</v>
      </c>
      <c r="E221" s="10">
        <f>Source!I74</f>
        <v>4</v>
      </c>
      <c r="F221" s="11">
        <f>Source!AK74</f>
        <v>97.38</v>
      </c>
      <c r="G221" s="10"/>
      <c r="H221" s="10">
        <f>Source!AW75</f>
        <v>1</v>
      </c>
      <c r="I221" s="11">
        <f>Source!O74</f>
        <v>389.52</v>
      </c>
      <c r="J221" s="10">
        <f>IF(Source!BC75&lt;&gt;0,Source!BC75,1)</f>
        <v>3.5</v>
      </c>
      <c r="K221" s="11">
        <f>Source!O75</f>
        <v>1363.32</v>
      </c>
      <c r="Q221">
        <f>Source!X74</f>
        <v>0</v>
      </c>
      <c r="R221">
        <f>Source!X75</f>
        <v>0</v>
      </c>
      <c r="S221">
        <f>Source!Y74</f>
        <v>0</v>
      </c>
      <c r="T221">
        <f>Source!Y75</f>
        <v>0</v>
      </c>
      <c r="U221">
        <f>ROUND((175/100)*ROUND(Source!R74,2),2)</f>
        <v>0</v>
      </c>
      <c r="V221">
        <f>ROUND((157/100)*ROUND(Source!R75,2),2)</f>
        <v>0</v>
      </c>
    </row>
    <row r="222" spans="1:22" ht="96.6" x14ac:dyDescent="0.25">
      <c r="A222" s="8" t="str">
        <f>IF(Source!E76&lt;&gt;"",Source!E76,"")</f>
        <v>20,2</v>
      </c>
      <c r="B222" s="8" t="str">
        <f>IF(Source!F76&lt;&gt;"",Source!F76,"")</f>
        <v>1.13-4-158</v>
      </c>
      <c r="C222" s="9" t="s">
        <v>70</v>
      </c>
      <c r="D222" s="10" t="str">
        <f>IF(Source!H76&lt;&gt;"",Source!H76,"")</f>
        <v>шт.</v>
      </c>
      <c r="E222" s="10">
        <f>Source!I76</f>
        <v>2</v>
      </c>
      <c r="F222" s="11">
        <f>Source!AK76</f>
        <v>799.75</v>
      </c>
      <c r="G222" s="10"/>
      <c r="H222" s="10">
        <f>Source!AW77</f>
        <v>1</v>
      </c>
      <c r="I222" s="11">
        <f>Source!O76</f>
        <v>1599.5</v>
      </c>
      <c r="J222" s="10">
        <f>IF(Source!BC77&lt;&gt;0,Source!BC77,1)</f>
        <v>5.91</v>
      </c>
      <c r="K222" s="11">
        <f>Source!O77</f>
        <v>9453.0499999999993</v>
      </c>
      <c r="Q222">
        <f>Source!X76</f>
        <v>0</v>
      </c>
      <c r="R222">
        <f>Source!X77</f>
        <v>0</v>
      </c>
      <c r="S222">
        <f>Source!Y76</f>
        <v>0</v>
      </c>
      <c r="T222">
        <f>Source!Y77</f>
        <v>0</v>
      </c>
      <c r="U222">
        <f>ROUND((175/100)*ROUND(Source!R76,2),2)</f>
        <v>0</v>
      </c>
      <c r="V222">
        <f>ROUND((157/100)*ROUND(Source!R77,2),2)</f>
        <v>0</v>
      </c>
    </row>
    <row r="223" spans="1:22" ht="13.8" x14ac:dyDescent="0.25">
      <c r="A223" s="8"/>
      <c r="B223" s="8"/>
      <c r="C223" s="9" t="s">
        <v>28</v>
      </c>
      <c r="D223" s="10" t="s">
        <v>29</v>
      </c>
      <c r="E223" s="10">
        <f>Source!DN73</f>
        <v>110</v>
      </c>
      <c r="F223" s="11"/>
      <c r="G223" s="10"/>
      <c r="H223" s="10"/>
      <c r="I223" s="11">
        <f>SUM(Q216:Q222)</f>
        <v>45.34</v>
      </c>
      <c r="J223" s="10">
        <f>Source!BZ73</f>
        <v>88</v>
      </c>
      <c r="K223" s="11">
        <f>SUM(R216:R222)</f>
        <v>934.05</v>
      </c>
    </row>
    <row r="224" spans="1:22" ht="13.8" x14ac:dyDescent="0.25">
      <c r="A224" s="8"/>
      <c r="B224" s="8"/>
      <c r="C224" s="9" t="s">
        <v>30</v>
      </c>
      <c r="D224" s="10" t="s">
        <v>29</v>
      </c>
      <c r="E224" s="10">
        <f>Source!DO73</f>
        <v>74</v>
      </c>
      <c r="F224" s="11"/>
      <c r="G224" s="10"/>
      <c r="H224" s="10"/>
      <c r="I224" s="11">
        <f>SUM(S216:S222)</f>
        <v>30.5</v>
      </c>
      <c r="J224" s="10">
        <f>Source!CA73</f>
        <v>41</v>
      </c>
      <c r="K224" s="11">
        <f>SUM(T216:T222)</f>
        <v>435.18</v>
      </c>
    </row>
    <row r="225" spans="1:22" ht="13.8" x14ac:dyDescent="0.25">
      <c r="A225" s="8"/>
      <c r="B225" s="8"/>
      <c r="C225" s="9" t="s">
        <v>31</v>
      </c>
      <c r="D225" s="10" t="s">
        <v>29</v>
      </c>
      <c r="E225" s="10">
        <f>175</f>
        <v>175</v>
      </c>
      <c r="F225" s="11"/>
      <c r="G225" s="10"/>
      <c r="H225" s="10"/>
      <c r="I225" s="11">
        <f>SUM(U216:U222)</f>
        <v>1.93</v>
      </c>
      <c r="J225" s="10">
        <f>157</f>
        <v>157</v>
      </c>
      <c r="K225" s="11">
        <f>SUM(V216:V222)</f>
        <v>44.48</v>
      </c>
    </row>
    <row r="226" spans="1:22" ht="13.8" x14ac:dyDescent="0.25">
      <c r="A226" s="15"/>
      <c r="B226" s="15"/>
      <c r="C226" s="16" t="s">
        <v>32</v>
      </c>
      <c r="D226" s="17" t="s">
        <v>33</v>
      </c>
      <c r="E226" s="17">
        <f>Source!AQ72</f>
        <v>1.47</v>
      </c>
      <c r="F226" s="18"/>
      <c r="G226" s="17" t="str">
        <f>IF(Source!DI72&lt;&gt;"",Source!DI72," ")</f>
        <v>)*1,15</v>
      </c>
      <c r="H226" s="17">
        <f>Source!AV73</f>
        <v>1</v>
      </c>
      <c r="I226" s="18">
        <f>Source!U72</f>
        <v>3.3809999999999998</v>
      </c>
      <c r="J226" s="17"/>
      <c r="K226" s="18"/>
    </row>
    <row r="227" spans="1:22" ht="13.8" x14ac:dyDescent="0.25">
      <c r="A227" s="19"/>
      <c r="B227" s="20"/>
      <c r="C227" s="21"/>
      <c r="D227" s="21"/>
      <c r="E227" s="21"/>
      <c r="F227" s="21"/>
      <c r="G227" s="21"/>
      <c r="H227" s="36">
        <f>I217+I218+I220+I223+I224+I225+SUM(I221:I222)</f>
        <v>2157.39</v>
      </c>
      <c r="I227" s="36"/>
      <c r="J227" s="36">
        <f>K217+K218+K220+K223+K224+K225+SUM(K221:K222)</f>
        <v>13564.38</v>
      </c>
      <c r="K227" s="36"/>
      <c r="O227">
        <f>H227</f>
        <v>2157.39</v>
      </c>
      <c r="P227">
        <f>J227</f>
        <v>13564.38</v>
      </c>
    </row>
    <row r="228" spans="1:22" ht="27.6" x14ac:dyDescent="0.25">
      <c r="A228" s="8" t="str">
        <f>IF(Source!E78&lt;&gt;"",Source!E78,"")</f>
        <v>21</v>
      </c>
      <c r="B228" s="8" t="str">
        <f>IF(Source!F78&lt;&gt;"",Source!F78,"")</f>
        <v>6.65-31-2</v>
      </c>
      <c r="C228" s="9" t="s">
        <v>71</v>
      </c>
      <c r="D228" s="10" t="str">
        <f>IF(Source!H78&lt;&gt;"",Source!H78,"")</f>
        <v>100 шт.</v>
      </c>
      <c r="E228" s="10">
        <f>Source!I78</f>
        <v>0.04</v>
      </c>
      <c r="F228" s="11"/>
      <c r="G228" s="10"/>
      <c r="H228" s="10"/>
      <c r="I228" s="11"/>
      <c r="J228" s="10" t="str">
        <f>IF(Source!BO79&lt;&gt;"",Source!BO79,"")</f>
        <v>6.65-31-2</v>
      </c>
      <c r="K228" s="11"/>
      <c r="Q228">
        <f>Source!X78</f>
        <v>0.82</v>
      </c>
      <c r="R228">
        <f>Source!X79</f>
        <v>18.03</v>
      </c>
      <c r="S228">
        <f>Source!Y78</f>
        <v>0.56999999999999995</v>
      </c>
      <c r="T228">
        <f>Source!Y79</f>
        <v>10.87</v>
      </c>
      <c r="U228">
        <f>ROUND((175/100)*ROUND(Source!R78,2),2)</f>
        <v>0</v>
      </c>
      <c r="V228">
        <f>ROUND((157/100)*ROUND(Source!R79,2),2)</f>
        <v>0</v>
      </c>
    </row>
    <row r="229" spans="1:22" x14ac:dyDescent="0.25">
      <c r="A229" s="12"/>
      <c r="B229" s="12"/>
      <c r="C229" s="13" t="str">
        <f>"Объем: "&amp;Source!I78&amp;"=4/"&amp;"100"</f>
        <v>Объем: 0,04=4/100</v>
      </c>
    </row>
    <row r="230" spans="1:22" ht="13.8" x14ac:dyDescent="0.25">
      <c r="A230" s="8"/>
      <c r="B230" s="8"/>
      <c r="C230" s="9" t="s">
        <v>25</v>
      </c>
      <c r="D230" s="10"/>
      <c r="E230" s="10"/>
      <c r="F230" s="11">
        <f>Source!AO78</f>
        <v>25.83</v>
      </c>
      <c r="G230" s="10" t="str">
        <f>IF(Source!DG78&lt;&gt;"",Source!DG78," ")</f>
        <v xml:space="preserve"> </v>
      </c>
      <c r="H230" s="10">
        <f>Source!AV79</f>
        <v>1</v>
      </c>
      <c r="I230" s="11">
        <f>Source!S78</f>
        <v>1.03</v>
      </c>
      <c r="J230" s="10">
        <f>IF(Source!BA79&lt;&gt;0,Source!BA79,1)</f>
        <v>25.75</v>
      </c>
      <c r="K230" s="11">
        <f>Source!S79</f>
        <v>26.52</v>
      </c>
    </row>
    <row r="231" spans="1:22" ht="13.8" x14ac:dyDescent="0.25">
      <c r="A231" s="8"/>
      <c r="B231" s="8"/>
      <c r="C231" s="9" t="s">
        <v>28</v>
      </c>
      <c r="D231" s="10" t="s">
        <v>29</v>
      </c>
      <c r="E231" s="10">
        <f>Source!DN79</f>
        <v>80</v>
      </c>
      <c r="F231" s="11"/>
      <c r="G231" s="10"/>
      <c r="H231" s="10"/>
      <c r="I231" s="11">
        <f>SUM(Q228:Q230)</f>
        <v>0.82</v>
      </c>
      <c r="J231" s="10">
        <f>Source!BZ79</f>
        <v>68</v>
      </c>
      <c r="K231" s="11">
        <f>SUM(R228:R230)</f>
        <v>18.03</v>
      </c>
    </row>
    <row r="232" spans="1:22" ht="13.8" x14ac:dyDescent="0.25">
      <c r="A232" s="8"/>
      <c r="B232" s="8"/>
      <c r="C232" s="9" t="s">
        <v>30</v>
      </c>
      <c r="D232" s="10" t="s">
        <v>29</v>
      </c>
      <c r="E232" s="10">
        <f>Source!DO79</f>
        <v>55</v>
      </c>
      <c r="F232" s="11"/>
      <c r="G232" s="10"/>
      <c r="H232" s="10"/>
      <c r="I232" s="11">
        <f>SUM(S228:S230)</f>
        <v>0.56999999999999995</v>
      </c>
      <c r="J232" s="10">
        <f>Source!CA79</f>
        <v>41</v>
      </c>
      <c r="K232" s="11">
        <f>SUM(T228:T230)</f>
        <v>10.87</v>
      </c>
    </row>
    <row r="233" spans="1:22" ht="13.8" x14ac:dyDescent="0.25">
      <c r="A233" s="15"/>
      <c r="B233" s="15"/>
      <c r="C233" s="16" t="s">
        <v>32</v>
      </c>
      <c r="D233" s="17" t="s">
        <v>33</v>
      </c>
      <c r="E233" s="17">
        <f>Source!AQ78</f>
        <v>2.31</v>
      </c>
      <c r="F233" s="18"/>
      <c r="G233" s="17" t="str">
        <f>IF(Source!DI78&lt;&gt;"",Source!DI78," ")</f>
        <v xml:space="preserve"> </v>
      </c>
      <c r="H233" s="17">
        <f>Source!AV79</f>
        <v>1</v>
      </c>
      <c r="I233" s="18">
        <f>Source!U78</f>
        <v>9.240000000000001E-2</v>
      </c>
      <c r="J233" s="17"/>
      <c r="K233" s="18"/>
    </row>
    <row r="234" spans="1:22" ht="13.8" x14ac:dyDescent="0.25">
      <c r="A234" s="19"/>
      <c r="B234" s="20"/>
      <c r="C234" s="21"/>
      <c r="D234" s="21"/>
      <c r="E234" s="21"/>
      <c r="F234" s="21"/>
      <c r="G234" s="21"/>
      <c r="H234" s="36">
        <f>I230+I231+I232</f>
        <v>2.42</v>
      </c>
      <c r="I234" s="36"/>
      <c r="J234" s="36">
        <f>K230+K231+K232</f>
        <v>55.419999999999995</v>
      </c>
      <c r="K234" s="36"/>
      <c r="O234">
        <f>H234</f>
        <v>2.42</v>
      </c>
      <c r="P234">
        <f>J234</f>
        <v>55.419999999999995</v>
      </c>
    </row>
    <row r="235" spans="1:22" ht="55.2" x14ac:dyDescent="0.25">
      <c r="A235" s="8" t="str">
        <f>IF(Source!E80&lt;&gt;"",Source!E80,"")</f>
        <v>22</v>
      </c>
      <c r="B235" s="8" t="s">
        <v>72</v>
      </c>
      <c r="C235" s="9" t="s">
        <v>73</v>
      </c>
      <c r="D235" s="10" t="str">
        <f>IF(Source!H80&lt;&gt;"",Source!H80,"")</f>
        <v>1  шт.</v>
      </c>
      <c r="E235" s="10">
        <f>Source!I80</f>
        <v>4</v>
      </c>
      <c r="F235" s="11"/>
      <c r="G235" s="10"/>
      <c r="H235" s="10"/>
      <c r="I235" s="11"/>
      <c r="J235" s="10" t="str">
        <f>IF(Source!BO81&lt;&gt;"",Source!BO81,"")</f>
        <v>4.12-56-4</v>
      </c>
      <c r="K235" s="11"/>
      <c r="Q235">
        <f>Source!X80</f>
        <v>48.71</v>
      </c>
      <c r="R235">
        <f>Source!X81</f>
        <v>1272.98</v>
      </c>
      <c r="S235">
        <f>Source!Y80</f>
        <v>48.71</v>
      </c>
      <c r="T235">
        <f>Source!Y81</f>
        <v>767.53</v>
      </c>
      <c r="U235">
        <f>ROUND((175/100)*ROUND(Source!R80,2),2)</f>
        <v>0.33</v>
      </c>
      <c r="V235">
        <f>ROUND((157/100)*ROUND(Source!R81,2),2)</f>
        <v>7.68</v>
      </c>
    </row>
    <row r="236" spans="1:22" ht="13.8" x14ac:dyDescent="0.25">
      <c r="A236" s="8"/>
      <c r="B236" s="8"/>
      <c r="C236" s="9" t="s">
        <v>25</v>
      </c>
      <c r="D236" s="10"/>
      <c r="E236" s="10"/>
      <c r="F236" s="11">
        <f>Source!AO80</f>
        <v>60.58</v>
      </c>
      <c r="G236" s="10" t="str">
        <f>IF(Source!DG80&lt;&gt;"",Source!DG80," ")</f>
        <v>)*0,3</v>
      </c>
      <c r="H236" s="10">
        <f>Source!AV81</f>
        <v>1</v>
      </c>
      <c r="I236" s="11">
        <f>Source!S80</f>
        <v>72.7</v>
      </c>
      <c r="J236" s="10">
        <f>IF(Source!BA81&lt;&gt;0,Source!BA81,1)</f>
        <v>25.75</v>
      </c>
      <c r="K236" s="11">
        <f>Source!S81</f>
        <v>1872.03</v>
      </c>
    </row>
    <row r="237" spans="1:22" ht="13.8" x14ac:dyDescent="0.25">
      <c r="A237" s="8"/>
      <c r="B237" s="8"/>
      <c r="C237" s="9" t="s">
        <v>26</v>
      </c>
      <c r="D237" s="10"/>
      <c r="E237" s="10"/>
      <c r="F237" s="11">
        <f>Source!AM80</f>
        <v>3.05</v>
      </c>
      <c r="G237" s="10" t="str">
        <f>IF(Source!DE80&lt;&gt;"",Source!DE80," ")</f>
        <v>)*0,3</v>
      </c>
      <c r="H237" s="10">
        <f>Source!AV81</f>
        <v>1</v>
      </c>
      <c r="I237" s="11">
        <f>Source!Q80</f>
        <v>3.66</v>
      </c>
      <c r="J237" s="10">
        <f>IF(Source!BB81&lt;&gt;0,Source!BB81,1)</f>
        <v>7.04</v>
      </c>
      <c r="K237" s="11">
        <f>Source!Q81</f>
        <v>25.77</v>
      </c>
    </row>
    <row r="238" spans="1:22" ht="14.4" x14ac:dyDescent="0.3">
      <c r="A238" s="8"/>
      <c r="B238" s="8"/>
      <c r="C238" s="9" t="s">
        <v>27</v>
      </c>
      <c r="D238" s="10"/>
      <c r="E238" s="10"/>
      <c r="F238" s="11">
        <f>Source!AN80</f>
        <v>0.16</v>
      </c>
      <c r="G238" s="10" t="str">
        <f>IF(Source!DF80&lt;&gt;"",Source!DF80," ")</f>
        <v>)*0,3</v>
      </c>
      <c r="H238" s="10">
        <f>Source!AV81</f>
        <v>1</v>
      </c>
      <c r="I238" s="14">
        <f>Source!R80</f>
        <v>0.19</v>
      </c>
      <c r="J238" s="10">
        <f>IF(Source!BS81&lt;&gt;0,Source!BS81,1)</f>
        <v>25.75</v>
      </c>
      <c r="K238" s="14">
        <f>Source!R81</f>
        <v>4.8899999999999997</v>
      </c>
    </row>
    <row r="239" spans="1:22" ht="13.8" x14ac:dyDescent="0.25">
      <c r="A239" s="8"/>
      <c r="B239" s="8"/>
      <c r="C239" s="9" t="s">
        <v>28</v>
      </c>
      <c r="D239" s="10" t="s">
        <v>29</v>
      </c>
      <c r="E239" s="10">
        <f>Source!DN81</f>
        <v>67</v>
      </c>
      <c r="F239" s="11"/>
      <c r="G239" s="10"/>
      <c r="H239" s="10"/>
      <c r="I239" s="11">
        <f>SUM(Q235:Q238)</f>
        <v>48.71</v>
      </c>
      <c r="J239" s="10">
        <f>Source!BZ81</f>
        <v>68</v>
      </c>
      <c r="K239" s="11">
        <f>SUM(R235:R238)</f>
        <v>1272.98</v>
      </c>
    </row>
    <row r="240" spans="1:22" ht="13.8" x14ac:dyDescent="0.25">
      <c r="A240" s="8"/>
      <c r="B240" s="8"/>
      <c r="C240" s="9" t="s">
        <v>30</v>
      </c>
      <c r="D240" s="10" t="s">
        <v>29</v>
      </c>
      <c r="E240" s="10">
        <f>Source!DO81</f>
        <v>67</v>
      </c>
      <c r="F240" s="11"/>
      <c r="G240" s="10"/>
      <c r="H240" s="10"/>
      <c r="I240" s="11">
        <f>SUM(S235:S238)</f>
        <v>48.71</v>
      </c>
      <c r="J240" s="10">
        <f>Source!CA81</f>
        <v>41</v>
      </c>
      <c r="K240" s="11">
        <f>SUM(T235:T238)</f>
        <v>767.53</v>
      </c>
    </row>
    <row r="241" spans="1:22" ht="13.8" x14ac:dyDescent="0.25">
      <c r="A241" s="8"/>
      <c r="B241" s="8"/>
      <c r="C241" s="9" t="s">
        <v>31</v>
      </c>
      <c r="D241" s="10" t="s">
        <v>29</v>
      </c>
      <c r="E241" s="10">
        <f>175</f>
        <v>175</v>
      </c>
      <c r="F241" s="11"/>
      <c r="G241" s="10"/>
      <c r="H241" s="10"/>
      <c r="I241" s="11">
        <f>SUM(U235:U238)</f>
        <v>0.33</v>
      </c>
      <c r="J241" s="10">
        <f>157</f>
        <v>157</v>
      </c>
      <c r="K241" s="11">
        <f>SUM(V235:V238)</f>
        <v>7.68</v>
      </c>
    </row>
    <row r="242" spans="1:22" ht="13.8" x14ac:dyDescent="0.25">
      <c r="A242" s="15"/>
      <c r="B242" s="15"/>
      <c r="C242" s="16" t="s">
        <v>32</v>
      </c>
      <c r="D242" s="17" t="s">
        <v>33</v>
      </c>
      <c r="E242" s="17">
        <f>Source!AQ80</f>
        <v>4.8</v>
      </c>
      <c r="F242" s="18"/>
      <c r="G242" s="17" t="str">
        <f>IF(Source!DI80&lt;&gt;"",Source!DI80," ")</f>
        <v>)*0,3</v>
      </c>
      <c r="H242" s="17">
        <f>Source!AV81</f>
        <v>1</v>
      </c>
      <c r="I242" s="18">
        <f>Source!U80</f>
        <v>5.76</v>
      </c>
      <c r="J242" s="17"/>
      <c r="K242" s="18"/>
    </row>
    <row r="243" spans="1:22" ht="13.8" x14ac:dyDescent="0.25">
      <c r="A243" s="19"/>
      <c r="B243" s="20"/>
      <c r="C243" s="21"/>
      <c r="D243" s="21"/>
      <c r="E243" s="21"/>
      <c r="F243" s="21"/>
      <c r="G243" s="21"/>
      <c r="H243" s="36">
        <f>I236+I237+I239+I240+I241</f>
        <v>174.11</v>
      </c>
      <c r="I243" s="36"/>
      <c r="J243" s="36">
        <f>K236+K237+K239+K240+K241</f>
        <v>3945.9899999999993</v>
      </c>
      <c r="K243" s="36"/>
      <c r="O243">
        <f>H243</f>
        <v>174.11</v>
      </c>
      <c r="P243">
        <f>J243</f>
        <v>3945.9899999999993</v>
      </c>
    </row>
    <row r="244" spans="1:22" ht="82.8" x14ac:dyDescent="0.25">
      <c r="A244" s="8" t="str">
        <f>IF(Source!E82&lt;&gt;"",Source!E82,"")</f>
        <v>23</v>
      </c>
      <c r="B244" s="8" t="s">
        <v>74</v>
      </c>
      <c r="C244" s="9" t="s">
        <v>75</v>
      </c>
      <c r="D244" s="10" t="str">
        <f>IF(Source!H82&lt;&gt;"",Source!H82,"")</f>
        <v>100 м3 сборных железобетонных конструкций</v>
      </c>
      <c r="E244" s="10">
        <f>Source!I82</f>
        <v>0.16239999999999999</v>
      </c>
      <c r="F244" s="11"/>
      <c r="G244" s="10"/>
      <c r="H244" s="10"/>
      <c r="I244" s="11"/>
      <c r="J244" s="10" t="str">
        <f>IF(Source!BO83&lt;&gt;"",Source!BO83,"")</f>
        <v>3.7-45-2</v>
      </c>
      <c r="K244" s="11"/>
      <c r="Q244">
        <f>Source!X82</f>
        <v>793.72</v>
      </c>
      <c r="R244">
        <f>Source!X83</f>
        <v>16291.41</v>
      </c>
      <c r="S244">
        <f>Source!Y82</f>
        <v>402.61</v>
      </c>
      <c r="T244">
        <f>Source!Y83</f>
        <v>6072.25</v>
      </c>
      <c r="U244">
        <f>ROUND((175/100)*ROUND(Source!R82,2),2)</f>
        <v>79.17</v>
      </c>
      <c r="V244">
        <f>ROUND((157/100)*ROUND(Source!R83,2),2)</f>
        <v>1828.94</v>
      </c>
    </row>
    <row r="245" spans="1:22" x14ac:dyDescent="0.25">
      <c r="A245" s="12"/>
      <c r="B245" s="12"/>
      <c r="C245" s="13" t="str">
        <f>"Объем: "&amp;Source!I82&amp;"=16,24/"&amp;"100"</f>
        <v>Объем: 0,1624=16,24/100</v>
      </c>
    </row>
    <row r="246" spans="1:22" ht="13.8" x14ac:dyDescent="0.25">
      <c r="A246" s="8"/>
      <c r="B246" s="8"/>
      <c r="C246" s="9" t="s">
        <v>25</v>
      </c>
      <c r="D246" s="10"/>
      <c r="E246" s="10"/>
      <c r="F246" s="11">
        <f>Source!AO82</f>
        <v>3079.68</v>
      </c>
      <c r="G246" s="10" t="str">
        <f>IF(Source!DG82&lt;&gt;"",Source!DG82," ")</f>
        <v>)*1,15</v>
      </c>
      <c r="H246" s="10">
        <f>Source!AV83</f>
        <v>1</v>
      </c>
      <c r="I246" s="11">
        <f>Source!S82</f>
        <v>575.16</v>
      </c>
      <c r="J246" s="10">
        <f>IF(Source!BA83&lt;&gt;0,Source!BA83,1)</f>
        <v>25.75</v>
      </c>
      <c r="K246" s="11">
        <f>Source!S83</f>
        <v>14810.37</v>
      </c>
    </row>
    <row r="247" spans="1:22" ht="13.8" x14ac:dyDescent="0.25">
      <c r="A247" s="8"/>
      <c r="B247" s="8"/>
      <c r="C247" s="9" t="s">
        <v>26</v>
      </c>
      <c r="D247" s="10"/>
      <c r="E247" s="10"/>
      <c r="F247" s="11">
        <f>Source!AM82</f>
        <v>3250.18</v>
      </c>
      <c r="G247" s="10" t="str">
        <f>IF(Source!DE82&lt;&gt;"",Source!DE82," ")</f>
        <v>)*1,25</v>
      </c>
      <c r="H247" s="10">
        <f>Source!AV83</f>
        <v>1</v>
      </c>
      <c r="I247" s="11">
        <f>Source!Q82</f>
        <v>659.79</v>
      </c>
      <c r="J247" s="10">
        <f>IF(Source!BB83&lt;&gt;0,Source!BB83,1)</f>
        <v>8.0500000000000007</v>
      </c>
      <c r="K247" s="11">
        <f>Source!Q83</f>
        <v>5311.31</v>
      </c>
    </row>
    <row r="248" spans="1:22" ht="14.4" x14ac:dyDescent="0.3">
      <c r="A248" s="8"/>
      <c r="B248" s="8"/>
      <c r="C248" s="9" t="s">
        <v>27</v>
      </c>
      <c r="D248" s="10"/>
      <c r="E248" s="10"/>
      <c r="F248" s="11">
        <f>Source!AN82</f>
        <v>222.88</v>
      </c>
      <c r="G248" s="10" t="str">
        <f>IF(Source!DF82&lt;&gt;"",Source!DF82," ")</f>
        <v>)*1,25</v>
      </c>
      <c r="H248" s="10">
        <f>Source!AV83</f>
        <v>1</v>
      </c>
      <c r="I248" s="14">
        <f>Source!R82</f>
        <v>45.24</v>
      </c>
      <c r="J248" s="10">
        <f>IF(Source!BS83&lt;&gt;0,Source!BS83,1)</f>
        <v>25.75</v>
      </c>
      <c r="K248" s="14">
        <f>Source!R83</f>
        <v>1164.93</v>
      </c>
    </row>
    <row r="249" spans="1:22" ht="13.8" x14ac:dyDescent="0.25">
      <c r="A249" s="8"/>
      <c r="B249" s="8"/>
      <c r="C249" s="9" t="s">
        <v>51</v>
      </c>
      <c r="D249" s="10"/>
      <c r="E249" s="10"/>
      <c r="F249" s="11">
        <f>Source!AL82</f>
        <v>298.06</v>
      </c>
      <c r="G249" s="10" t="str">
        <f>IF(Source!DD82&lt;&gt;"",Source!DD82," ")</f>
        <v xml:space="preserve"> </v>
      </c>
      <c r="H249" s="10">
        <f>Source!AW83</f>
        <v>1</v>
      </c>
      <c r="I249" s="11">
        <f>Source!P82</f>
        <v>48.4</v>
      </c>
      <c r="J249" s="10">
        <f>IF(Source!BC83&lt;&gt;0,Source!BC83,1)</f>
        <v>4.8499999999999996</v>
      </c>
      <c r="K249" s="11">
        <f>Source!P83</f>
        <v>234.74</v>
      </c>
    </row>
    <row r="250" spans="1:22" ht="27.6" x14ac:dyDescent="0.25">
      <c r="A250" s="8" t="str">
        <f>IF(Source!E84&lt;&gt;"",Source!E84,"")</f>
        <v>23,1</v>
      </c>
      <c r="B250" s="8" t="str">
        <f>IF(Source!F84&lt;&gt;"",Source!F84,"")</f>
        <v>1.1-1-49</v>
      </c>
      <c r="C250" s="9" t="s">
        <v>76</v>
      </c>
      <c r="D250" s="10" t="str">
        <f>IF(Source!H84&lt;&gt;"",Source!H84,"")</f>
        <v>т</v>
      </c>
      <c r="E250" s="10">
        <f>Source!I84</f>
        <v>0.38975999999999994</v>
      </c>
      <c r="F250" s="11">
        <f>Source!AK84</f>
        <v>3803.91</v>
      </c>
      <c r="G250" s="10"/>
      <c r="H250" s="10">
        <f>Source!AW85</f>
        <v>1</v>
      </c>
      <c r="I250" s="11">
        <f>Source!O84</f>
        <v>1482.61</v>
      </c>
      <c r="J250" s="10">
        <f>IF(Source!BC85&lt;&gt;0,Source!BC85,1)</f>
        <v>8.74</v>
      </c>
      <c r="K250" s="11">
        <f>Source!O85</f>
        <v>12958.01</v>
      </c>
      <c r="Q250">
        <f>Source!X84</f>
        <v>0</v>
      </c>
      <c r="R250">
        <f>Source!X85</f>
        <v>0</v>
      </c>
      <c r="S250">
        <f>Source!Y84</f>
        <v>0</v>
      </c>
      <c r="T250">
        <f>Source!Y85</f>
        <v>0</v>
      </c>
      <c r="U250">
        <f>ROUND((175/100)*ROUND(Source!R84,2),2)</f>
        <v>0</v>
      </c>
      <c r="V250">
        <f>ROUND((157/100)*ROUND(Source!R85,2),2)</f>
        <v>0</v>
      </c>
    </row>
    <row r="251" spans="1:22" ht="13.8" x14ac:dyDescent="0.25">
      <c r="A251" s="8"/>
      <c r="B251" s="8"/>
      <c r="C251" s="9" t="s">
        <v>28</v>
      </c>
      <c r="D251" s="10" t="s">
        <v>29</v>
      </c>
      <c r="E251" s="10">
        <f>Source!DN83</f>
        <v>138</v>
      </c>
      <c r="F251" s="11"/>
      <c r="G251" s="10"/>
      <c r="H251" s="10"/>
      <c r="I251" s="11">
        <f>SUM(Q244:Q250)</f>
        <v>793.72</v>
      </c>
      <c r="J251" s="10">
        <f>Source!BZ83</f>
        <v>110</v>
      </c>
      <c r="K251" s="11">
        <f>SUM(R244:R250)</f>
        <v>16291.41</v>
      </c>
    </row>
    <row r="252" spans="1:22" ht="13.8" x14ac:dyDescent="0.25">
      <c r="A252" s="8"/>
      <c r="B252" s="8"/>
      <c r="C252" s="9" t="s">
        <v>30</v>
      </c>
      <c r="D252" s="10" t="s">
        <v>29</v>
      </c>
      <c r="E252" s="10">
        <f>Source!DO83</f>
        <v>70</v>
      </c>
      <c r="F252" s="11"/>
      <c r="G252" s="10"/>
      <c r="H252" s="10"/>
      <c r="I252" s="11">
        <f>SUM(S244:S250)</f>
        <v>402.61</v>
      </c>
      <c r="J252" s="10">
        <f>Source!CA83</f>
        <v>41</v>
      </c>
      <c r="K252" s="11">
        <f>SUM(T244:T250)</f>
        <v>6072.25</v>
      </c>
    </row>
    <row r="253" spans="1:22" ht="13.8" x14ac:dyDescent="0.25">
      <c r="A253" s="8"/>
      <c r="B253" s="8"/>
      <c r="C253" s="9" t="s">
        <v>31</v>
      </c>
      <c r="D253" s="10" t="s">
        <v>29</v>
      </c>
      <c r="E253" s="10">
        <f>175</f>
        <v>175</v>
      </c>
      <c r="F253" s="11"/>
      <c r="G253" s="10"/>
      <c r="H253" s="10"/>
      <c r="I253" s="11">
        <f>SUM(U244:U250)</f>
        <v>79.17</v>
      </c>
      <c r="J253" s="10">
        <f>157</f>
        <v>157</v>
      </c>
      <c r="K253" s="11">
        <f>SUM(V244:V250)</f>
        <v>1828.94</v>
      </c>
    </row>
    <row r="254" spans="1:22" ht="13.8" x14ac:dyDescent="0.25">
      <c r="A254" s="15"/>
      <c r="B254" s="15"/>
      <c r="C254" s="16" t="s">
        <v>32</v>
      </c>
      <c r="D254" s="17" t="s">
        <v>33</v>
      </c>
      <c r="E254" s="17">
        <f>Source!AQ82</f>
        <v>256</v>
      </c>
      <c r="F254" s="18"/>
      <c r="G254" s="17" t="str">
        <f>IF(Source!DI82&lt;&gt;"",Source!DI82," ")</f>
        <v>)*1,15</v>
      </c>
      <c r="H254" s="17">
        <f>Source!AV83</f>
        <v>1</v>
      </c>
      <c r="I254" s="18">
        <f>Source!U82</f>
        <v>47.810559999999995</v>
      </c>
      <c r="J254" s="17"/>
      <c r="K254" s="18"/>
    </row>
    <row r="255" spans="1:22" ht="13.8" x14ac:dyDescent="0.25">
      <c r="A255" s="19"/>
      <c r="B255" s="20"/>
      <c r="C255" s="21"/>
      <c r="D255" s="21"/>
      <c r="E255" s="21"/>
      <c r="F255" s="21"/>
      <c r="G255" s="21"/>
      <c r="H255" s="36">
        <f>I246+I247+I249+I251+I252+I253+SUM(I250:I250)</f>
        <v>4041.46</v>
      </c>
      <c r="I255" s="36"/>
      <c r="J255" s="36">
        <f>K246+K247+K249+K251+K252+K253+SUM(K250:K250)</f>
        <v>57507.030000000006</v>
      </c>
      <c r="K255" s="36"/>
      <c r="O255">
        <f>H255</f>
        <v>4041.46</v>
      </c>
      <c r="P255">
        <f>J255</f>
        <v>57507.030000000006</v>
      </c>
    </row>
    <row r="256" spans="1:22" ht="82.8" x14ac:dyDescent="0.25">
      <c r="A256" s="8" t="str">
        <f>IF(Source!E86&lt;&gt;"",Source!E86,"")</f>
        <v>24</v>
      </c>
      <c r="B256" s="8" t="s">
        <v>74</v>
      </c>
      <c r="C256" s="9" t="s">
        <v>77</v>
      </c>
      <c r="D256" s="10" t="str">
        <f>IF(Source!H86&lt;&gt;"",Source!H86,"")</f>
        <v>100 м3 сборных железобетонных конструкций</v>
      </c>
      <c r="E256" s="10">
        <f>Source!I86</f>
        <v>0.04</v>
      </c>
      <c r="F256" s="11"/>
      <c r="G256" s="10"/>
      <c r="H256" s="10"/>
      <c r="I256" s="11"/>
      <c r="J256" s="10" t="str">
        <f>IF(Source!BO87&lt;&gt;"",Source!BO87,"")</f>
        <v>3.7-45-2</v>
      </c>
      <c r="K256" s="11"/>
      <c r="Q256">
        <f>Source!X86</f>
        <v>195.5</v>
      </c>
      <c r="R256">
        <f>Source!X87</f>
        <v>4012.8</v>
      </c>
      <c r="S256">
        <f>Source!Y86</f>
        <v>99.17</v>
      </c>
      <c r="T256">
        <f>Source!Y87</f>
        <v>1495.68</v>
      </c>
      <c r="U256">
        <f>ROUND((175/100)*ROUND(Source!R86,2),2)</f>
        <v>19.5</v>
      </c>
      <c r="V256">
        <f>ROUND((157/100)*ROUND(Source!R87,2),2)</f>
        <v>450.37</v>
      </c>
    </row>
    <row r="257" spans="1:22" x14ac:dyDescent="0.25">
      <c r="A257" s="12"/>
      <c r="B257" s="12"/>
      <c r="C257" s="13" t="str">
        <f>"Объем: "&amp;Source!I86&amp;"=4/"&amp;"100"</f>
        <v>Объем: 0,04=4/100</v>
      </c>
    </row>
    <row r="258" spans="1:22" ht="13.8" x14ac:dyDescent="0.25">
      <c r="A258" s="8"/>
      <c r="B258" s="8"/>
      <c r="C258" s="9" t="s">
        <v>25</v>
      </c>
      <c r="D258" s="10"/>
      <c r="E258" s="10"/>
      <c r="F258" s="11">
        <f>Source!AO86</f>
        <v>3079.68</v>
      </c>
      <c r="G258" s="10" t="str">
        <f>IF(Source!DG86&lt;&gt;"",Source!DG86," ")</f>
        <v>)*1,15</v>
      </c>
      <c r="H258" s="10">
        <f>Source!AV87</f>
        <v>1</v>
      </c>
      <c r="I258" s="11">
        <f>Source!S86</f>
        <v>141.66999999999999</v>
      </c>
      <c r="J258" s="10">
        <f>IF(Source!BA87&lt;&gt;0,Source!BA87,1)</f>
        <v>25.75</v>
      </c>
      <c r="K258" s="11">
        <f>Source!S87</f>
        <v>3648</v>
      </c>
    </row>
    <row r="259" spans="1:22" ht="13.8" x14ac:dyDescent="0.25">
      <c r="A259" s="8"/>
      <c r="B259" s="8"/>
      <c r="C259" s="9" t="s">
        <v>26</v>
      </c>
      <c r="D259" s="10"/>
      <c r="E259" s="10"/>
      <c r="F259" s="11">
        <f>Source!AM86</f>
        <v>3250.18</v>
      </c>
      <c r="G259" s="10" t="str">
        <f>IF(Source!DE86&lt;&gt;"",Source!DE86," ")</f>
        <v>)*1,25</v>
      </c>
      <c r="H259" s="10">
        <f>Source!AV87</f>
        <v>1</v>
      </c>
      <c r="I259" s="11">
        <f>Source!Q86</f>
        <v>162.51</v>
      </c>
      <c r="J259" s="10">
        <f>IF(Source!BB87&lt;&gt;0,Source!BB87,1)</f>
        <v>8.0500000000000007</v>
      </c>
      <c r="K259" s="11">
        <f>Source!Q87</f>
        <v>1308.21</v>
      </c>
    </row>
    <row r="260" spans="1:22" ht="14.4" x14ac:dyDescent="0.3">
      <c r="A260" s="8"/>
      <c r="B260" s="8"/>
      <c r="C260" s="9" t="s">
        <v>27</v>
      </c>
      <c r="D260" s="10"/>
      <c r="E260" s="10"/>
      <c r="F260" s="11">
        <f>Source!AN86</f>
        <v>222.88</v>
      </c>
      <c r="G260" s="10" t="str">
        <f>IF(Source!DF86&lt;&gt;"",Source!DF86," ")</f>
        <v>)*1,25</v>
      </c>
      <c r="H260" s="10">
        <f>Source!AV87</f>
        <v>1</v>
      </c>
      <c r="I260" s="14">
        <f>Source!R86</f>
        <v>11.14</v>
      </c>
      <c r="J260" s="10">
        <f>IF(Source!BS87&lt;&gt;0,Source!BS87,1)</f>
        <v>25.75</v>
      </c>
      <c r="K260" s="14">
        <f>Source!R87</f>
        <v>286.86</v>
      </c>
    </row>
    <row r="261" spans="1:22" ht="13.8" x14ac:dyDescent="0.25">
      <c r="A261" s="8"/>
      <c r="B261" s="8"/>
      <c r="C261" s="9" t="s">
        <v>51</v>
      </c>
      <c r="D261" s="10"/>
      <c r="E261" s="10"/>
      <c r="F261" s="11">
        <f>Source!AL86</f>
        <v>298.06</v>
      </c>
      <c r="G261" s="10" t="str">
        <f>IF(Source!DD86&lt;&gt;"",Source!DD86," ")</f>
        <v xml:space="preserve"> </v>
      </c>
      <c r="H261" s="10">
        <f>Source!AW87</f>
        <v>1</v>
      </c>
      <c r="I261" s="11">
        <f>Source!P86</f>
        <v>11.92</v>
      </c>
      <c r="J261" s="10">
        <f>IF(Source!BC87&lt;&gt;0,Source!BC87,1)</f>
        <v>4.8499999999999996</v>
      </c>
      <c r="K261" s="11">
        <f>Source!P87</f>
        <v>57.81</v>
      </c>
    </row>
    <row r="262" spans="1:22" ht="27.6" x14ac:dyDescent="0.25">
      <c r="A262" s="8" t="str">
        <f>IF(Source!E88&lt;&gt;"",Source!E88,"")</f>
        <v>24,1</v>
      </c>
      <c r="B262" s="8" t="str">
        <f>IF(Source!F88&lt;&gt;"",Source!F88,"")</f>
        <v>1.5-3-4</v>
      </c>
      <c r="C262" s="9" t="s">
        <v>78</v>
      </c>
      <c r="D262" s="10" t="str">
        <f>IF(Source!H88&lt;&gt;"",Source!H88,"")</f>
        <v>м3</v>
      </c>
      <c r="E262" s="10">
        <f>Source!I88</f>
        <v>4</v>
      </c>
      <c r="F262" s="11">
        <f>Source!AK88</f>
        <v>2368.7600000000002</v>
      </c>
      <c r="G262" s="10"/>
      <c r="H262" s="10">
        <f>Source!AW89</f>
        <v>1</v>
      </c>
      <c r="I262" s="11">
        <f>Source!O88</f>
        <v>9475.0400000000009</v>
      </c>
      <c r="J262" s="10">
        <f>IF(Source!BC89&lt;&gt;0,Source!BC89,1)</f>
        <v>1.94</v>
      </c>
      <c r="K262" s="11">
        <f>Source!O89</f>
        <v>18381.580000000002</v>
      </c>
      <c r="Q262">
        <f>Source!X88</f>
        <v>0</v>
      </c>
      <c r="R262">
        <f>Source!X89</f>
        <v>0</v>
      </c>
      <c r="S262">
        <f>Source!Y88</f>
        <v>0</v>
      </c>
      <c r="T262">
        <f>Source!Y89</f>
        <v>0</v>
      </c>
      <c r="U262">
        <f>ROUND((175/100)*ROUND(Source!R88,2),2)</f>
        <v>0</v>
      </c>
      <c r="V262">
        <f>ROUND((157/100)*ROUND(Source!R89,2),2)</f>
        <v>0</v>
      </c>
    </row>
    <row r="263" spans="1:22" ht="13.8" x14ac:dyDescent="0.25">
      <c r="A263" s="8"/>
      <c r="B263" s="8"/>
      <c r="C263" s="9" t="s">
        <v>28</v>
      </c>
      <c r="D263" s="10" t="s">
        <v>29</v>
      </c>
      <c r="E263" s="10">
        <f>Source!DN87</f>
        <v>138</v>
      </c>
      <c r="F263" s="11"/>
      <c r="G263" s="10"/>
      <c r="H263" s="10"/>
      <c r="I263" s="11">
        <f>SUM(Q256:Q262)</f>
        <v>195.5</v>
      </c>
      <c r="J263" s="10">
        <f>Source!BZ87</f>
        <v>110</v>
      </c>
      <c r="K263" s="11">
        <f>SUM(R256:R262)</f>
        <v>4012.8</v>
      </c>
    </row>
    <row r="264" spans="1:22" ht="13.8" x14ac:dyDescent="0.25">
      <c r="A264" s="8"/>
      <c r="B264" s="8"/>
      <c r="C264" s="9" t="s">
        <v>30</v>
      </c>
      <c r="D264" s="10" t="s">
        <v>29</v>
      </c>
      <c r="E264" s="10">
        <f>Source!DO87</f>
        <v>70</v>
      </c>
      <c r="F264" s="11"/>
      <c r="G264" s="10"/>
      <c r="H264" s="10"/>
      <c r="I264" s="11">
        <f>SUM(S256:S262)</f>
        <v>99.17</v>
      </c>
      <c r="J264" s="10">
        <f>Source!CA87</f>
        <v>41</v>
      </c>
      <c r="K264" s="11">
        <f>SUM(T256:T262)</f>
        <v>1495.68</v>
      </c>
    </row>
    <row r="265" spans="1:22" ht="13.8" x14ac:dyDescent="0.25">
      <c r="A265" s="8"/>
      <c r="B265" s="8"/>
      <c r="C265" s="9" t="s">
        <v>31</v>
      </c>
      <c r="D265" s="10" t="s">
        <v>29</v>
      </c>
      <c r="E265" s="10">
        <f>175</f>
        <v>175</v>
      </c>
      <c r="F265" s="11"/>
      <c r="G265" s="10"/>
      <c r="H265" s="10"/>
      <c r="I265" s="11">
        <f>SUM(U256:U262)</f>
        <v>19.5</v>
      </c>
      <c r="J265" s="10">
        <f>157</f>
        <v>157</v>
      </c>
      <c r="K265" s="11">
        <f>SUM(V256:V262)</f>
        <v>450.37</v>
      </c>
    </row>
    <row r="266" spans="1:22" ht="13.8" x14ac:dyDescent="0.25">
      <c r="A266" s="15"/>
      <c r="B266" s="15"/>
      <c r="C266" s="16" t="s">
        <v>32</v>
      </c>
      <c r="D266" s="17" t="s">
        <v>33</v>
      </c>
      <c r="E266" s="17">
        <f>Source!AQ86</f>
        <v>256</v>
      </c>
      <c r="F266" s="18"/>
      <c r="G266" s="17" t="str">
        <f>IF(Source!DI86&lt;&gt;"",Source!DI86," ")</f>
        <v>)*1,15</v>
      </c>
      <c r="H266" s="17">
        <f>Source!AV87</f>
        <v>1</v>
      </c>
      <c r="I266" s="18">
        <f>Source!U86</f>
        <v>11.776</v>
      </c>
      <c r="J266" s="17"/>
      <c r="K266" s="18"/>
    </row>
    <row r="267" spans="1:22" ht="13.8" x14ac:dyDescent="0.25">
      <c r="A267" s="19"/>
      <c r="B267" s="20"/>
      <c r="C267" s="21"/>
      <c r="D267" s="21"/>
      <c r="E267" s="21"/>
      <c r="F267" s="21"/>
      <c r="G267" s="21"/>
      <c r="H267" s="36">
        <f>I258+I259+I261+I263+I264+I265+SUM(I262:I262)</f>
        <v>10105.310000000001</v>
      </c>
      <c r="I267" s="36"/>
      <c r="J267" s="36">
        <f>K258+K259+K261+K263+K264+K265+SUM(K262:K262)</f>
        <v>29354.450000000004</v>
      </c>
      <c r="K267" s="36"/>
      <c r="O267">
        <f>H267</f>
        <v>10105.310000000001</v>
      </c>
      <c r="P267">
        <f>J267</f>
        <v>29354.450000000004</v>
      </c>
    </row>
    <row r="268" spans="1:22" ht="69" x14ac:dyDescent="0.25">
      <c r="A268" s="8" t="str">
        <f>IF(Source!E90&lt;&gt;"",Source!E90,"")</f>
        <v>25</v>
      </c>
      <c r="B268" s="8" t="s">
        <v>79</v>
      </c>
      <c r="C268" s="9" t="s">
        <v>80</v>
      </c>
      <c r="D268" s="10" t="str">
        <f>IF(Source!H90&lt;&gt;"",Source!H90,"")</f>
        <v>100 м2 изолируемой поверхности</v>
      </c>
      <c r="E268" s="10">
        <f>Source!I90</f>
        <v>0.92</v>
      </c>
      <c r="F268" s="11"/>
      <c r="G268" s="10"/>
      <c r="H268" s="10"/>
      <c r="I268" s="11"/>
      <c r="J268" s="10" t="str">
        <f>IF(Source!BO91&lt;&gt;"",Source!BO91,"")</f>
        <v>3.8-2-3</v>
      </c>
      <c r="K268" s="11"/>
      <c r="Q268">
        <f>Source!X90</f>
        <v>216.35</v>
      </c>
      <c r="R268">
        <f>Source!X91</f>
        <v>4469.1000000000004</v>
      </c>
      <c r="S268">
        <f>Source!Y90</f>
        <v>166.43</v>
      </c>
      <c r="T268">
        <f>Source!Y91</f>
        <v>2510.04</v>
      </c>
      <c r="U268">
        <f>ROUND((175/100)*ROUND(Source!R90,2),2)</f>
        <v>43.58</v>
      </c>
      <c r="V268">
        <f>ROUND((157/100)*ROUND(Source!R91,2),2)</f>
        <v>1006.65</v>
      </c>
    </row>
    <row r="269" spans="1:22" x14ac:dyDescent="0.25">
      <c r="A269" s="12"/>
      <c r="B269" s="12"/>
      <c r="C269" s="13" t="str">
        <f>"Объем: "&amp;Source!I90&amp;"=92/"&amp;"100"</f>
        <v>Объем: 0,92=92/100</v>
      </c>
    </row>
    <row r="270" spans="1:22" ht="13.8" x14ac:dyDescent="0.25">
      <c r="A270" s="8"/>
      <c r="B270" s="8"/>
      <c r="C270" s="9" t="s">
        <v>25</v>
      </c>
      <c r="D270" s="10"/>
      <c r="E270" s="10"/>
      <c r="F270" s="11">
        <f>Source!AO90</f>
        <v>224.72</v>
      </c>
      <c r="G270" s="10" t="str">
        <f>IF(Source!DG90&lt;&gt;"",Source!DG90," ")</f>
        <v>)*1,15</v>
      </c>
      <c r="H270" s="10">
        <f>Source!AV91</f>
        <v>1</v>
      </c>
      <c r="I270" s="11">
        <f>Source!S90</f>
        <v>237.75</v>
      </c>
      <c r="J270" s="10">
        <f>IF(Source!BA91&lt;&gt;0,Source!BA91,1)</f>
        <v>25.75</v>
      </c>
      <c r="K270" s="11">
        <f>Source!S91</f>
        <v>6122.06</v>
      </c>
    </row>
    <row r="271" spans="1:22" ht="13.8" x14ac:dyDescent="0.25">
      <c r="A271" s="8"/>
      <c r="B271" s="8"/>
      <c r="C271" s="9" t="s">
        <v>26</v>
      </c>
      <c r="D271" s="10"/>
      <c r="E271" s="10"/>
      <c r="F271" s="11">
        <f>Source!AM90</f>
        <v>184.86</v>
      </c>
      <c r="G271" s="10" t="str">
        <f>IF(Source!DE90&lt;&gt;"",Source!DE90," ")</f>
        <v>)*1,25</v>
      </c>
      <c r="H271" s="10">
        <f>Source!AV91</f>
        <v>1</v>
      </c>
      <c r="I271" s="11">
        <f>Source!Q90</f>
        <v>212.59</v>
      </c>
      <c r="J271" s="10">
        <f>IF(Source!BB91&lt;&gt;0,Source!BB91,1)</f>
        <v>9.58</v>
      </c>
      <c r="K271" s="11">
        <f>Source!Q91</f>
        <v>2036.61</v>
      </c>
    </row>
    <row r="272" spans="1:22" ht="14.4" x14ac:dyDescent="0.3">
      <c r="A272" s="8"/>
      <c r="B272" s="8"/>
      <c r="C272" s="9" t="s">
        <v>27</v>
      </c>
      <c r="D272" s="10"/>
      <c r="E272" s="10"/>
      <c r="F272" s="11">
        <f>Source!AN90</f>
        <v>21.65</v>
      </c>
      <c r="G272" s="10" t="str">
        <f>IF(Source!DF90&lt;&gt;"",Source!DF90," ")</f>
        <v>)*1,25</v>
      </c>
      <c r="H272" s="10">
        <f>Source!AV91</f>
        <v>1</v>
      </c>
      <c r="I272" s="14">
        <f>Source!R90</f>
        <v>24.9</v>
      </c>
      <c r="J272" s="10">
        <f>IF(Source!BS91&lt;&gt;0,Source!BS91,1)</f>
        <v>25.75</v>
      </c>
      <c r="K272" s="14">
        <f>Source!R91</f>
        <v>641.17999999999995</v>
      </c>
    </row>
    <row r="273" spans="1:22" ht="13.8" x14ac:dyDescent="0.25">
      <c r="A273" s="8"/>
      <c r="B273" s="8"/>
      <c r="C273" s="9" t="s">
        <v>51</v>
      </c>
      <c r="D273" s="10"/>
      <c r="E273" s="10"/>
      <c r="F273" s="11">
        <f>Source!AL90</f>
        <v>85.77</v>
      </c>
      <c r="G273" s="10" t="str">
        <f>IF(Source!DD90&lt;&gt;"",Source!DD90," ")</f>
        <v xml:space="preserve"> </v>
      </c>
      <c r="H273" s="10">
        <f>Source!AW91</f>
        <v>1</v>
      </c>
      <c r="I273" s="11">
        <f>Source!P90</f>
        <v>78.91</v>
      </c>
      <c r="J273" s="10">
        <f>IF(Source!BC91&lt;&gt;0,Source!BC91,1)</f>
        <v>6.6</v>
      </c>
      <c r="K273" s="11">
        <f>Source!P91</f>
        <v>520.80999999999995</v>
      </c>
    </row>
    <row r="274" spans="1:22" ht="41.4" x14ac:dyDescent="0.25">
      <c r="A274" s="8" t="str">
        <f>IF(Source!E92&lt;&gt;"",Source!E92,"")</f>
        <v>25,1</v>
      </c>
      <c r="B274" s="8" t="str">
        <f>IF(Source!F92&lt;&gt;"",Source!F92,"")</f>
        <v>1.1-1-143</v>
      </c>
      <c r="C274" s="9" t="s">
        <v>81</v>
      </c>
      <c r="D274" s="10" t="str">
        <f>IF(Source!H92&lt;&gt;"",Source!H92,"")</f>
        <v>м2</v>
      </c>
      <c r="E274" s="10">
        <f>Source!I92</f>
        <v>202.4</v>
      </c>
      <c r="F274" s="11">
        <f>Source!AK92</f>
        <v>15.56</v>
      </c>
      <c r="G274" s="10"/>
      <c r="H274" s="10">
        <f>Source!AW93</f>
        <v>1</v>
      </c>
      <c r="I274" s="11">
        <f>Source!O92</f>
        <v>3149.34</v>
      </c>
      <c r="J274" s="10">
        <f>IF(Source!BC93&lt;&gt;0,Source!BC93,1)</f>
        <v>5.74</v>
      </c>
      <c r="K274" s="11">
        <f>Source!O93</f>
        <v>18077.21</v>
      </c>
      <c r="Q274">
        <f>Source!X92</f>
        <v>0</v>
      </c>
      <c r="R274">
        <f>Source!X93</f>
        <v>0</v>
      </c>
      <c r="S274">
        <f>Source!Y92</f>
        <v>0</v>
      </c>
      <c r="T274">
        <f>Source!Y93</f>
        <v>0</v>
      </c>
      <c r="U274">
        <f>ROUND((175/100)*ROUND(Source!R92,2),2)</f>
        <v>0</v>
      </c>
      <c r="V274">
        <f>ROUND((157/100)*ROUND(Source!R93,2),2)</f>
        <v>0</v>
      </c>
    </row>
    <row r="275" spans="1:22" ht="124.2" x14ac:dyDescent="0.25">
      <c r="A275" s="8" t="str">
        <f>IF(Source!E94&lt;&gt;"",Source!E94,"")</f>
        <v>25,2</v>
      </c>
      <c r="B275" s="8" t="str">
        <f>IF(Source!F94&lt;&gt;"",Source!F94,"")</f>
        <v>1.1-1-613</v>
      </c>
      <c r="C275" s="9" t="s">
        <v>82</v>
      </c>
      <c r="D275" s="10" t="str">
        <f>IF(Source!H94&lt;&gt;"",Source!H94,"")</f>
        <v>т</v>
      </c>
      <c r="E275" s="10">
        <f>Source!I94</f>
        <v>0.38640000000000002</v>
      </c>
      <c r="F275" s="11">
        <f>Source!AK94</f>
        <v>11626.84</v>
      </c>
      <c r="G275" s="10"/>
      <c r="H275" s="10">
        <f>Source!AW95</f>
        <v>1</v>
      </c>
      <c r="I275" s="11">
        <f>Source!O94</f>
        <v>4492.6099999999997</v>
      </c>
      <c r="J275" s="10">
        <f>IF(Source!BC95&lt;&gt;0,Source!BC95,1)</f>
        <v>2.61</v>
      </c>
      <c r="K275" s="11">
        <f>Source!O95</f>
        <v>11725.71</v>
      </c>
      <c r="Q275">
        <f>Source!X94</f>
        <v>0</v>
      </c>
      <c r="R275">
        <f>Source!X95</f>
        <v>0</v>
      </c>
      <c r="S275">
        <f>Source!Y94</f>
        <v>0</v>
      </c>
      <c r="T275">
        <f>Source!Y95</f>
        <v>0</v>
      </c>
      <c r="U275">
        <f>ROUND((175/100)*ROUND(Source!R94,2),2)</f>
        <v>0</v>
      </c>
      <c r="V275">
        <f>ROUND((157/100)*ROUND(Source!R95,2),2)</f>
        <v>0</v>
      </c>
    </row>
    <row r="276" spans="1:22" ht="13.8" x14ac:dyDescent="0.25">
      <c r="A276" s="8" t="str">
        <f>IF(Source!E96&lt;&gt;"",Source!E96,"")</f>
        <v>25,3</v>
      </c>
      <c r="B276" s="8" t="str">
        <f>IF(Source!F96&lt;&gt;"",Source!F96,"")</f>
        <v>1.3-2-2</v>
      </c>
      <c r="C276" s="9" t="s">
        <v>83</v>
      </c>
      <c r="D276" s="10" t="str">
        <f>IF(Source!H96&lt;&gt;"",Source!H96,"")</f>
        <v>м3</v>
      </c>
      <c r="E276" s="10">
        <f>Source!I96</f>
        <v>2.3000000000000003</v>
      </c>
      <c r="F276" s="11">
        <f>Source!AK96</f>
        <v>371.46</v>
      </c>
      <c r="G276" s="10"/>
      <c r="H276" s="10">
        <f>Source!AW97</f>
        <v>1</v>
      </c>
      <c r="I276" s="11">
        <f>Source!O96</f>
        <v>854.36</v>
      </c>
      <c r="J276" s="10">
        <f>IF(Source!BC97&lt;&gt;0,Source!BC97,1)</f>
        <v>8.42</v>
      </c>
      <c r="K276" s="11">
        <f>Source!O97</f>
        <v>7193.71</v>
      </c>
      <c r="Q276">
        <f>Source!X96</f>
        <v>0</v>
      </c>
      <c r="R276">
        <f>Source!X97</f>
        <v>0</v>
      </c>
      <c r="S276">
        <f>Source!Y96</f>
        <v>0</v>
      </c>
      <c r="T276">
        <f>Source!Y97</f>
        <v>0</v>
      </c>
      <c r="U276">
        <f>ROUND((175/100)*ROUND(Source!R96,2),2)</f>
        <v>0</v>
      </c>
      <c r="V276">
        <f>ROUND((157/100)*ROUND(Source!R97,2),2)</f>
        <v>0</v>
      </c>
    </row>
    <row r="277" spans="1:22" ht="13.8" x14ac:dyDescent="0.25">
      <c r="A277" s="8"/>
      <c r="B277" s="8"/>
      <c r="C277" s="9" t="s">
        <v>28</v>
      </c>
      <c r="D277" s="10" t="s">
        <v>29</v>
      </c>
      <c r="E277" s="10">
        <f>Source!DN91</f>
        <v>91</v>
      </c>
      <c r="F277" s="11"/>
      <c r="G277" s="10"/>
      <c r="H277" s="10"/>
      <c r="I277" s="11">
        <f>SUM(Q268:Q276)</f>
        <v>216.35</v>
      </c>
      <c r="J277" s="10">
        <f>Source!BZ91</f>
        <v>73</v>
      </c>
      <c r="K277" s="11">
        <f>SUM(R268:R276)</f>
        <v>4469.1000000000004</v>
      </c>
    </row>
    <row r="278" spans="1:22" ht="13.8" x14ac:dyDescent="0.25">
      <c r="A278" s="8"/>
      <c r="B278" s="8"/>
      <c r="C278" s="9" t="s">
        <v>30</v>
      </c>
      <c r="D278" s="10" t="s">
        <v>29</v>
      </c>
      <c r="E278" s="10">
        <f>Source!DO91</f>
        <v>70</v>
      </c>
      <c r="F278" s="11"/>
      <c r="G278" s="10"/>
      <c r="H278" s="10"/>
      <c r="I278" s="11">
        <f>SUM(S268:S276)</f>
        <v>166.43</v>
      </c>
      <c r="J278" s="10">
        <f>Source!CA91</f>
        <v>41</v>
      </c>
      <c r="K278" s="11">
        <f>SUM(T268:T276)</f>
        <v>2510.04</v>
      </c>
    </row>
    <row r="279" spans="1:22" ht="13.8" x14ac:dyDescent="0.25">
      <c r="A279" s="8"/>
      <c r="B279" s="8"/>
      <c r="C279" s="9" t="s">
        <v>31</v>
      </c>
      <c r="D279" s="10" t="s">
        <v>29</v>
      </c>
      <c r="E279" s="10">
        <f>175</f>
        <v>175</v>
      </c>
      <c r="F279" s="11"/>
      <c r="G279" s="10"/>
      <c r="H279" s="10"/>
      <c r="I279" s="11">
        <f>SUM(U268:U276)</f>
        <v>43.58</v>
      </c>
      <c r="J279" s="10">
        <f>157</f>
        <v>157</v>
      </c>
      <c r="K279" s="11">
        <f>SUM(V268:V276)</f>
        <v>1006.65</v>
      </c>
    </row>
    <row r="280" spans="1:22" ht="13.8" x14ac:dyDescent="0.25">
      <c r="A280" s="15"/>
      <c r="B280" s="15"/>
      <c r="C280" s="16" t="s">
        <v>32</v>
      </c>
      <c r="D280" s="17" t="s">
        <v>33</v>
      </c>
      <c r="E280" s="17">
        <f>Source!AQ90</f>
        <v>20.100000000000001</v>
      </c>
      <c r="F280" s="18"/>
      <c r="G280" s="17" t="str">
        <f>IF(Source!DI90&lt;&gt;"",Source!DI90," ")</f>
        <v>)*1,15</v>
      </c>
      <c r="H280" s="17">
        <f>Source!AV91</f>
        <v>1</v>
      </c>
      <c r="I280" s="18">
        <f>Source!U90</f>
        <v>21.265799999999999</v>
      </c>
      <c r="J280" s="17"/>
      <c r="K280" s="18"/>
    </row>
    <row r="281" spans="1:22" ht="13.8" x14ac:dyDescent="0.25">
      <c r="A281" s="19"/>
      <c r="B281" s="20"/>
      <c r="C281" s="21"/>
      <c r="D281" s="21"/>
      <c r="E281" s="21"/>
      <c r="F281" s="21"/>
      <c r="G281" s="21"/>
      <c r="H281" s="36">
        <f>I270+I271+I273+I277+I278+I279+SUM(I274:I276)</f>
        <v>9451.92</v>
      </c>
      <c r="I281" s="36"/>
      <c r="J281" s="36">
        <f>K270+K271+K273+K277+K278+K279+SUM(K274:K276)</f>
        <v>53661.899999999994</v>
      </c>
      <c r="K281" s="36"/>
      <c r="O281">
        <f>H281</f>
        <v>9451.92</v>
      </c>
      <c r="P281">
        <f>J281</f>
        <v>53661.899999999994</v>
      </c>
    </row>
    <row r="282" spans="1:22" ht="69" x14ac:dyDescent="0.25">
      <c r="A282" s="8" t="str">
        <f>IF(Source!E98&lt;&gt;"",Source!E98,"")</f>
        <v>26</v>
      </c>
      <c r="B282" s="8" t="s">
        <v>84</v>
      </c>
      <c r="C282" s="9" t="s">
        <v>85</v>
      </c>
      <c r="D282" s="10" t="str">
        <f>IF(Source!H98&lt;&gt;"",Source!H98,"")</f>
        <v>100 м2 оштукатуриваемой поверхности</v>
      </c>
      <c r="E282" s="10">
        <f>Source!I98</f>
        <v>0.03</v>
      </c>
      <c r="F282" s="11"/>
      <c r="G282" s="10"/>
      <c r="H282" s="10"/>
      <c r="I282" s="11"/>
      <c r="J282" s="10" t="str">
        <f>IF(Source!BO99&lt;&gt;"",Source!BO99,"")</f>
        <v>3.15-51-1</v>
      </c>
      <c r="K282" s="11"/>
      <c r="Q282">
        <f>Source!X98</f>
        <v>22.27</v>
      </c>
      <c r="R282">
        <f>Source!X99</f>
        <v>464.49</v>
      </c>
      <c r="S282">
        <f>Source!Y98</f>
        <v>14.25</v>
      </c>
      <c r="T282">
        <f>Source!Y99</f>
        <v>235.11</v>
      </c>
      <c r="U282">
        <f>ROUND((175/100)*ROUND(Source!R98,2),2)</f>
        <v>3.17</v>
      </c>
      <c r="V282">
        <f>ROUND((157/100)*ROUND(Source!R99,2),2)</f>
        <v>73.180000000000007</v>
      </c>
    </row>
    <row r="283" spans="1:22" x14ac:dyDescent="0.25">
      <c r="A283" s="12"/>
      <c r="B283" s="12"/>
      <c r="C283" s="13" t="str">
        <f>"Объем: "&amp;Source!I98&amp;"=3/"&amp;"100"</f>
        <v>Объем: 0,03=3/100</v>
      </c>
    </row>
    <row r="284" spans="1:22" ht="13.8" x14ac:dyDescent="0.25">
      <c r="A284" s="8"/>
      <c r="B284" s="8"/>
      <c r="C284" s="9" t="s">
        <v>25</v>
      </c>
      <c r="D284" s="10"/>
      <c r="E284" s="10"/>
      <c r="F284" s="11">
        <f>Source!AO98</f>
        <v>645.52</v>
      </c>
      <c r="G284" s="10" t="str">
        <f>IF(Source!DG98&lt;&gt;"",Source!DG98," ")</f>
        <v>)*1,15</v>
      </c>
      <c r="H284" s="10">
        <f>Source!AV99</f>
        <v>1</v>
      </c>
      <c r="I284" s="11">
        <f>Source!S98</f>
        <v>22.27</v>
      </c>
      <c r="J284" s="10">
        <f>IF(Source!BA99&lt;&gt;0,Source!BA99,1)</f>
        <v>25.75</v>
      </c>
      <c r="K284" s="11">
        <f>Source!S99</f>
        <v>573.45000000000005</v>
      </c>
    </row>
    <row r="285" spans="1:22" ht="13.8" x14ac:dyDescent="0.25">
      <c r="A285" s="8"/>
      <c r="B285" s="8"/>
      <c r="C285" s="9" t="s">
        <v>26</v>
      </c>
      <c r="D285" s="10"/>
      <c r="E285" s="10"/>
      <c r="F285" s="11">
        <f>Source!AM98</f>
        <v>88.64</v>
      </c>
      <c r="G285" s="10" t="str">
        <f>IF(Source!DE98&lt;&gt;"",Source!DE98," ")</f>
        <v>)*1,25</v>
      </c>
      <c r="H285" s="10">
        <f>Source!AV99</f>
        <v>1</v>
      </c>
      <c r="I285" s="11">
        <f>Source!Q98</f>
        <v>3.32</v>
      </c>
      <c r="J285" s="10">
        <f>IF(Source!BB99&lt;&gt;0,Source!BB99,1)</f>
        <v>18.28</v>
      </c>
      <c r="K285" s="11">
        <f>Source!Q99</f>
        <v>60.69</v>
      </c>
    </row>
    <row r="286" spans="1:22" ht="14.4" x14ac:dyDescent="0.3">
      <c r="A286" s="8"/>
      <c r="B286" s="8"/>
      <c r="C286" s="9" t="s">
        <v>27</v>
      </c>
      <c r="D286" s="10"/>
      <c r="E286" s="10"/>
      <c r="F286" s="11">
        <f>Source!AN98</f>
        <v>48.21</v>
      </c>
      <c r="G286" s="10" t="str">
        <f>IF(Source!DF98&lt;&gt;"",Source!DF98," ")</f>
        <v>)*1,25</v>
      </c>
      <c r="H286" s="10">
        <f>Source!AV99</f>
        <v>1</v>
      </c>
      <c r="I286" s="14">
        <f>Source!R98</f>
        <v>1.81</v>
      </c>
      <c r="J286" s="10">
        <f>IF(Source!BS99&lt;&gt;0,Source!BS99,1)</f>
        <v>25.75</v>
      </c>
      <c r="K286" s="14">
        <f>Source!R99</f>
        <v>46.61</v>
      </c>
    </row>
    <row r="287" spans="1:22" ht="13.8" x14ac:dyDescent="0.25">
      <c r="A287" s="8"/>
      <c r="B287" s="8"/>
      <c r="C287" s="9" t="s">
        <v>51</v>
      </c>
      <c r="D287" s="10"/>
      <c r="E287" s="10"/>
      <c r="F287" s="11">
        <f>Source!AL98</f>
        <v>90.85</v>
      </c>
      <c r="G287" s="10" t="str">
        <f>IF(Source!DD98&lt;&gt;"",Source!DD98," ")</f>
        <v xml:space="preserve"> </v>
      </c>
      <c r="H287" s="10">
        <f>Source!AW99</f>
        <v>1</v>
      </c>
      <c r="I287" s="11">
        <f>Source!P98</f>
        <v>2.73</v>
      </c>
      <c r="J287" s="10">
        <f>IF(Source!BC99&lt;&gt;0,Source!BC99,1)</f>
        <v>20.49</v>
      </c>
      <c r="K287" s="11">
        <f>Source!P99</f>
        <v>55.94</v>
      </c>
    </row>
    <row r="288" spans="1:22" ht="55.2" x14ac:dyDescent="0.25">
      <c r="A288" s="8" t="str">
        <f>IF(Source!E100&lt;&gt;"",Source!E100,"")</f>
        <v>26,1</v>
      </c>
      <c r="B288" s="8" t="str">
        <f>IF(Source!F100&lt;&gt;"",Source!F100,"")</f>
        <v>1.3-2-165</v>
      </c>
      <c r="C288" s="9" t="s">
        <v>86</v>
      </c>
      <c r="D288" s="10" t="str">
        <f>IF(Source!H100&lt;&gt;"",Source!H100,"")</f>
        <v>т</v>
      </c>
      <c r="E288" s="10">
        <f>Source!I100</f>
        <v>0.10100000000000009</v>
      </c>
      <c r="F288" s="11">
        <f>Source!AK100</f>
        <v>1774.21</v>
      </c>
      <c r="G288" s="10"/>
      <c r="H288" s="10">
        <f>Source!AW101</f>
        <v>1</v>
      </c>
      <c r="I288" s="11">
        <f>Source!O100</f>
        <v>179.2</v>
      </c>
      <c r="J288" s="10">
        <f>IF(Source!BC101&lt;&gt;0,Source!BC101,1)</f>
        <v>4.97</v>
      </c>
      <c r="K288" s="11">
        <f>Source!O101</f>
        <v>890.62</v>
      </c>
      <c r="Q288">
        <f>Source!X100</f>
        <v>0</v>
      </c>
      <c r="R288">
        <f>Source!X101</f>
        <v>0</v>
      </c>
      <c r="S288">
        <f>Source!Y100</f>
        <v>0</v>
      </c>
      <c r="T288">
        <f>Source!Y101</f>
        <v>0</v>
      </c>
      <c r="U288">
        <f>ROUND((175/100)*ROUND(Source!R100,2),2)</f>
        <v>0</v>
      </c>
      <c r="V288">
        <f>ROUND((157/100)*ROUND(Source!R101,2),2)</f>
        <v>0</v>
      </c>
    </row>
    <row r="289" spans="1:22" ht="13.8" x14ac:dyDescent="0.25">
      <c r="A289" s="8"/>
      <c r="B289" s="8"/>
      <c r="C289" s="9" t="s">
        <v>28</v>
      </c>
      <c r="D289" s="10" t="s">
        <v>29</v>
      </c>
      <c r="E289" s="10">
        <f>Source!DN99</f>
        <v>100</v>
      </c>
      <c r="F289" s="11"/>
      <c r="G289" s="10"/>
      <c r="H289" s="10"/>
      <c r="I289" s="11">
        <f>SUM(Q282:Q288)</f>
        <v>22.27</v>
      </c>
      <c r="J289" s="10">
        <f>Source!BZ99</f>
        <v>81</v>
      </c>
      <c r="K289" s="11">
        <f>SUM(R282:R288)</f>
        <v>464.49</v>
      </c>
    </row>
    <row r="290" spans="1:22" ht="13.8" x14ac:dyDescent="0.25">
      <c r="A290" s="8"/>
      <c r="B290" s="8"/>
      <c r="C290" s="9" t="s">
        <v>30</v>
      </c>
      <c r="D290" s="10" t="s">
        <v>29</v>
      </c>
      <c r="E290" s="10">
        <f>Source!DO99</f>
        <v>64</v>
      </c>
      <c r="F290" s="11"/>
      <c r="G290" s="10"/>
      <c r="H290" s="10"/>
      <c r="I290" s="11">
        <f>SUM(S282:S288)</f>
        <v>14.25</v>
      </c>
      <c r="J290" s="10">
        <f>Source!CA99</f>
        <v>41</v>
      </c>
      <c r="K290" s="11">
        <f>SUM(T282:T288)</f>
        <v>235.11</v>
      </c>
    </row>
    <row r="291" spans="1:22" ht="13.8" x14ac:dyDescent="0.25">
      <c r="A291" s="8"/>
      <c r="B291" s="8"/>
      <c r="C291" s="9" t="s">
        <v>31</v>
      </c>
      <c r="D291" s="10" t="s">
        <v>29</v>
      </c>
      <c r="E291" s="10">
        <f>175</f>
        <v>175</v>
      </c>
      <c r="F291" s="11"/>
      <c r="G291" s="10"/>
      <c r="H291" s="10"/>
      <c r="I291" s="11">
        <f>SUM(U282:U288)</f>
        <v>3.17</v>
      </c>
      <c r="J291" s="10">
        <f>157</f>
        <v>157</v>
      </c>
      <c r="K291" s="11">
        <f>SUM(V282:V288)</f>
        <v>73.180000000000007</v>
      </c>
    </row>
    <row r="292" spans="1:22" ht="13.8" x14ac:dyDescent="0.25">
      <c r="A292" s="15"/>
      <c r="B292" s="15"/>
      <c r="C292" s="16" t="s">
        <v>32</v>
      </c>
      <c r="D292" s="17" t="s">
        <v>33</v>
      </c>
      <c r="E292" s="17">
        <f>Source!AQ98</f>
        <v>55.6</v>
      </c>
      <c r="F292" s="18"/>
      <c r="G292" s="17" t="str">
        <f>IF(Source!DI98&lt;&gt;"",Source!DI98," ")</f>
        <v>)*1,15</v>
      </c>
      <c r="H292" s="17">
        <f>Source!AV99</f>
        <v>1</v>
      </c>
      <c r="I292" s="18">
        <f>Source!U98</f>
        <v>1.9181999999999999</v>
      </c>
      <c r="J292" s="17"/>
      <c r="K292" s="18"/>
    </row>
    <row r="293" spans="1:22" ht="13.8" x14ac:dyDescent="0.25">
      <c r="A293" s="19"/>
      <c r="B293" s="20"/>
      <c r="C293" s="21"/>
      <c r="D293" s="21"/>
      <c r="E293" s="21"/>
      <c r="F293" s="21"/>
      <c r="G293" s="21"/>
      <c r="H293" s="36">
        <f>I284+I285+I287+I289+I290+I291+SUM(I288:I288)</f>
        <v>247.20999999999998</v>
      </c>
      <c r="I293" s="36"/>
      <c r="J293" s="36">
        <f>K284+K285+K287+K289+K290+K291+SUM(K288:K288)</f>
        <v>2353.4800000000005</v>
      </c>
      <c r="K293" s="36"/>
      <c r="O293">
        <f>H293</f>
        <v>247.20999999999998</v>
      </c>
      <c r="P293">
        <f>J293</f>
        <v>2353.4800000000005</v>
      </c>
    </row>
    <row r="294" spans="1:22" ht="69" x14ac:dyDescent="0.25">
      <c r="A294" s="8" t="str">
        <f>IF(Source!E102&lt;&gt;"",Source!E102,"")</f>
        <v>27</v>
      </c>
      <c r="B294" s="8" t="s">
        <v>87</v>
      </c>
      <c r="C294" s="9" t="s">
        <v>88</v>
      </c>
      <c r="D294" s="10" t="str">
        <f>IF(Source!H102&lt;&gt;"",Source!H102,"")</f>
        <v>100 м2 изолируемой поверхности</v>
      </c>
      <c r="E294" s="10">
        <f>Source!I102</f>
        <v>0.08</v>
      </c>
      <c r="F294" s="11"/>
      <c r="G294" s="10"/>
      <c r="H294" s="10"/>
      <c r="I294" s="11"/>
      <c r="J294" s="10" t="str">
        <f>IF(Source!BO103&lt;&gt;"",Source!BO103,"")</f>
        <v>3.8-2-7</v>
      </c>
      <c r="K294" s="11"/>
      <c r="Q294">
        <f>Source!X102</f>
        <v>40.78</v>
      </c>
      <c r="R294">
        <f>Source!X103</f>
        <v>842.32</v>
      </c>
      <c r="S294">
        <f>Source!Y102</f>
        <v>31.37</v>
      </c>
      <c r="T294">
        <f>Source!Y103</f>
        <v>473.08</v>
      </c>
      <c r="U294">
        <f>ROUND((175/100)*ROUND(Source!R102,2),2)</f>
        <v>2.35</v>
      </c>
      <c r="V294">
        <f>ROUND((157/100)*ROUND(Source!R103,2),2)</f>
        <v>54.18</v>
      </c>
    </row>
    <row r="295" spans="1:22" x14ac:dyDescent="0.25">
      <c r="A295" s="12"/>
      <c r="B295" s="12"/>
      <c r="C295" s="13" t="str">
        <f>"Объем: "&amp;Source!I102&amp;"=8/"&amp;"100"</f>
        <v>Объем: 0,08=8/100</v>
      </c>
    </row>
    <row r="296" spans="1:22" ht="13.8" x14ac:dyDescent="0.25">
      <c r="A296" s="8"/>
      <c r="B296" s="8"/>
      <c r="C296" s="9" t="s">
        <v>25</v>
      </c>
      <c r="D296" s="10"/>
      <c r="E296" s="10"/>
      <c r="F296" s="11">
        <f>Source!AO102</f>
        <v>487.11</v>
      </c>
      <c r="G296" s="10" t="str">
        <f>IF(Source!DG102&lt;&gt;"",Source!DG102," ")</f>
        <v>)*1,15</v>
      </c>
      <c r="H296" s="10">
        <f>Source!AV103</f>
        <v>1</v>
      </c>
      <c r="I296" s="11">
        <f>Source!S102</f>
        <v>44.81</v>
      </c>
      <c r="J296" s="10">
        <f>IF(Source!BA103&lt;&gt;0,Source!BA103,1)</f>
        <v>25.75</v>
      </c>
      <c r="K296" s="11">
        <f>Source!S103</f>
        <v>1153.8599999999999</v>
      </c>
    </row>
    <row r="297" spans="1:22" ht="13.8" x14ac:dyDescent="0.25">
      <c r="A297" s="8"/>
      <c r="B297" s="8"/>
      <c r="C297" s="9" t="s">
        <v>26</v>
      </c>
      <c r="D297" s="10"/>
      <c r="E297" s="10"/>
      <c r="F297" s="11">
        <f>Source!AM102</f>
        <v>71.290000000000006</v>
      </c>
      <c r="G297" s="10" t="str">
        <f>IF(Source!DE102&lt;&gt;"",Source!DE102," ")</f>
        <v>)*1,25</v>
      </c>
      <c r="H297" s="10">
        <f>Source!AV103</f>
        <v>1</v>
      </c>
      <c r="I297" s="11">
        <f>Source!Q102</f>
        <v>7.13</v>
      </c>
      <c r="J297" s="10">
        <f>IF(Source!BB103&lt;&gt;0,Source!BB103,1)</f>
        <v>9.6999999999999993</v>
      </c>
      <c r="K297" s="11">
        <f>Source!Q103</f>
        <v>69.16</v>
      </c>
    </row>
    <row r="298" spans="1:22" ht="14.4" x14ac:dyDescent="0.3">
      <c r="A298" s="8"/>
      <c r="B298" s="8"/>
      <c r="C298" s="9" t="s">
        <v>27</v>
      </c>
      <c r="D298" s="10"/>
      <c r="E298" s="10"/>
      <c r="F298" s="11">
        <f>Source!AN102</f>
        <v>13.35</v>
      </c>
      <c r="G298" s="10" t="str">
        <f>IF(Source!DF102&lt;&gt;"",Source!DF102," ")</f>
        <v>)*1,25</v>
      </c>
      <c r="H298" s="10">
        <f>Source!AV103</f>
        <v>1</v>
      </c>
      <c r="I298" s="14">
        <f>Source!R102</f>
        <v>1.34</v>
      </c>
      <c r="J298" s="10">
        <f>IF(Source!BS103&lt;&gt;0,Source!BS103,1)</f>
        <v>25.75</v>
      </c>
      <c r="K298" s="14">
        <f>Source!R103</f>
        <v>34.51</v>
      </c>
    </row>
    <row r="299" spans="1:22" ht="13.8" x14ac:dyDescent="0.25">
      <c r="A299" s="8"/>
      <c r="B299" s="8"/>
      <c r="C299" s="9" t="s">
        <v>51</v>
      </c>
      <c r="D299" s="10"/>
      <c r="E299" s="10"/>
      <c r="F299" s="11">
        <f>Source!AL102</f>
        <v>27.72</v>
      </c>
      <c r="G299" s="10" t="str">
        <f>IF(Source!DD102&lt;&gt;"",Source!DD102," ")</f>
        <v xml:space="preserve"> </v>
      </c>
      <c r="H299" s="10">
        <f>Source!AW103</f>
        <v>1</v>
      </c>
      <c r="I299" s="11">
        <f>Source!P102</f>
        <v>2.2200000000000002</v>
      </c>
      <c r="J299" s="10">
        <f>IF(Source!BC103&lt;&gt;0,Source!BC103,1)</f>
        <v>6.63</v>
      </c>
      <c r="K299" s="11">
        <f>Source!P103</f>
        <v>14.72</v>
      </c>
    </row>
    <row r="300" spans="1:22" ht="41.4" x14ac:dyDescent="0.25">
      <c r="A300" s="8" t="str">
        <f>IF(Source!E104&lt;&gt;"",Source!E104,"")</f>
        <v>27,1</v>
      </c>
      <c r="B300" s="8" t="str">
        <f>IF(Source!F104&lt;&gt;"",Source!F104,"")</f>
        <v>1.1-1-600</v>
      </c>
      <c r="C300" s="9" t="s">
        <v>89</v>
      </c>
      <c r="D300" s="10" t="str">
        <f>IF(Source!H104&lt;&gt;"",Source!H104,"")</f>
        <v>т</v>
      </c>
      <c r="E300" s="10">
        <f>Source!I104</f>
        <v>1.9199999999999998E-2</v>
      </c>
      <c r="F300" s="11">
        <f>Source!AK104</f>
        <v>13212.32</v>
      </c>
      <c r="G300" s="10"/>
      <c r="H300" s="10">
        <f>Source!AW105</f>
        <v>1</v>
      </c>
      <c r="I300" s="11">
        <f>Source!O104</f>
        <v>253.68</v>
      </c>
      <c r="J300" s="10">
        <f>IF(Source!BC105&lt;&gt;0,Source!BC105,1)</f>
        <v>2.68</v>
      </c>
      <c r="K300" s="11">
        <f>Source!O105</f>
        <v>679.86</v>
      </c>
      <c r="Q300">
        <f>Source!X104</f>
        <v>0</v>
      </c>
      <c r="R300">
        <f>Source!X105</f>
        <v>0</v>
      </c>
      <c r="S300">
        <f>Source!Y104</f>
        <v>0</v>
      </c>
      <c r="T300">
        <f>Source!Y105</f>
        <v>0</v>
      </c>
      <c r="U300">
        <f>ROUND((175/100)*ROUND(Source!R104,2),2)</f>
        <v>0</v>
      </c>
      <c r="V300">
        <f>ROUND((157/100)*ROUND(Source!R105,2),2)</f>
        <v>0</v>
      </c>
    </row>
    <row r="301" spans="1:22" ht="13.8" x14ac:dyDescent="0.25">
      <c r="A301" s="8"/>
      <c r="B301" s="8"/>
      <c r="C301" s="9" t="s">
        <v>28</v>
      </c>
      <c r="D301" s="10" t="s">
        <v>29</v>
      </c>
      <c r="E301" s="10">
        <f>Source!DN103</f>
        <v>91</v>
      </c>
      <c r="F301" s="11"/>
      <c r="G301" s="10"/>
      <c r="H301" s="10"/>
      <c r="I301" s="11">
        <f>SUM(Q294:Q300)</f>
        <v>40.78</v>
      </c>
      <c r="J301" s="10">
        <f>Source!BZ103</f>
        <v>73</v>
      </c>
      <c r="K301" s="11">
        <f>SUM(R294:R300)</f>
        <v>842.32</v>
      </c>
    </row>
    <row r="302" spans="1:22" ht="13.8" x14ac:dyDescent="0.25">
      <c r="A302" s="8"/>
      <c r="B302" s="8"/>
      <c r="C302" s="9" t="s">
        <v>30</v>
      </c>
      <c r="D302" s="10" t="s">
        <v>29</v>
      </c>
      <c r="E302" s="10">
        <f>Source!DO103</f>
        <v>70</v>
      </c>
      <c r="F302" s="11"/>
      <c r="G302" s="10"/>
      <c r="H302" s="10"/>
      <c r="I302" s="11">
        <f>SUM(S294:S300)</f>
        <v>31.37</v>
      </c>
      <c r="J302" s="10">
        <f>Source!CA103</f>
        <v>41</v>
      </c>
      <c r="K302" s="11">
        <f>SUM(T294:T300)</f>
        <v>473.08</v>
      </c>
    </row>
    <row r="303" spans="1:22" ht="13.8" x14ac:dyDescent="0.25">
      <c r="A303" s="8"/>
      <c r="B303" s="8"/>
      <c r="C303" s="9" t="s">
        <v>31</v>
      </c>
      <c r="D303" s="10" t="s">
        <v>29</v>
      </c>
      <c r="E303" s="10">
        <f>175</f>
        <v>175</v>
      </c>
      <c r="F303" s="11"/>
      <c r="G303" s="10"/>
      <c r="H303" s="10"/>
      <c r="I303" s="11">
        <f>SUM(U294:U300)</f>
        <v>2.35</v>
      </c>
      <c r="J303" s="10">
        <f>157</f>
        <v>157</v>
      </c>
      <c r="K303" s="11">
        <f>SUM(V294:V300)</f>
        <v>54.18</v>
      </c>
    </row>
    <row r="304" spans="1:22" ht="13.8" x14ac:dyDescent="0.25">
      <c r="A304" s="15"/>
      <c r="B304" s="15"/>
      <c r="C304" s="16" t="s">
        <v>32</v>
      </c>
      <c r="D304" s="17" t="s">
        <v>33</v>
      </c>
      <c r="E304" s="17">
        <f>Source!AQ102</f>
        <v>39</v>
      </c>
      <c r="F304" s="18"/>
      <c r="G304" s="17" t="str">
        <f>IF(Source!DI102&lt;&gt;"",Source!DI102," ")</f>
        <v>)*1,15</v>
      </c>
      <c r="H304" s="17">
        <f>Source!AV103</f>
        <v>1</v>
      </c>
      <c r="I304" s="18">
        <f>Source!U102</f>
        <v>3.5879999999999996</v>
      </c>
      <c r="J304" s="17"/>
      <c r="K304" s="18"/>
    </row>
    <row r="305" spans="1:22" ht="13.8" x14ac:dyDescent="0.25">
      <c r="A305" s="19"/>
      <c r="B305" s="20"/>
      <c r="C305" s="21"/>
      <c r="D305" s="21"/>
      <c r="E305" s="21"/>
      <c r="F305" s="21"/>
      <c r="G305" s="21"/>
      <c r="H305" s="36">
        <f>I296+I297+I299+I301+I302+I303+SUM(I300:I300)</f>
        <v>382.34000000000003</v>
      </c>
      <c r="I305" s="36"/>
      <c r="J305" s="36">
        <f>K296+K297+K299+K301+K302+K303+SUM(K300:K300)</f>
        <v>3287.18</v>
      </c>
      <c r="K305" s="36"/>
      <c r="O305">
        <f>H305</f>
        <v>382.34000000000003</v>
      </c>
      <c r="P305">
        <f>J305</f>
        <v>3287.18</v>
      </c>
    </row>
    <row r="306" spans="1:22" ht="40.200000000000003" x14ac:dyDescent="0.25">
      <c r="A306" s="8" t="str">
        <f>IF(Source!E106&lt;&gt;"",Source!E106,"")</f>
        <v>28</v>
      </c>
      <c r="B306" s="8" t="s">
        <v>90</v>
      </c>
      <c r="C306" s="9" t="s">
        <v>91</v>
      </c>
      <c r="D306" s="10" t="str">
        <f>IF(Source!H106&lt;&gt;"",Source!H106,"")</f>
        <v>100 м3 грунта</v>
      </c>
      <c r="E306" s="10">
        <f>Source!I106</f>
        <v>0.35339999999999999</v>
      </c>
      <c r="F306" s="11"/>
      <c r="G306" s="10"/>
      <c r="H306" s="10"/>
      <c r="I306" s="11"/>
      <c r="J306" s="10" t="str">
        <f>IF(Source!BO107&lt;&gt;"",Source!BO107,"")</f>
        <v>3.1-53-1</v>
      </c>
      <c r="K306" s="11"/>
      <c r="Q306">
        <f>Source!X106</f>
        <v>388.74</v>
      </c>
      <c r="R306">
        <f>Source!X107</f>
        <v>8030.1</v>
      </c>
      <c r="S306">
        <f>Source!Y106</f>
        <v>286.22000000000003</v>
      </c>
      <c r="T306">
        <f>Source!Y107</f>
        <v>4510.0600000000004</v>
      </c>
      <c r="U306">
        <f>ROUND((175/100)*ROUND(Source!R106,2),2)</f>
        <v>0</v>
      </c>
      <c r="V306">
        <f>ROUND((157/100)*ROUND(Source!R107,2),2)</f>
        <v>0</v>
      </c>
    </row>
    <row r="307" spans="1:22" x14ac:dyDescent="0.25">
      <c r="A307" s="12"/>
      <c r="B307" s="12"/>
      <c r="C307" s="13" t="str">
        <f>"Объем: "&amp;Source!I106&amp;"=35,34/"&amp;"100"</f>
        <v>Объем: 0,3534=35,34/100</v>
      </c>
    </row>
    <row r="308" spans="1:22" ht="13.8" x14ac:dyDescent="0.25">
      <c r="A308" s="8"/>
      <c r="B308" s="8"/>
      <c r="C308" s="9" t="s">
        <v>25</v>
      </c>
      <c r="D308" s="10"/>
      <c r="E308" s="10"/>
      <c r="F308" s="11">
        <f>Source!AO106</f>
        <v>1051.1300000000001</v>
      </c>
      <c r="G308" s="10" t="str">
        <f>IF(Source!DG106&lt;&gt;"",Source!DG106," ")</f>
        <v>)*1,15</v>
      </c>
      <c r="H308" s="10">
        <f>Source!AV107</f>
        <v>1</v>
      </c>
      <c r="I308" s="11">
        <f>Source!S106</f>
        <v>427.19</v>
      </c>
      <c r="J308" s="10">
        <f>IF(Source!BA107&lt;&gt;0,Source!BA107,1)</f>
        <v>25.75</v>
      </c>
      <c r="K308" s="11">
        <f>Source!S107</f>
        <v>11000.14</v>
      </c>
    </row>
    <row r="309" spans="1:22" ht="13.8" x14ac:dyDescent="0.25">
      <c r="A309" s="8"/>
      <c r="B309" s="8"/>
      <c r="C309" s="9" t="s">
        <v>28</v>
      </c>
      <c r="D309" s="10" t="s">
        <v>29</v>
      </c>
      <c r="E309" s="10">
        <f>Source!DN107</f>
        <v>91</v>
      </c>
      <c r="F309" s="11"/>
      <c r="G309" s="10"/>
      <c r="H309" s="10"/>
      <c r="I309" s="11">
        <f>SUM(Q306:Q308)</f>
        <v>388.74</v>
      </c>
      <c r="J309" s="10">
        <f>Source!BZ107</f>
        <v>73</v>
      </c>
      <c r="K309" s="11">
        <f>SUM(R306:R308)</f>
        <v>8030.1</v>
      </c>
    </row>
    <row r="310" spans="1:22" ht="13.8" x14ac:dyDescent="0.25">
      <c r="A310" s="8"/>
      <c r="B310" s="8"/>
      <c r="C310" s="9" t="s">
        <v>30</v>
      </c>
      <c r="D310" s="10" t="s">
        <v>29</v>
      </c>
      <c r="E310" s="10">
        <f>Source!DO107</f>
        <v>67</v>
      </c>
      <c r="F310" s="11"/>
      <c r="G310" s="10"/>
      <c r="H310" s="10"/>
      <c r="I310" s="11">
        <f>SUM(S306:S308)</f>
        <v>286.22000000000003</v>
      </c>
      <c r="J310" s="10">
        <f>Source!CA107</f>
        <v>41</v>
      </c>
      <c r="K310" s="11">
        <f>SUM(T306:T308)</f>
        <v>4510.0600000000004</v>
      </c>
    </row>
    <row r="311" spans="1:22" ht="13.8" x14ac:dyDescent="0.25">
      <c r="A311" s="15"/>
      <c r="B311" s="15"/>
      <c r="C311" s="16" t="s">
        <v>32</v>
      </c>
      <c r="D311" s="17" t="s">
        <v>33</v>
      </c>
      <c r="E311" s="17">
        <f>Source!AQ106</f>
        <v>107.04</v>
      </c>
      <c r="F311" s="18"/>
      <c r="G311" s="17" t="str">
        <f>IF(Source!DI106&lt;&gt;"",Source!DI106," ")</f>
        <v>)*1,15</v>
      </c>
      <c r="H311" s="17">
        <f>Source!AV107</f>
        <v>1</v>
      </c>
      <c r="I311" s="18">
        <f>Source!U106</f>
        <v>43.502126400000002</v>
      </c>
      <c r="J311" s="17"/>
      <c r="K311" s="18"/>
    </row>
    <row r="312" spans="1:22" ht="13.8" x14ac:dyDescent="0.25">
      <c r="A312" s="19"/>
      <c r="B312" s="20"/>
      <c r="C312" s="21"/>
      <c r="D312" s="21"/>
      <c r="E312" s="21"/>
      <c r="F312" s="21"/>
      <c r="G312" s="21"/>
      <c r="H312" s="36">
        <f>I308+I309+I310</f>
        <v>1102.1500000000001</v>
      </c>
      <c r="I312" s="36"/>
      <c r="J312" s="36">
        <f>K308+K309+K310</f>
        <v>23540.3</v>
      </c>
      <c r="K312" s="36"/>
      <c r="O312">
        <f>H312</f>
        <v>1102.1500000000001</v>
      </c>
      <c r="P312">
        <f>J312</f>
        <v>23540.3</v>
      </c>
    </row>
    <row r="313" spans="1:22" ht="41.4" x14ac:dyDescent="0.25">
      <c r="A313" s="8" t="str">
        <f>IF(Source!E108&lt;&gt;"",Source!E108,"")</f>
        <v>29</v>
      </c>
      <c r="B313" s="8" t="s">
        <v>92</v>
      </c>
      <c r="C313" s="9" t="s">
        <v>93</v>
      </c>
      <c r="D313" s="10" t="str">
        <f>IF(Source!H108&lt;&gt;"",Source!H108,"")</f>
        <v>100 м3 грунта</v>
      </c>
      <c r="E313" s="10">
        <f>Source!I108</f>
        <v>3.1806000000000001</v>
      </c>
      <c r="F313" s="11"/>
      <c r="G313" s="10"/>
      <c r="H313" s="10"/>
      <c r="I313" s="11"/>
      <c r="J313" s="10" t="str">
        <f>IF(Source!BO109&lt;&gt;"",Source!BO109,"")</f>
        <v>3.1-14-1</v>
      </c>
      <c r="K313" s="11"/>
      <c r="Q313">
        <f>Source!X108</f>
        <v>0</v>
      </c>
      <c r="R313">
        <f>Source!X109</f>
        <v>0</v>
      </c>
      <c r="S313">
        <f>Source!Y108</f>
        <v>0</v>
      </c>
      <c r="T313">
        <f>Source!Y109</f>
        <v>0</v>
      </c>
      <c r="U313">
        <f>ROUND((175/100)*ROUND(Source!R108,2),2)</f>
        <v>96.09</v>
      </c>
      <c r="V313">
        <f>ROUND((157/100)*ROUND(Source!R109,2),2)</f>
        <v>2219.87</v>
      </c>
    </row>
    <row r="314" spans="1:22" x14ac:dyDescent="0.25">
      <c r="A314" s="12"/>
      <c r="B314" s="12"/>
      <c r="C314" s="13" t="str">
        <f>"Объем: "&amp;Source!I108&amp;"=318,06/"&amp;"100"</f>
        <v>Объем: 3,1806=318,06/100</v>
      </c>
    </row>
    <row r="315" spans="1:22" ht="13.8" x14ac:dyDescent="0.25">
      <c r="A315" s="8"/>
      <c r="B315" s="8"/>
      <c r="C315" s="9" t="s">
        <v>26</v>
      </c>
      <c r="D315" s="10"/>
      <c r="E315" s="10"/>
      <c r="F315" s="11">
        <f>Source!AM108</f>
        <v>145.99</v>
      </c>
      <c r="G315" s="10" t="str">
        <f>IF(Source!DE108&lt;&gt;"",Source!DE108," ")</f>
        <v>)*1,25</v>
      </c>
      <c r="H315" s="10">
        <f>Source!AV109</f>
        <v>1</v>
      </c>
      <c r="I315" s="11">
        <f>Source!Q108</f>
        <v>580.41999999999996</v>
      </c>
      <c r="J315" s="10">
        <f>IF(Source!BB109&lt;&gt;0,Source!BB109,1)</f>
        <v>8.6999999999999993</v>
      </c>
      <c r="K315" s="11">
        <f>Source!Q109</f>
        <v>5049.6499999999996</v>
      </c>
    </row>
    <row r="316" spans="1:22" ht="14.4" x14ac:dyDescent="0.3">
      <c r="A316" s="8"/>
      <c r="B316" s="8"/>
      <c r="C316" s="9" t="s">
        <v>27</v>
      </c>
      <c r="D316" s="10"/>
      <c r="E316" s="10"/>
      <c r="F316" s="11">
        <f>Source!AN108</f>
        <v>13.81</v>
      </c>
      <c r="G316" s="10" t="str">
        <f>IF(Source!DF108&lt;&gt;"",Source!DF108," ")</f>
        <v>)*1,25</v>
      </c>
      <c r="H316" s="10">
        <f>Source!AV109</f>
        <v>1</v>
      </c>
      <c r="I316" s="14">
        <f>Source!R108</f>
        <v>54.91</v>
      </c>
      <c r="J316" s="10">
        <f>IF(Source!BS109&lt;&gt;0,Source!BS109,1)</f>
        <v>25.75</v>
      </c>
      <c r="K316" s="14">
        <f>Source!R109</f>
        <v>1413.93</v>
      </c>
    </row>
    <row r="317" spans="1:22" ht="13.8" x14ac:dyDescent="0.25">
      <c r="A317" s="15"/>
      <c r="B317" s="15"/>
      <c r="C317" s="16" t="s">
        <v>31</v>
      </c>
      <c r="D317" s="17" t="s">
        <v>29</v>
      </c>
      <c r="E317" s="17">
        <f>175</f>
        <v>175</v>
      </c>
      <c r="F317" s="18"/>
      <c r="G317" s="17"/>
      <c r="H317" s="17"/>
      <c r="I317" s="18">
        <f>SUM(U313:U316)</f>
        <v>96.09</v>
      </c>
      <c r="J317" s="17">
        <f>157</f>
        <v>157</v>
      </c>
      <c r="K317" s="18">
        <f>SUM(V313:V316)</f>
        <v>2219.87</v>
      </c>
    </row>
    <row r="318" spans="1:22" ht="13.8" x14ac:dyDescent="0.25">
      <c r="A318" s="19"/>
      <c r="B318" s="20"/>
      <c r="C318" s="21"/>
      <c r="D318" s="21"/>
      <c r="E318" s="21"/>
      <c r="F318" s="21"/>
      <c r="G318" s="21"/>
      <c r="H318" s="36">
        <f>I315+I317</f>
        <v>676.51</v>
      </c>
      <c r="I318" s="36"/>
      <c r="J318" s="36">
        <f>K315+K317</f>
        <v>7269.5199999999995</v>
      </c>
      <c r="K318" s="36"/>
      <c r="O318">
        <f>H318</f>
        <v>676.51</v>
      </c>
      <c r="P318">
        <f>J318</f>
        <v>7269.5199999999995</v>
      </c>
    </row>
    <row r="319" spans="1:22" ht="69" x14ac:dyDescent="0.25">
      <c r="A319" s="8" t="str">
        <f>IF(Source!E110&lt;&gt;"",Source!E110,"")</f>
        <v>30</v>
      </c>
      <c r="B319" s="8" t="s">
        <v>94</v>
      </c>
      <c r="C319" s="9" t="s">
        <v>95</v>
      </c>
      <c r="D319" s="10" t="str">
        <f>IF(Source!H110&lt;&gt;"",Source!H110,"")</f>
        <v>100 м3 материала основания (в плотном теле)</v>
      </c>
      <c r="E319" s="10">
        <f>Source!I110</f>
        <v>0.12</v>
      </c>
      <c r="F319" s="11"/>
      <c r="G319" s="10"/>
      <c r="H319" s="10"/>
      <c r="I319" s="11"/>
      <c r="J319" s="10" t="str">
        <f>IF(Source!BO111&lt;&gt;"",Source!BO111,"")</f>
        <v>3.27-12-2</v>
      </c>
      <c r="K319" s="11"/>
      <c r="Q319">
        <f>Source!X110</f>
        <v>43.9</v>
      </c>
      <c r="R319">
        <f>Source!X111</f>
        <v>904.42</v>
      </c>
      <c r="S319">
        <f>Source!Y110</f>
        <v>24.77</v>
      </c>
      <c r="T319">
        <f>Source!Y111</f>
        <v>331.08</v>
      </c>
      <c r="U319">
        <f>ROUND((175/100)*ROUND(Source!R110,2),2)</f>
        <v>122.12</v>
      </c>
      <c r="V319">
        <f>ROUND((157/100)*ROUND(Source!R111,2),2)</f>
        <v>2821.04</v>
      </c>
    </row>
    <row r="320" spans="1:22" x14ac:dyDescent="0.25">
      <c r="A320" s="12"/>
      <c r="B320" s="12"/>
      <c r="C320" s="13" t="str">
        <f>"Объем: "&amp;Source!I110&amp;"=12/"&amp;"100"</f>
        <v>Объем: 0,12=12/100</v>
      </c>
    </row>
    <row r="321" spans="1:22" ht="13.8" x14ac:dyDescent="0.25">
      <c r="A321" s="8"/>
      <c r="B321" s="8"/>
      <c r="C321" s="9" t="s">
        <v>25</v>
      </c>
      <c r="D321" s="10"/>
      <c r="E321" s="10"/>
      <c r="F321" s="11">
        <f>Source!AO110</f>
        <v>227.23</v>
      </c>
      <c r="G321" s="10" t="str">
        <f>IF(Source!DG110&lt;&gt;"",Source!DG110," ")</f>
        <v>)*1,15</v>
      </c>
      <c r="H321" s="10">
        <f>Source!AV111</f>
        <v>1</v>
      </c>
      <c r="I321" s="11">
        <f>Source!S110</f>
        <v>31.36</v>
      </c>
      <c r="J321" s="10">
        <f>IF(Source!BA111&lt;&gt;0,Source!BA111,1)</f>
        <v>25.75</v>
      </c>
      <c r="K321" s="11">
        <f>Source!S111</f>
        <v>807.52</v>
      </c>
    </row>
    <row r="322" spans="1:22" ht="13.8" x14ac:dyDescent="0.25">
      <c r="A322" s="8"/>
      <c r="B322" s="8"/>
      <c r="C322" s="9" t="s">
        <v>26</v>
      </c>
      <c r="D322" s="10"/>
      <c r="E322" s="10"/>
      <c r="F322" s="11">
        <f>Source!AM110</f>
        <v>5344.54</v>
      </c>
      <c r="G322" s="10" t="str">
        <f>IF(Source!DE110&lt;&gt;"",Source!DE110," ")</f>
        <v>)*1,25</v>
      </c>
      <c r="H322" s="10">
        <f>Source!AV111</f>
        <v>1</v>
      </c>
      <c r="I322" s="11">
        <f>Source!Q110</f>
        <v>801.68</v>
      </c>
      <c r="J322" s="10">
        <f>IF(Source!BB111&lt;&gt;0,Source!BB111,1)</f>
        <v>8.84</v>
      </c>
      <c r="K322" s="11">
        <f>Source!Q111</f>
        <v>7086.85</v>
      </c>
    </row>
    <row r="323" spans="1:22" ht="14.4" x14ac:dyDescent="0.3">
      <c r="A323" s="8"/>
      <c r="B323" s="8"/>
      <c r="C323" s="9" t="s">
        <v>27</v>
      </c>
      <c r="D323" s="10"/>
      <c r="E323" s="10"/>
      <c r="F323" s="11">
        <f>Source!AN110</f>
        <v>465.21</v>
      </c>
      <c r="G323" s="10" t="str">
        <f>IF(Source!DF110&lt;&gt;"",Source!DF110," ")</f>
        <v>)*1,25</v>
      </c>
      <c r="H323" s="10">
        <f>Source!AV111</f>
        <v>1</v>
      </c>
      <c r="I323" s="14">
        <f>Source!R110</f>
        <v>69.78</v>
      </c>
      <c r="J323" s="10">
        <f>IF(Source!BS111&lt;&gt;0,Source!BS111,1)</f>
        <v>25.75</v>
      </c>
      <c r="K323" s="14">
        <f>Source!R111</f>
        <v>1796.84</v>
      </c>
    </row>
    <row r="324" spans="1:22" ht="13.8" x14ac:dyDescent="0.25">
      <c r="A324" s="8"/>
      <c r="B324" s="8"/>
      <c r="C324" s="9" t="s">
        <v>51</v>
      </c>
      <c r="D324" s="10"/>
      <c r="E324" s="10"/>
      <c r="F324" s="11">
        <f>Source!AL110</f>
        <v>49.49</v>
      </c>
      <c r="G324" s="10" t="str">
        <f>IF(Source!DD110&lt;&gt;"",Source!DD110," ")</f>
        <v xml:space="preserve"> </v>
      </c>
      <c r="H324" s="10">
        <f>Source!AW111</f>
        <v>1</v>
      </c>
      <c r="I324" s="11">
        <f>Source!P110</f>
        <v>5.94</v>
      </c>
      <c r="J324" s="10">
        <f>IF(Source!BC111&lt;&gt;0,Source!BC111,1)</f>
        <v>5.14</v>
      </c>
      <c r="K324" s="11">
        <f>Source!P111</f>
        <v>30.53</v>
      </c>
    </row>
    <row r="325" spans="1:22" ht="13.8" x14ac:dyDescent="0.25">
      <c r="A325" s="8" t="str">
        <f>IF(Source!E112&lt;&gt;"",Source!E112,"")</f>
        <v>30,1</v>
      </c>
      <c r="B325" s="8" t="str">
        <f>IF(Source!F112&lt;&gt;"",Source!F112,"")</f>
        <v>1.1-1-1512</v>
      </c>
      <c r="C325" s="9" t="s">
        <v>96</v>
      </c>
      <c r="D325" s="10" t="str">
        <f>IF(Source!H112&lt;&gt;"",Source!H112,"")</f>
        <v>м3</v>
      </c>
      <c r="E325" s="10">
        <f>Source!I112</f>
        <v>13.2</v>
      </c>
      <c r="F325" s="11">
        <f>Source!AK112</f>
        <v>202.34</v>
      </c>
      <c r="G325" s="10"/>
      <c r="H325" s="10">
        <f>Source!AW113</f>
        <v>1</v>
      </c>
      <c r="I325" s="11">
        <f>Source!O112</f>
        <v>2670.89</v>
      </c>
      <c r="J325" s="10">
        <f>IF(Source!BC113&lt;&gt;0,Source!BC113,1)</f>
        <v>10.24</v>
      </c>
      <c r="K325" s="11">
        <f>Source!O113</f>
        <v>27349.91</v>
      </c>
      <c r="Q325">
        <f>Source!X112</f>
        <v>0</v>
      </c>
      <c r="R325">
        <f>Source!X113</f>
        <v>0</v>
      </c>
      <c r="S325">
        <f>Source!Y112</f>
        <v>0</v>
      </c>
      <c r="T325">
        <f>Source!Y113</f>
        <v>0</v>
      </c>
      <c r="U325">
        <f>ROUND((175/100)*ROUND(Source!R112,2),2)</f>
        <v>0</v>
      </c>
      <c r="V325">
        <f>ROUND((157/100)*ROUND(Source!R113,2),2)</f>
        <v>0</v>
      </c>
    </row>
    <row r="326" spans="1:22" ht="13.8" x14ac:dyDescent="0.25">
      <c r="A326" s="8"/>
      <c r="B326" s="8"/>
      <c r="C326" s="9" t="s">
        <v>28</v>
      </c>
      <c r="D326" s="10" t="s">
        <v>29</v>
      </c>
      <c r="E326" s="10">
        <f>Source!DN111</f>
        <v>140</v>
      </c>
      <c r="F326" s="11"/>
      <c r="G326" s="10"/>
      <c r="H326" s="10"/>
      <c r="I326" s="11">
        <f>SUM(Q319:Q325)</f>
        <v>43.9</v>
      </c>
      <c r="J326" s="10">
        <f>Source!BZ111</f>
        <v>112</v>
      </c>
      <c r="K326" s="11">
        <f>SUM(R319:R325)</f>
        <v>904.42</v>
      </c>
    </row>
    <row r="327" spans="1:22" ht="13.8" x14ac:dyDescent="0.25">
      <c r="A327" s="8"/>
      <c r="B327" s="8"/>
      <c r="C327" s="9" t="s">
        <v>30</v>
      </c>
      <c r="D327" s="10" t="s">
        <v>29</v>
      </c>
      <c r="E327" s="10">
        <f>Source!DO111</f>
        <v>79</v>
      </c>
      <c r="F327" s="11"/>
      <c r="G327" s="10"/>
      <c r="H327" s="10"/>
      <c r="I327" s="11">
        <f>SUM(S319:S325)</f>
        <v>24.77</v>
      </c>
      <c r="J327" s="10">
        <f>Source!CA111</f>
        <v>41</v>
      </c>
      <c r="K327" s="11">
        <f>SUM(T319:T325)</f>
        <v>331.08</v>
      </c>
    </row>
    <row r="328" spans="1:22" ht="13.8" x14ac:dyDescent="0.25">
      <c r="A328" s="8"/>
      <c r="B328" s="8"/>
      <c r="C328" s="9" t="s">
        <v>31</v>
      </c>
      <c r="D328" s="10" t="s">
        <v>29</v>
      </c>
      <c r="E328" s="10">
        <f>175</f>
        <v>175</v>
      </c>
      <c r="F328" s="11"/>
      <c r="G328" s="10"/>
      <c r="H328" s="10"/>
      <c r="I328" s="11">
        <f>SUM(U319:U325)</f>
        <v>122.12</v>
      </c>
      <c r="J328" s="10">
        <f>157</f>
        <v>157</v>
      </c>
      <c r="K328" s="11">
        <f>SUM(V319:V325)</f>
        <v>2821.04</v>
      </c>
    </row>
    <row r="329" spans="1:22" ht="13.8" x14ac:dyDescent="0.25">
      <c r="A329" s="15"/>
      <c r="B329" s="15"/>
      <c r="C329" s="16" t="s">
        <v>32</v>
      </c>
      <c r="D329" s="17" t="s">
        <v>33</v>
      </c>
      <c r="E329" s="17">
        <f>Source!AQ110</f>
        <v>21.6</v>
      </c>
      <c r="F329" s="18"/>
      <c r="G329" s="17" t="str">
        <f>IF(Source!DI110&lt;&gt;"",Source!DI110," ")</f>
        <v>)*1,15</v>
      </c>
      <c r="H329" s="17">
        <f>Source!AV111</f>
        <v>1</v>
      </c>
      <c r="I329" s="18">
        <f>Source!U110</f>
        <v>2.9807999999999999</v>
      </c>
      <c r="J329" s="17"/>
      <c r="K329" s="18"/>
    </row>
    <row r="330" spans="1:22" ht="13.8" x14ac:dyDescent="0.25">
      <c r="A330" s="19"/>
      <c r="B330" s="20"/>
      <c r="C330" s="21"/>
      <c r="D330" s="21"/>
      <c r="E330" s="21"/>
      <c r="F330" s="21"/>
      <c r="G330" s="21"/>
      <c r="H330" s="36">
        <f>I321+I322+I324+I326+I327+I328+SUM(I325:I325)</f>
        <v>3700.66</v>
      </c>
      <c r="I330" s="36"/>
      <c r="J330" s="36">
        <f>K321+K322+K324+K326+K327+K328+SUM(K325:K325)</f>
        <v>39331.35</v>
      </c>
      <c r="K330" s="36"/>
      <c r="O330">
        <f>H330</f>
        <v>3700.66</v>
      </c>
      <c r="P330">
        <f>J330</f>
        <v>39331.35</v>
      </c>
    </row>
    <row r="331" spans="1:22" ht="69" x14ac:dyDescent="0.25">
      <c r="A331" s="8" t="str">
        <f>IF(Source!E114&lt;&gt;"",Source!E114,"")</f>
        <v>31</v>
      </c>
      <c r="B331" s="8" t="s">
        <v>97</v>
      </c>
      <c r="C331" s="9" t="s">
        <v>98</v>
      </c>
      <c r="D331" s="10" t="str">
        <f>IF(Source!H114&lt;&gt;"",Source!H114,"")</f>
        <v>100 м3 материала основания (в плотном теле)</v>
      </c>
      <c r="E331" s="10">
        <f>Source!I114</f>
        <v>0.12</v>
      </c>
      <c r="F331" s="11"/>
      <c r="G331" s="10"/>
      <c r="H331" s="10"/>
      <c r="I331" s="11"/>
      <c r="J331" s="10" t="str">
        <f>IF(Source!BO115&lt;&gt;"",Source!BO115,"")</f>
        <v>3.27-12-1</v>
      </c>
      <c r="K331" s="11"/>
      <c r="Q331">
        <f>Source!X114</f>
        <v>29.27</v>
      </c>
      <c r="R331">
        <f>Source!X115</f>
        <v>603.04</v>
      </c>
      <c r="S331">
        <f>Source!Y114</f>
        <v>16.52</v>
      </c>
      <c r="T331">
        <f>Source!Y115</f>
        <v>220.76</v>
      </c>
      <c r="U331">
        <f>ROUND((175/100)*ROUND(Source!R114,2),2)</f>
        <v>27.83</v>
      </c>
      <c r="V331">
        <f>ROUND((157/100)*ROUND(Source!R115,2),2)</f>
        <v>642.80999999999995</v>
      </c>
    </row>
    <row r="332" spans="1:22" x14ac:dyDescent="0.25">
      <c r="A332" s="12"/>
      <c r="B332" s="12"/>
      <c r="C332" s="13" t="str">
        <f>"Объем: "&amp;Source!I114&amp;"=12/"&amp;"100"</f>
        <v>Объем: 0,12=12/100</v>
      </c>
    </row>
    <row r="333" spans="1:22" ht="13.8" x14ac:dyDescent="0.25">
      <c r="A333" s="8"/>
      <c r="B333" s="8"/>
      <c r="C333" s="9" t="s">
        <v>25</v>
      </c>
      <c r="D333" s="10"/>
      <c r="E333" s="10"/>
      <c r="F333" s="11">
        <f>Source!AO114</f>
        <v>151.49</v>
      </c>
      <c r="G333" s="10" t="str">
        <f>IF(Source!DG114&lt;&gt;"",Source!DG114," ")</f>
        <v>)*1,15</v>
      </c>
      <c r="H333" s="10">
        <f>Source!AV115</f>
        <v>1</v>
      </c>
      <c r="I333" s="11">
        <f>Source!S114</f>
        <v>20.91</v>
      </c>
      <c r="J333" s="10">
        <f>IF(Source!BA115&lt;&gt;0,Source!BA115,1)</f>
        <v>25.75</v>
      </c>
      <c r="K333" s="11">
        <f>Source!S115</f>
        <v>538.42999999999995</v>
      </c>
    </row>
    <row r="334" spans="1:22" ht="13.8" x14ac:dyDescent="0.25">
      <c r="A334" s="8"/>
      <c r="B334" s="8"/>
      <c r="C334" s="9" t="s">
        <v>26</v>
      </c>
      <c r="D334" s="10"/>
      <c r="E334" s="10"/>
      <c r="F334" s="11">
        <f>Source!AM114</f>
        <v>745.18</v>
      </c>
      <c r="G334" s="10" t="str">
        <f>IF(Source!DE114&lt;&gt;"",Source!DE114," ")</f>
        <v>)*1,25</v>
      </c>
      <c r="H334" s="10">
        <f>Source!AV115</f>
        <v>1</v>
      </c>
      <c r="I334" s="11">
        <f>Source!Q114</f>
        <v>111.78</v>
      </c>
      <c r="J334" s="10">
        <f>IF(Source!BB115&lt;&gt;0,Source!BB115,1)</f>
        <v>9.99</v>
      </c>
      <c r="K334" s="11">
        <f>Source!Q115</f>
        <v>1116.68</v>
      </c>
    </row>
    <row r="335" spans="1:22" ht="14.4" x14ac:dyDescent="0.3">
      <c r="A335" s="8"/>
      <c r="B335" s="8"/>
      <c r="C335" s="9" t="s">
        <v>27</v>
      </c>
      <c r="D335" s="10"/>
      <c r="E335" s="10"/>
      <c r="F335" s="11">
        <f>Source!AN114</f>
        <v>105.99</v>
      </c>
      <c r="G335" s="10" t="str">
        <f>IF(Source!DF114&lt;&gt;"",Source!DF114," ")</f>
        <v>)*1,25</v>
      </c>
      <c r="H335" s="10">
        <f>Source!AV115</f>
        <v>1</v>
      </c>
      <c r="I335" s="14">
        <f>Source!R114</f>
        <v>15.9</v>
      </c>
      <c r="J335" s="10">
        <f>IF(Source!BS115&lt;&gt;0,Source!BS115,1)</f>
        <v>25.75</v>
      </c>
      <c r="K335" s="14">
        <f>Source!R115</f>
        <v>409.43</v>
      </c>
    </row>
    <row r="336" spans="1:22" ht="13.8" x14ac:dyDescent="0.25">
      <c r="A336" s="8"/>
      <c r="B336" s="8"/>
      <c r="C336" s="9" t="s">
        <v>51</v>
      </c>
      <c r="D336" s="10"/>
      <c r="E336" s="10"/>
      <c r="F336" s="11">
        <f>Source!AL114</f>
        <v>35.35</v>
      </c>
      <c r="G336" s="10" t="str">
        <f>IF(Source!DD114&lt;&gt;"",Source!DD114," ")</f>
        <v xml:space="preserve"> </v>
      </c>
      <c r="H336" s="10">
        <f>Source!AW115</f>
        <v>1</v>
      </c>
      <c r="I336" s="11">
        <f>Source!P114</f>
        <v>4.24</v>
      </c>
      <c r="J336" s="10">
        <f>IF(Source!BC115&lt;&gt;0,Source!BC115,1)</f>
        <v>5.14</v>
      </c>
      <c r="K336" s="11">
        <f>Source!P115</f>
        <v>21.79</v>
      </c>
    </row>
    <row r="337" spans="1:22" ht="13.8" x14ac:dyDescent="0.25">
      <c r="A337" s="8" t="str">
        <f>IF(Source!E116&lt;&gt;"",Source!E116,"")</f>
        <v>31,1</v>
      </c>
      <c r="B337" s="8" t="str">
        <f>IF(Source!F116&lt;&gt;"",Source!F116,"")</f>
        <v>1.1-1-766</v>
      </c>
      <c r="C337" s="9" t="s">
        <v>99</v>
      </c>
      <c r="D337" s="10" t="str">
        <f>IF(Source!H116&lt;&gt;"",Source!H116,"")</f>
        <v>м3</v>
      </c>
      <c r="E337" s="10">
        <f>Source!I116</f>
        <v>15.6</v>
      </c>
      <c r="F337" s="11">
        <f>Source!AK116</f>
        <v>104.99</v>
      </c>
      <c r="G337" s="10"/>
      <c r="H337" s="10">
        <f>Source!AW117</f>
        <v>1</v>
      </c>
      <c r="I337" s="11">
        <f>Source!O116</f>
        <v>1637.84</v>
      </c>
      <c r="J337" s="10">
        <f>IF(Source!BC117&lt;&gt;0,Source!BC117,1)</f>
        <v>6.07</v>
      </c>
      <c r="K337" s="11">
        <f>Source!O117</f>
        <v>9941.69</v>
      </c>
      <c r="Q337">
        <f>Source!X116</f>
        <v>0</v>
      </c>
      <c r="R337">
        <f>Source!X117</f>
        <v>0</v>
      </c>
      <c r="S337">
        <f>Source!Y116</f>
        <v>0</v>
      </c>
      <c r="T337">
        <f>Source!Y117</f>
        <v>0</v>
      </c>
      <c r="U337">
        <f>ROUND((175/100)*ROUND(Source!R116,2),2)</f>
        <v>0</v>
      </c>
      <c r="V337">
        <f>ROUND((157/100)*ROUND(Source!R117,2),2)</f>
        <v>0</v>
      </c>
    </row>
    <row r="338" spans="1:22" ht="13.8" x14ac:dyDescent="0.25">
      <c r="A338" s="8"/>
      <c r="B338" s="8"/>
      <c r="C338" s="9" t="s">
        <v>28</v>
      </c>
      <c r="D338" s="10" t="s">
        <v>29</v>
      </c>
      <c r="E338" s="10">
        <f>Source!DN115</f>
        <v>140</v>
      </c>
      <c r="F338" s="11"/>
      <c r="G338" s="10"/>
      <c r="H338" s="10"/>
      <c r="I338" s="11">
        <f>SUM(Q331:Q337)</f>
        <v>29.27</v>
      </c>
      <c r="J338" s="10">
        <f>Source!BZ115</f>
        <v>112</v>
      </c>
      <c r="K338" s="11">
        <f>SUM(R331:R337)</f>
        <v>603.04</v>
      </c>
    </row>
    <row r="339" spans="1:22" ht="13.8" x14ac:dyDescent="0.25">
      <c r="A339" s="8"/>
      <c r="B339" s="8"/>
      <c r="C339" s="9" t="s">
        <v>30</v>
      </c>
      <c r="D339" s="10" t="s">
        <v>29</v>
      </c>
      <c r="E339" s="10">
        <f>Source!DO115</f>
        <v>79</v>
      </c>
      <c r="F339" s="11"/>
      <c r="G339" s="10"/>
      <c r="H339" s="10"/>
      <c r="I339" s="11">
        <f>SUM(S331:S337)</f>
        <v>16.52</v>
      </c>
      <c r="J339" s="10">
        <f>Source!CA115</f>
        <v>41</v>
      </c>
      <c r="K339" s="11">
        <f>SUM(T331:T337)</f>
        <v>220.76</v>
      </c>
    </row>
    <row r="340" spans="1:22" ht="13.8" x14ac:dyDescent="0.25">
      <c r="A340" s="8"/>
      <c r="B340" s="8"/>
      <c r="C340" s="9" t="s">
        <v>31</v>
      </c>
      <c r="D340" s="10" t="s">
        <v>29</v>
      </c>
      <c r="E340" s="10">
        <f>175</f>
        <v>175</v>
      </c>
      <c r="F340" s="11"/>
      <c r="G340" s="10"/>
      <c r="H340" s="10"/>
      <c r="I340" s="11">
        <f>SUM(U331:U337)</f>
        <v>27.83</v>
      </c>
      <c r="J340" s="10">
        <f>157</f>
        <v>157</v>
      </c>
      <c r="K340" s="11">
        <f>SUM(V331:V337)</f>
        <v>642.80999999999995</v>
      </c>
    </row>
    <row r="341" spans="1:22" ht="13.8" x14ac:dyDescent="0.25">
      <c r="A341" s="15"/>
      <c r="B341" s="15"/>
      <c r="C341" s="16" t="s">
        <v>32</v>
      </c>
      <c r="D341" s="17" t="s">
        <v>33</v>
      </c>
      <c r="E341" s="17">
        <f>Source!AQ114</f>
        <v>14.4</v>
      </c>
      <c r="F341" s="18"/>
      <c r="G341" s="17" t="str">
        <f>IF(Source!DI114&lt;&gt;"",Source!DI114," ")</f>
        <v>)*1,15</v>
      </c>
      <c r="H341" s="17">
        <f>Source!AV115</f>
        <v>1</v>
      </c>
      <c r="I341" s="18">
        <f>Source!U114</f>
        <v>1.9871999999999999</v>
      </c>
      <c r="J341" s="17"/>
      <c r="K341" s="18"/>
    </row>
    <row r="342" spans="1:22" ht="13.8" x14ac:dyDescent="0.25">
      <c r="A342" s="19"/>
      <c r="B342" s="20"/>
      <c r="C342" s="21"/>
      <c r="D342" s="21"/>
      <c r="E342" s="21"/>
      <c r="F342" s="21"/>
      <c r="G342" s="21"/>
      <c r="H342" s="36">
        <f>I333+I334+I336+I338+I339+I340+SUM(I337:I337)</f>
        <v>1848.3899999999999</v>
      </c>
      <c r="I342" s="36"/>
      <c r="J342" s="36">
        <f>K333+K334+K336+K338+K339+K340+SUM(K337:K337)</f>
        <v>13085.2</v>
      </c>
      <c r="K342" s="36"/>
      <c r="O342">
        <f>H342</f>
        <v>1848.3899999999999</v>
      </c>
      <c r="P342">
        <f>J342</f>
        <v>13085.2</v>
      </c>
    </row>
    <row r="343" spans="1:22" ht="40.200000000000003" x14ac:dyDescent="0.25">
      <c r="A343" s="8" t="str">
        <f>IF(Source!E118&lt;&gt;"",Source!E118,"")</f>
        <v>32</v>
      </c>
      <c r="B343" s="8" t="s">
        <v>100</v>
      </c>
      <c r="C343" s="9" t="s">
        <v>101</v>
      </c>
      <c r="D343" s="10" t="str">
        <f>IF(Source!H118&lt;&gt;"",Source!H118,"")</f>
        <v>100 м2</v>
      </c>
      <c r="E343" s="10">
        <f>Source!I118</f>
        <v>0.22</v>
      </c>
      <c r="F343" s="11"/>
      <c r="G343" s="10"/>
      <c r="H343" s="10"/>
      <c r="I343" s="11"/>
      <c r="J343" s="10" t="str">
        <f>IF(Source!BO119&lt;&gt;"",Source!BO119,"")</f>
        <v>3.27-46-1</v>
      </c>
      <c r="K343" s="11"/>
      <c r="Q343">
        <f>Source!X118</f>
        <v>50.27</v>
      </c>
      <c r="R343">
        <f>Source!X119</f>
        <v>1035.6400000000001</v>
      </c>
      <c r="S343">
        <f>Source!Y118</f>
        <v>28.37</v>
      </c>
      <c r="T343">
        <f>Source!Y119</f>
        <v>379.12</v>
      </c>
      <c r="U343">
        <f>ROUND((175/100)*ROUND(Source!R118,2),2)</f>
        <v>17.03</v>
      </c>
      <c r="V343">
        <f>ROUND((157/100)*ROUND(Source!R119,2),2)</f>
        <v>393.36</v>
      </c>
    </row>
    <row r="344" spans="1:22" x14ac:dyDescent="0.25">
      <c r="A344" s="12"/>
      <c r="B344" s="12"/>
      <c r="C344" s="13" t="str">
        <f>"Объем: "&amp;Source!I118&amp;"=22/"&amp;"100"</f>
        <v>Объем: 0,22=22/100</v>
      </c>
    </row>
    <row r="345" spans="1:22" ht="13.8" x14ac:dyDescent="0.25">
      <c r="A345" s="8"/>
      <c r="B345" s="8"/>
      <c r="C345" s="9" t="s">
        <v>25</v>
      </c>
      <c r="D345" s="10"/>
      <c r="E345" s="10"/>
      <c r="F345" s="11">
        <f>Source!AO118</f>
        <v>141.94999999999999</v>
      </c>
      <c r="G345" s="10" t="str">
        <f>IF(Source!DG118&lt;&gt;"",Source!DG118," ")</f>
        <v>)*1,15</v>
      </c>
      <c r="H345" s="10">
        <f>Source!AV119</f>
        <v>1</v>
      </c>
      <c r="I345" s="11">
        <f>Source!S118</f>
        <v>35.909999999999997</v>
      </c>
      <c r="J345" s="10">
        <f>IF(Source!BA119&lt;&gt;0,Source!BA119,1)</f>
        <v>25.75</v>
      </c>
      <c r="K345" s="11">
        <f>Source!S119</f>
        <v>924.68</v>
      </c>
    </row>
    <row r="346" spans="1:22" ht="13.8" x14ac:dyDescent="0.25">
      <c r="A346" s="8"/>
      <c r="B346" s="8"/>
      <c r="C346" s="9" t="s">
        <v>26</v>
      </c>
      <c r="D346" s="10"/>
      <c r="E346" s="10"/>
      <c r="F346" s="11">
        <f>Source!AM118</f>
        <v>123.28</v>
      </c>
      <c r="G346" s="10" t="str">
        <f>IF(Source!DE118&lt;&gt;"",Source!DE118," ")</f>
        <v>)*1,25</v>
      </c>
      <c r="H346" s="10">
        <f>Source!AV119</f>
        <v>1</v>
      </c>
      <c r="I346" s="11">
        <f>Source!Q118</f>
        <v>33.9</v>
      </c>
      <c r="J346" s="10">
        <f>IF(Source!BB119&lt;&gt;0,Source!BB119,1)</f>
        <v>11.66</v>
      </c>
      <c r="K346" s="11">
        <f>Source!Q119</f>
        <v>395.27</v>
      </c>
    </row>
    <row r="347" spans="1:22" ht="14.4" x14ac:dyDescent="0.3">
      <c r="A347" s="8"/>
      <c r="B347" s="8"/>
      <c r="C347" s="9" t="s">
        <v>27</v>
      </c>
      <c r="D347" s="10"/>
      <c r="E347" s="10"/>
      <c r="F347" s="11">
        <f>Source!AN118</f>
        <v>35.369999999999997</v>
      </c>
      <c r="G347" s="10" t="str">
        <f>IF(Source!DF118&lt;&gt;"",Source!DF118," ")</f>
        <v>)*1,25</v>
      </c>
      <c r="H347" s="10">
        <f>Source!AV119</f>
        <v>1</v>
      </c>
      <c r="I347" s="14">
        <f>Source!R118</f>
        <v>9.73</v>
      </c>
      <c r="J347" s="10">
        <f>IF(Source!BS119&lt;&gt;0,Source!BS119,1)</f>
        <v>25.75</v>
      </c>
      <c r="K347" s="14">
        <f>Source!R119</f>
        <v>250.55</v>
      </c>
    </row>
    <row r="348" spans="1:22" ht="13.8" x14ac:dyDescent="0.25">
      <c r="A348" s="8"/>
      <c r="B348" s="8"/>
      <c r="C348" s="9" t="s">
        <v>51</v>
      </c>
      <c r="D348" s="10"/>
      <c r="E348" s="10"/>
      <c r="F348" s="11">
        <f>Source!AL118</f>
        <v>14.5</v>
      </c>
      <c r="G348" s="10" t="str">
        <f>IF(Source!DD118&lt;&gt;"",Source!DD118," ")</f>
        <v xml:space="preserve"> </v>
      </c>
      <c r="H348" s="10">
        <f>Source!AW119</f>
        <v>1</v>
      </c>
      <c r="I348" s="11">
        <f>Source!P118</f>
        <v>3.19</v>
      </c>
      <c r="J348" s="10">
        <f>IF(Source!BC119&lt;&gt;0,Source!BC119,1)</f>
        <v>6.63</v>
      </c>
      <c r="K348" s="11">
        <f>Source!P119</f>
        <v>21.15</v>
      </c>
    </row>
    <row r="349" spans="1:22" ht="27.6" x14ac:dyDescent="0.25">
      <c r="A349" s="8" t="str">
        <f>IF(Source!E120&lt;&gt;"",Source!E120,"")</f>
        <v>32,1</v>
      </c>
      <c r="B349" s="8" t="str">
        <f>IF(Source!F120&lt;&gt;"",Source!F120,"")</f>
        <v>1.3-3-8</v>
      </c>
      <c r="C349" s="9" t="s">
        <v>102</v>
      </c>
      <c r="D349" s="10" t="str">
        <f>IF(Source!H120&lt;&gt;"",Source!H120,"")</f>
        <v>т</v>
      </c>
      <c r="E349" s="10">
        <f>Source!I120</f>
        <v>2.1076000000000001</v>
      </c>
      <c r="F349" s="11">
        <f>Source!AK120</f>
        <v>307.88</v>
      </c>
      <c r="G349" s="10"/>
      <c r="H349" s="10">
        <f>Source!AW121</f>
        <v>1</v>
      </c>
      <c r="I349" s="11">
        <f>Source!O120</f>
        <v>648.89</v>
      </c>
      <c r="J349" s="10">
        <f>IF(Source!BC121&lt;&gt;0,Source!BC121,1)</f>
        <v>10.89</v>
      </c>
      <c r="K349" s="11">
        <f>Source!O121</f>
        <v>7066.41</v>
      </c>
      <c r="Q349">
        <f>Source!X120</f>
        <v>0</v>
      </c>
      <c r="R349">
        <f>Source!X121</f>
        <v>0</v>
      </c>
      <c r="S349">
        <f>Source!Y120</f>
        <v>0</v>
      </c>
      <c r="T349">
        <f>Source!Y121</f>
        <v>0</v>
      </c>
      <c r="U349">
        <f>ROUND((175/100)*ROUND(Source!R120,2),2)</f>
        <v>0</v>
      </c>
      <c r="V349">
        <f>ROUND((157/100)*ROUND(Source!R121,2),2)</f>
        <v>0</v>
      </c>
    </row>
    <row r="350" spans="1:22" ht="13.8" x14ac:dyDescent="0.25">
      <c r="A350" s="8"/>
      <c r="B350" s="8"/>
      <c r="C350" s="9" t="s">
        <v>28</v>
      </c>
      <c r="D350" s="10" t="s">
        <v>29</v>
      </c>
      <c r="E350" s="10">
        <f>Source!DN119</f>
        <v>140</v>
      </c>
      <c r="F350" s="11"/>
      <c r="G350" s="10"/>
      <c r="H350" s="10"/>
      <c r="I350" s="11">
        <f>SUM(Q343:Q349)</f>
        <v>50.27</v>
      </c>
      <c r="J350" s="10">
        <f>Source!BZ119</f>
        <v>112</v>
      </c>
      <c r="K350" s="11">
        <f>SUM(R343:R349)</f>
        <v>1035.6400000000001</v>
      </c>
    </row>
    <row r="351" spans="1:22" ht="13.8" x14ac:dyDescent="0.25">
      <c r="A351" s="8"/>
      <c r="B351" s="8"/>
      <c r="C351" s="9" t="s">
        <v>30</v>
      </c>
      <c r="D351" s="10" t="s">
        <v>29</v>
      </c>
      <c r="E351" s="10">
        <f>Source!DO119</f>
        <v>79</v>
      </c>
      <c r="F351" s="11"/>
      <c r="G351" s="10"/>
      <c r="H351" s="10"/>
      <c r="I351" s="11">
        <f>SUM(S343:S349)</f>
        <v>28.37</v>
      </c>
      <c r="J351" s="10">
        <f>Source!CA119</f>
        <v>41</v>
      </c>
      <c r="K351" s="11">
        <f>SUM(T343:T349)</f>
        <v>379.12</v>
      </c>
    </row>
    <row r="352" spans="1:22" ht="13.8" x14ac:dyDescent="0.25">
      <c r="A352" s="8"/>
      <c r="B352" s="8"/>
      <c r="C352" s="9" t="s">
        <v>31</v>
      </c>
      <c r="D352" s="10" t="s">
        <v>29</v>
      </c>
      <c r="E352" s="10">
        <f>175</f>
        <v>175</v>
      </c>
      <c r="F352" s="11"/>
      <c r="G352" s="10"/>
      <c r="H352" s="10"/>
      <c r="I352" s="11">
        <f>SUM(U343:U349)</f>
        <v>17.03</v>
      </c>
      <c r="J352" s="10">
        <f>157</f>
        <v>157</v>
      </c>
      <c r="K352" s="11">
        <f>SUM(V343:V349)</f>
        <v>393.36</v>
      </c>
    </row>
    <row r="353" spans="1:22" ht="13.8" x14ac:dyDescent="0.25">
      <c r="A353" s="15"/>
      <c r="B353" s="15"/>
      <c r="C353" s="16" t="s">
        <v>32</v>
      </c>
      <c r="D353" s="17" t="s">
        <v>33</v>
      </c>
      <c r="E353" s="17">
        <f>Source!AQ118</f>
        <v>11.8</v>
      </c>
      <c r="F353" s="18"/>
      <c r="G353" s="17" t="str">
        <f>IF(Source!DI118&lt;&gt;"",Source!DI118," ")</f>
        <v>)*1,15</v>
      </c>
      <c r="H353" s="17">
        <f>Source!AV119</f>
        <v>1</v>
      </c>
      <c r="I353" s="18">
        <f>Source!U118</f>
        <v>2.9854000000000003</v>
      </c>
      <c r="J353" s="17"/>
      <c r="K353" s="18"/>
    </row>
    <row r="354" spans="1:22" ht="13.8" x14ac:dyDescent="0.25">
      <c r="A354" s="19"/>
      <c r="B354" s="20"/>
      <c r="C354" s="21"/>
      <c r="D354" s="21"/>
      <c r="E354" s="21"/>
      <c r="F354" s="21"/>
      <c r="G354" s="21"/>
      <c r="H354" s="36">
        <f>I345+I346+I348+I350+I351+I352+SUM(I349:I349)</f>
        <v>817.56</v>
      </c>
      <c r="I354" s="36"/>
      <c r="J354" s="36">
        <f>K345+K346+K348+K350+K351+K352+SUM(K349:K349)</f>
        <v>10215.629999999999</v>
      </c>
      <c r="K354" s="36"/>
      <c r="O354">
        <f>H354</f>
        <v>817.56</v>
      </c>
      <c r="P354">
        <f>J354</f>
        <v>10215.629999999999</v>
      </c>
    </row>
    <row r="355" spans="1:22" ht="40.200000000000003" x14ac:dyDescent="0.25">
      <c r="A355" s="8" t="str">
        <f>IF(Source!E122&lt;&gt;"",Source!E122,"")</f>
        <v>33</v>
      </c>
      <c r="B355" s="8" t="s">
        <v>100</v>
      </c>
      <c r="C355" s="9" t="s">
        <v>103</v>
      </c>
      <c r="D355" s="10" t="str">
        <f>IF(Source!H122&lt;&gt;"",Source!H122,"")</f>
        <v>100 м2</v>
      </c>
      <c r="E355" s="10">
        <f>Source!I122</f>
        <v>0.22</v>
      </c>
      <c r="F355" s="11"/>
      <c r="G355" s="10"/>
      <c r="H355" s="10"/>
      <c r="I355" s="11"/>
      <c r="J355" s="10" t="str">
        <f>IF(Source!BO123&lt;&gt;"",Source!BO123,"")</f>
        <v>3.27-46-1</v>
      </c>
      <c r="K355" s="11"/>
      <c r="Q355">
        <f>Source!X122</f>
        <v>50.27</v>
      </c>
      <c r="R355">
        <f>Source!X123</f>
        <v>1035.6400000000001</v>
      </c>
      <c r="S355">
        <f>Source!Y122</f>
        <v>28.37</v>
      </c>
      <c r="T355">
        <f>Source!Y123</f>
        <v>379.12</v>
      </c>
      <c r="U355">
        <f>ROUND((175/100)*ROUND(Source!R122,2),2)</f>
        <v>17.03</v>
      </c>
      <c r="V355">
        <f>ROUND((157/100)*ROUND(Source!R123,2),2)</f>
        <v>393.36</v>
      </c>
    </row>
    <row r="356" spans="1:22" x14ac:dyDescent="0.25">
      <c r="A356" s="12"/>
      <c r="B356" s="12"/>
      <c r="C356" s="13" t="str">
        <f>"Объем: "&amp;Source!I122&amp;"=22/"&amp;"100"</f>
        <v>Объем: 0,22=22/100</v>
      </c>
    </row>
    <row r="357" spans="1:22" ht="13.8" x14ac:dyDescent="0.25">
      <c r="A357" s="8"/>
      <c r="B357" s="8"/>
      <c r="C357" s="9" t="s">
        <v>25</v>
      </c>
      <c r="D357" s="10"/>
      <c r="E357" s="10"/>
      <c r="F357" s="11">
        <f>Source!AO122</f>
        <v>141.94999999999999</v>
      </c>
      <c r="G357" s="10" t="str">
        <f>IF(Source!DG122&lt;&gt;"",Source!DG122," ")</f>
        <v>)*1,15</v>
      </c>
      <c r="H357" s="10">
        <f>Source!AV123</f>
        <v>1</v>
      </c>
      <c r="I357" s="11">
        <f>Source!S122</f>
        <v>35.909999999999997</v>
      </c>
      <c r="J357" s="10">
        <f>IF(Source!BA123&lt;&gt;0,Source!BA123,1)</f>
        <v>25.75</v>
      </c>
      <c r="K357" s="11">
        <f>Source!S123</f>
        <v>924.68</v>
      </c>
    </row>
    <row r="358" spans="1:22" ht="13.8" x14ac:dyDescent="0.25">
      <c r="A358" s="8"/>
      <c r="B358" s="8"/>
      <c r="C358" s="9" t="s">
        <v>26</v>
      </c>
      <c r="D358" s="10"/>
      <c r="E358" s="10"/>
      <c r="F358" s="11">
        <f>Source!AM122</f>
        <v>123.28</v>
      </c>
      <c r="G358" s="10" t="str">
        <f>IF(Source!DE122&lt;&gt;"",Source!DE122," ")</f>
        <v>)*1,25</v>
      </c>
      <c r="H358" s="10">
        <f>Source!AV123</f>
        <v>1</v>
      </c>
      <c r="I358" s="11">
        <f>Source!Q122</f>
        <v>33.9</v>
      </c>
      <c r="J358" s="10">
        <f>IF(Source!BB123&lt;&gt;0,Source!BB123,1)</f>
        <v>11.66</v>
      </c>
      <c r="K358" s="11">
        <f>Source!Q123</f>
        <v>395.27</v>
      </c>
    </row>
    <row r="359" spans="1:22" ht="14.4" x14ac:dyDescent="0.3">
      <c r="A359" s="8"/>
      <c r="B359" s="8"/>
      <c r="C359" s="9" t="s">
        <v>27</v>
      </c>
      <c r="D359" s="10"/>
      <c r="E359" s="10"/>
      <c r="F359" s="11">
        <f>Source!AN122</f>
        <v>35.369999999999997</v>
      </c>
      <c r="G359" s="10" t="str">
        <f>IF(Source!DF122&lt;&gt;"",Source!DF122," ")</f>
        <v>)*1,25</v>
      </c>
      <c r="H359" s="10">
        <f>Source!AV123</f>
        <v>1</v>
      </c>
      <c r="I359" s="14">
        <f>Source!R122</f>
        <v>9.73</v>
      </c>
      <c r="J359" s="10">
        <f>IF(Source!BS123&lt;&gt;0,Source!BS123,1)</f>
        <v>25.75</v>
      </c>
      <c r="K359" s="14">
        <f>Source!R123</f>
        <v>250.55</v>
      </c>
    </row>
    <row r="360" spans="1:22" ht="13.8" x14ac:dyDescent="0.25">
      <c r="A360" s="8"/>
      <c r="B360" s="8"/>
      <c r="C360" s="9" t="s">
        <v>51</v>
      </c>
      <c r="D360" s="10"/>
      <c r="E360" s="10"/>
      <c r="F360" s="11">
        <f>Source!AL122</f>
        <v>14.5</v>
      </c>
      <c r="G360" s="10" t="str">
        <f>IF(Source!DD122&lt;&gt;"",Source!DD122," ")</f>
        <v xml:space="preserve"> </v>
      </c>
      <c r="H360" s="10">
        <f>Source!AW123</f>
        <v>1</v>
      </c>
      <c r="I360" s="11">
        <f>Source!P122</f>
        <v>3.19</v>
      </c>
      <c r="J360" s="10">
        <f>IF(Source!BC123&lt;&gt;0,Source!BC123,1)</f>
        <v>6.63</v>
      </c>
      <c r="K360" s="11">
        <f>Source!P123</f>
        <v>21.15</v>
      </c>
    </row>
    <row r="361" spans="1:22" ht="27.6" x14ac:dyDescent="0.25">
      <c r="A361" s="8" t="str">
        <f>IF(Source!E124&lt;&gt;"",Source!E124,"")</f>
        <v>33,1</v>
      </c>
      <c r="B361" s="8" t="str">
        <f>IF(Source!F124&lt;&gt;"",Source!F124,"")</f>
        <v>1.3-3-8</v>
      </c>
      <c r="C361" s="9" t="s">
        <v>104</v>
      </c>
      <c r="D361" s="10" t="str">
        <f>IF(Source!H124&lt;&gt;"",Source!H124,"")</f>
        <v>т</v>
      </c>
      <c r="E361" s="10">
        <f>Source!I124</f>
        <v>2.1076000000000001</v>
      </c>
      <c r="F361" s="11">
        <f>Source!AK124</f>
        <v>307.88</v>
      </c>
      <c r="G361" s="10"/>
      <c r="H361" s="10">
        <f>Source!AW125</f>
        <v>1</v>
      </c>
      <c r="I361" s="11">
        <f>Source!O124</f>
        <v>648.89</v>
      </c>
      <c r="J361" s="10">
        <f>IF(Source!BC125&lt;&gt;0,Source!BC125,1)</f>
        <v>10.89</v>
      </c>
      <c r="K361" s="11">
        <f>Source!O125</f>
        <v>7066.41</v>
      </c>
      <c r="Q361">
        <f>Source!X124</f>
        <v>0</v>
      </c>
      <c r="R361">
        <f>Source!X125</f>
        <v>0</v>
      </c>
      <c r="S361">
        <f>Source!Y124</f>
        <v>0</v>
      </c>
      <c r="T361">
        <f>Source!Y125</f>
        <v>0</v>
      </c>
      <c r="U361">
        <f>ROUND((175/100)*ROUND(Source!R124,2),2)</f>
        <v>0</v>
      </c>
      <c r="V361">
        <f>ROUND((157/100)*ROUND(Source!R125,2),2)</f>
        <v>0</v>
      </c>
    </row>
    <row r="362" spans="1:22" ht="13.8" x14ac:dyDescent="0.25">
      <c r="A362" s="8"/>
      <c r="B362" s="8"/>
      <c r="C362" s="9" t="s">
        <v>28</v>
      </c>
      <c r="D362" s="10" t="s">
        <v>29</v>
      </c>
      <c r="E362" s="10">
        <f>Source!DN123</f>
        <v>140</v>
      </c>
      <c r="F362" s="11"/>
      <c r="G362" s="10"/>
      <c r="H362" s="10"/>
      <c r="I362" s="11">
        <f>SUM(Q355:Q361)</f>
        <v>50.27</v>
      </c>
      <c r="J362" s="10">
        <f>Source!BZ123</f>
        <v>112</v>
      </c>
      <c r="K362" s="11">
        <f>SUM(R355:R361)</f>
        <v>1035.6400000000001</v>
      </c>
    </row>
    <row r="363" spans="1:22" ht="13.8" x14ac:dyDescent="0.25">
      <c r="A363" s="8"/>
      <c r="B363" s="8"/>
      <c r="C363" s="9" t="s">
        <v>30</v>
      </c>
      <c r="D363" s="10" t="s">
        <v>29</v>
      </c>
      <c r="E363" s="10">
        <f>Source!DO123</f>
        <v>79</v>
      </c>
      <c r="F363" s="11"/>
      <c r="G363" s="10"/>
      <c r="H363" s="10"/>
      <c r="I363" s="11">
        <f>SUM(S355:S361)</f>
        <v>28.37</v>
      </c>
      <c r="J363" s="10">
        <f>Source!CA123</f>
        <v>41</v>
      </c>
      <c r="K363" s="11">
        <f>SUM(T355:T361)</f>
        <v>379.12</v>
      </c>
    </row>
    <row r="364" spans="1:22" ht="13.8" x14ac:dyDescent="0.25">
      <c r="A364" s="8"/>
      <c r="B364" s="8"/>
      <c r="C364" s="9" t="s">
        <v>31</v>
      </c>
      <c r="D364" s="10" t="s">
        <v>29</v>
      </c>
      <c r="E364" s="10">
        <f>175</f>
        <v>175</v>
      </c>
      <c r="F364" s="11"/>
      <c r="G364" s="10"/>
      <c r="H364" s="10"/>
      <c r="I364" s="11">
        <f>SUM(U355:U361)</f>
        <v>17.03</v>
      </c>
      <c r="J364" s="10">
        <f>157</f>
        <v>157</v>
      </c>
      <c r="K364" s="11">
        <f>SUM(V355:V361)</f>
        <v>393.36</v>
      </c>
    </row>
    <row r="365" spans="1:22" ht="13.8" x14ac:dyDescent="0.25">
      <c r="A365" s="15"/>
      <c r="B365" s="15"/>
      <c r="C365" s="16" t="s">
        <v>32</v>
      </c>
      <c r="D365" s="17" t="s">
        <v>33</v>
      </c>
      <c r="E365" s="17">
        <f>Source!AQ122</f>
        <v>11.8</v>
      </c>
      <c r="F365" s="18"/>
      <c r="G365" s="17" t="str">
        <f>IF(Source!DI122&lt;&gt;"",Source!DI122," ")</f>
        <v>)*1,15</v>
      </c>
      <c r="H365" s="17">
        <f>Source!AV123</f>
        <v>1</v>
      </c>
      <c r="I365" s="18">
        <f>Source!U122</f>
        <v>2.9854000000000003</v>
      </c>
      <c r="J365" s="17"/>
      <c r="K365" s="18"/>
    </row>
    <row r="366" spans="1:22" ht="13.8" x14ac:dyDescent="0.25">
      <c r="A366" s="19"/>
      <c r="B366" s="20"/>
      <c r="C366" s="21"/>
      <c r="D366" s="21"/>
      <c r="E366" s="21"/>
      <c r="F366" s="21"/>
      <c r="G366" s="21"/>
      <c r="H366" s="36">
        <f>I357+I358+I360+I362+I363+I364+SUM(I361:I361)</f>
        <v>817.56</v>
      </c>
      <c r="I366" s="36"/>
      <c r="J366" s="36">
        <f>K357+K358+K360+K362+K363+K364+SUM(K361:K361)</f>
        <v>10215.629999999999</v>
      </c>
      <c r="K366" s="36"/>
      <c r="O366">
        <f>H366</f>
        <v>817.56</v>
      </c>
      <c r="P366">
        <f>J366</f>
        <v>10215.629999999999</v>
      </c>
    </row>
    <row r="367" spans="1:22" ht="69" x14ac:dyDescent="0.25">
      <c r="A367" s="8" t="str">
        <f>IF(Source!E126&lt;&gt;"",Source!E126,"")</f>
        <v>34</v>
      </c>
      <c r="B367" s="8" t="s">
        <v>94</v>
      </c>
      <c r="C367" s="9" t="s">
        <v>105</v>
      </c>
      <c r="D367" s="10" t="str">
        <f>IF(Source!H126&lt;&gt;"",Source!H126,"")</f>
        <v>100 м3 материала основания (в плотном теле)</v>
      </c>
      <c r="E367" s="10">
        <f>Source!I126</f>
        <v>3.5999999999999997E-2</v>
      </c>
      <c r="F367" s="11"/>
      <c r="G367" s="10"/>
      <c r="H367" s="10"/>
      <c r="I367" s="11"/>
      <c r="J367" s="10" t="str">
        <f>IF(Source!BO127&lt;&gt;"",Source!BO127,"")</f>
        <v>3.27-12-2</v>
      </c>
      <c r="K367" s="11"/>
      <c r="Q367">
        <f>Source!X126</f>
        <v>13.17</v>
      </c>
      <c r="R367">
        <f>Source!X127</f>
        <v>271.39</v>
      </c>
      <c r="S367">
        <f>Source!Y126</f>
        <v>7.43</v>
      </c>
      <c r="T367">
        <f>Source!Y127</f>
        <v>99.35</v>
      </c>
      <c r="U367">
        <f>ROUND((175/100)*ROUND(Source!R126,2),2)</f>
        <v>36.630000000000003</v>
      </c>
      <c r="V367">
        <f>ROUND((157/100)*ROUND(Source!R127,2),2)</f>
        <v>846.15</v>
      </c>
    </row>
    <row r="368" spans="1:22" x14ac:dyDescent="0.25">
      <c r="A368" s="12"/>
      <c r="B368" s="12"/>
      <c r="C368" s="13" t="str">
        <f>"Объем: "&amp;Source!I126&amp;"=3,6/"&amp;"100"</f>
        <v>Объем: 0,036=3,6/100</v>
      </c>
    </row>
    <row r="369" spans="1:22" ht="13.8" x14ac:dyDescent="0.25">
      <c r="A369" s="8"/>
      <c r="B369" s="8"/>
      <c r="C369" s="9" t="s">
        <v>25</v>
      </c>
      <c r="D369" s="10"/>
      <c r="E369" s="10"/>
      <c r="F369" s="11">
        <f>Source!AO126</f>
        <v>227.23</v>
      </c>
      <c r="G369" s="10" t="str">
        <f>IF(Source!DG126&lt;&gt;"",Source!DG126," ")</f>
        <v>)*1,15</v>
      </c>
      <c r="H369" s="10">
        <f>Source!AV127</f>
        <v>1</v>
      </c>
      <c r="I369" s="11">
        <f>Source!S126</f>
        <v>9.41</v>
      </c>
      <c r="J369" s="10">
        <f>IF(Source!BA127&lt;&gt;0,Source!BA127,1)</f>
        <v>25.75</v>
      </c>
      <c r="K369" s="11">
        <f>Source!S127</f>
        <v>242.31</v>
      </c>
    </row>
    <row r="370" spans="1:22" ht="13.8" x14ac:dyDescent="0.25">
      <c r="A370" s="8"/>
      <c r="B370" s="8"/>
      <c r="C370" s="9" t="s">
        <v>26</v>
      </c>
      <c r="D370" s="10"/>
      <c r="E370" s="10"/>
      <c r="F370" s="11">
        <f>Source!AM126</f>
        <v>5344.54</v>
      </c>
      <c r="G370" s="10" t="str">
        <f>IF(Source!DE126&lt;&gt;"",Source!DE126," ")</f>
        <v>)*1,25</v>
      </c>
      <c r="H370" s="10">
        <f>Source!AV127</f>
        <v>1</v>
      </c>
      <c r="I370" s="11">
        <f>Source!Q126</f>
        <v>240.5</v>
      </c>
      <c r="J370" s="10">
        <f>IF(Source!BB127&lt;&gt;0,Source!BB127,1)</f>
        <v>8.84</v>
      </c>
      <c r="K370" s="11">
        <f>Source!Q127</f>
        <v>2126.02</v>
      </c>
    </row>
    <row r="371" spans="1:22" ht="14.4" x14ac:dyDescent="0.3">
      <c r="A371" s="8"/>
      <c r="B371" s="8"/>
      <c r="C371" s="9" t="s">
        <v>27</v>
      </c>
      <c r="D371" s="10"/>
      <c r="E371" s="10"/>
      <c r="F371" s="11">
        <f>Source!AN126</f>
        <v>465.21</v>
      </c>
      <c r="G371" s="10" t="str">
        <f>IF(Source!DF126&lt;&gt;"",Source!DF126," ")</f>
        <v>)*1,25</v>
      </c>
      <c r="H371" s="10">
        <f>Source!AV127</f>
        <v>1</v>
      </c>
      <c r="I371" s="14">
        <f>Source!R126</f>
        <v>20.93</v>
      </c>
      <c r="J371" s="10">
        <f>IF(Source!BS127&lt;&gt;0,Source!BS127,1)</f>
        <v>25.75</v>
      </c>
      <c r="K371" s="14">
        <f>Source!R127</f>
        <v>538.95000000000005</v>
      </c>
    </row>
    <row r="372" spans="1:22" ht="13.8" x14ac:dyDescent="0.25">
      <c r="A372" s="8"/>
      <c r="B372" s="8"/>
      <c r="C372" s="9" t="s">
        <v>51</v>
      </c>
      <c r="D372" s="10"/>
      <c r="E372" s="10"/>
      <c r="F372" s="11">
        <f>Source!AL126</f>
        <v>49.49</v>
      </c>
      <c r="G372" s="10" t="str">
        <f>IF(Source!DD126&lt;&gt;"",Source!DD126," ")</f>
        <v xml:space="preserve"> </v>
      </c>
      <c r="H372" s="10">
        <f>Source!AW127</f>
        <v>1</v>
      </c>
      <c r="I372" s="11">
        <f>Source!P126</f>
        <v>1.78</v>
      </c>
      <c r="J372" s="10">
        <f>IF(Source!BC127&lt;&gt;0,Source!BC127,1)</f>
        <v>5.14</v>
      </c>
      <c r="K372" s="11">
        <f>Source!P127</f>
        <v>9.15</v>
      </c>
    </row>
    <row r="373" spans="1:22" ht="13.8" x14ac:dyDescent="0.25">
      <c r="A373" s="8" t="str">
        <f>IF(Source!E128&lt;&gt;"",Source!E128,"")</f>
        <v>34,1</v>
      </c>
      <c r="B373" s="8" t="str">
        <f>IF(Source!F128&lt;&gt;"",Source!F128,"")</f>
        <v>1.1-1-1512</v>
      </c>
      <c r="C373" s="9" t="s">
        <v>96</v>
      </c>
      <c r="D373" s="10" t="str">
        <f>IF(Source!H128&lt;&gt;"",Source!H128,"")</f>
        <v>м3</v>
      </c>
      <c r="E373" s="10">
        <f>Source!I128</f>
        <v>3.9599999999999995</v>
      </c>
      <c r="F373" s="11">
        <f>Source!AK128</f>
        <v>202.34</v>
      </c>
      <c r="G373" s="10"/>
      <c r="H373" s="10">
        <f>Source!AW129</f>
        <v>1</v>
      </c>
      <c r="I373" s="11">
        <f>Source!O128</f>
        <v>801.27</v>
      </c>
      <c r="J373" s="10">
        <f>IF(Source!BC129&lt;&gt;0,Source!BC129,1)</f>
        <v>10.24</v>
      </c>
      <c r="K373" s="11">
        <f>Source!O129</f>
        <v>8205</v>
      </c>
      <c r="Q373">
        <f>Source!X128</f>
        <v>0</v>
      </c>
      <c r="R373">
        <f>Source!X129</f>
        <v>0</v>
      </c>
      <c r="S373">
        <f>Source!Y128</f>
        <v>0</v>
      </c>
      <c r="T373">
        <f>Source!Y129</f>
        <v>0</v>
      </c>
      <c r="U373">
        <f>ROUND((175/100)*ROUND(Source!R128,2),2)</f>
        <v>0</v>
      </c>
      <c r="V373">
        <f>ROUND((157/100)*ROUND(Source!R129,2),2)</f>
        <v>0</v>
      </c>
    </row>
    <row r="374" spans="1:22" ht="13.8" x14ac:dyDescent="0.25">
      <c r="A374" s="8"/>
      <c r="B374" s="8"/>
      <c r="C374" s="9" t="s">
        <v>28</v>
      </c>
      <c r="D374" s="10" t="s">
        <v>29</v>
      </c>
      <c r="E374" s="10">
        <f>Source!DN127</f>
        <v>140</v>
      </c>
      <c r="F374" s="11"/>
      <c r="G374" s="10"/>
      <c r="H374" s="10"/>
      <c r="I374" s="11">
        <f>SUM(Q367:Q373)</f>
        <v>13.17</v>
      </c>
      <c r="J374" s="10">
        <f>Source!BZ127</f>
        <v>112</v>
      </c>
      <c r="K374" s="11">
        <f>SUM(R367:R373)</f>
        <v>271.39</v>
      </c>
    </row>
    <row r="375" spans="1:22" ht="13.8" x14ac:dyDescent="0.25">
      <c r="A375" s="8"/>
      <c r="B375" s="8"/>
      <c r="C375" s="9" t="s">
        <v>30</v>
      </c>
      <c r="D375" s="10" t="s">
        <v>29</v>
      </c>
      <c r="E375" s="10">
        <f>Source!DO127</f>
        <v>79</v>
      </c>
      <c r="F375" s="11"/>
      <c r="G375" s="10"/>
      <c r="H375" s="10"/>
      <c r="I375" s="11">
        <f>SUM(S367:S373)</f>
        <v>7.43</v>
      </c>
      <c r="J375" s="10">
        <f>Source!CA127</f>
        <v>41</v>
      </c>
      <c r="K375" s="11">
        <f>SUM(T367:T373)</f>
        <v>99.35</v>
      </c>
    </row>
    <row r="376" spans="1:22" ht="13.8" x14ac:dyDescent="0.25">
      <c r="A376" s="8"/>
      <c r="B376" s="8"/>
      <c r="C376" s="9" t="s">
        <v>31</v>
      </c>
      <c r="D376" s="10" t="s">
        <v>29</v>
      </c>
      <c r="E376" s="10">
        <f>175</f>
        <v>175</v>
      </c>
      <c r="F376" s="11"/>
      <c r="G376" s="10"/>
      <c r="H376" s="10"/>
      <c r="I376" s="11">
        <f>SUM(U367:U373)</f>
        <v>36.630000000000003</v>
      </c>
      <c r="J376" s="10">
        <f>157</f>
        <v>157</v>
      </c>
      <c r="K376" s="11">
        <f>SUM(V367:V373)</f>
        <v>846.15</v>
      </c>
    </row>
    <row r="377" spans="1:22" ht="13.8" x14ac:dyDescent="0.25">
      <c r="A377" s="15"/>
      <c r="B377" s="15"/>
      <c r="C377" s="16" t="s">
        <v>32</v>
      </c>
      <c r="D377" s="17" t="s">
        <v>33</v>
      </c>
      <c r="E377" s="17">
        <f>Source!AQ126</f>
        <v>21.6</v>
      </c>
      <c r="F377" s="18"/>
      <c r="G377" s="17" t="str">
        <f>IF(Source!DI126&lt;&gt;"",Source!DI126," ")</f>
        <v>)*1,15</v>
      </c>
      <c r="H377" s="17">
        <f>Source!AV127</f>
        <v>1</v>
      </c>
      <c r="I377" s="18">
        <f>Source!U126</f>
        <v>0.89423999999999992</v>
      </c>
      <c r="J377" s="17"/>
      <c r="K377" s="18"/>
    </row>
    <row r="378" spans="1:22" ht="13.8" x14ac:dyDescent="0.25">
      <c r="A378" s="19"/>
      <c r="B378" s="20"/>
      <c r="C378" s="21"/>
      <c r="D378" s="21"/>
      <c r="E378" s="21"/>
      <c r="F378" s="21"/>
      <c r="G378" s="21"/>
      <c r="H378" s="36">
        <f>I369+I370+I372+I374+I375+I376+SUM(I373:I373)</f>
        <v>1110.19</v>
      </c>
      <c r="I378" s="36"/>
      <c r="J378" s="36">
        <f>K369+K370+K372+K374+K375+K376+SUM(K373:K373)</f>
        <v>11799.369999999999</v>
      </c>
      <c r="K378" s="36"/>
      <c r="O378">
        <f>H378</f>
        <v>1110.19</v>
      </c>
      <c r="P378">
        <f>J378</f>
        <v>11799.369999999999</v>
      </c>
    </row>
    <row r="379" spans="1:22" ht="69" x14ac:dyDescent="0.25">
      <c r="A379" s="8" t="str">
        <f>IF(Source!E130&lt;&gt;"",Source!E130,"")</f>
        <v>35</v>
      </c>
      <c r="B379" s="8" t="s">
        <v>97</v>
      </c>
      <c r="C379" s="9" t="s">
        <v>106</v>
      </c>
      <c r="D379" s="10" t="str">
        <f>IF(Source!H130&lt;&gt;"",Source!H130,"")</f>
        <v>100 м3 материала основания (в плотном теле)</v>
      </c>
      <c r="E379" s="10">
        <f>Source!I130</f>
        <v>3.5999999999999997E-2</v>
      </c>
      <c r="F379" s="11"/>
      <c r="G379" s="10"/>
      <c r="H379" s="10"/>
      <c r="I379" s="11"/>
      <c r="J379" s="10" t="str">
        <f>IF(Source!BO131&lt;&gt;"",Source!BO131,"")</f>
        <v>3.27-12-1</v>
      </c>
      <c r="K379" s="11"/>
      <c r="Q379">
        <f>Source!X130</f>
        <v>8.7799999999999994</v>
      </c>
      <c r="R379">
        <f>Source!X131</f>
        <v>180.82</v>
      </c>
      <c r="S379">
        <f>Source!Y130</f>
        <v>4.95</v>
      </c>
      <c r="T379">
        <f>Source!Y131</f>
        <v>66.19</v>
      </c>
      <c r="U379">
        <f>ROUND((175/100)*ROUND(Source!R130,2),2)</f>
        <v>8.35</v>
      </c>
      <c r="V379">
        <f>ROUND((157/100)*ROUND(Source!R131,2),2)</f>
        <v>192.84</v>
      </c>
    </row>
    <row r="380" spans="1:22" x14ac:dyDescent="0.25">
      <c r="A380" s="12"/>
      <c r="B380" s="12"/>
      <c r="C380" s="13" t="str">
        <f>"Объем: "&amp;Source!I130&amp;"=3,6/"&amp;"100"</f>
        <v>Объем: 0,036=3,6/100</v>
      </c>
    </row>
    <row r="381" spans="1:22" ht="13.8" x14ac:dyDescent="0.25">
      <c r="A381" s="8"/>
      <c r="B381" s="8"/>
      <c r="C381" s="9" t="s">
        <v>25</v>
      </c>
      <c r="D381" s="10"/>
      <c r="E381" s="10"/>
      <c r="F381" s="11">
        <f>Source!AO130</f>
        <v>151.49</v>
      </c>
      <c r="G381" s="10" t="str">
        <f>IF(Source!DG130&lt;&gt;"",Source!DG130," ")</f>
        <v>)*1,15</v>
      </c>
      <c r="H381" s="10">
        <f>Source!AV131</f>
        <v>1</v>
      </c>
      <c r="I381" s="11">
        <f>Source!S130</f>
        <v>6.27</v>
      </c>
      <c r="J381" s="10">
        <f>IF(Source!BA131&lt;&gt;0,Source!BA131,1)</f>
        <v>25.75</v>
      </c>
      <c r="K381" s="11">
        <f>Source!S131</f>
        <v>161.44999999999999</v>
      </c>
    </row>
    <row r="382" spans="1:22" ht="13.8" x14ac:dyDescent="0.25">
      <c r="A382" s="8"/>
      <c r="B382" s="8"/>
      <c r="C382" s="9" t="s">
        <v>26</v>
      </c>
      <c r="D382" s="10"/>
      <c r="E382" s="10"/>
      <c r="F382" s="11">
        <f>Source!AM130</f>
        <v>745.18</v>
      </c>
      <c r="G382" s="10" t="str">
        <f>IF(Source!DE130&lt;&gt;"",Source!DE130," ")</f>
        <v>)*1,25</v>
      </c>
      <c r="H382" s="10">
        <f>Source!AV131</f>
        <v>1</v>
      </c>
      <c r="I382" s="11">
        <f>Source!Q130</f>
        <v>33.53</v>
      </c>
      <c r="J382" s="10">
        <f>IF(Source!BB131&lt;&gt;0,Source!BB131,1)</f>
        <v>9.99</v>
      </c>
      <c r="K382" s="11">
        <f>Source!Q131</f>
        <v>334.96</v>
      </c>
    </row>
    <row r="383" spans="1:22" ht="14.4" x14ac:dyDescent="0.3">
      <c r="A383" s="8"/>
      <c r="B383" s="8"/>
      <c r="C383" s="9" t="s">
        <v>27</v>
      </c>
      <c r="D383" s="10"/>
      <c r="E383" s="10"/>
      <c r="F383" s="11">
        <f>Source!AN130</f>
        <v>105.99</v>
      </c>
      <c r="G383" s="10" t="str">
        <f>IF(Source!DF130&lt;&gt;"",Source!DF130," ")</f>
        <v>)*1,25</v>
      </c>
      <c r="H383" s="10">
        <f>Source!AV131</f>
        <v>1</v>
      </c>
      <c r="I383" s="14">
        <f>Source!R130</f>
        <v>4.7699999999999996</v>
      </c>
      <c r="J383" s="10">
        <f>IF(Source!BS131&lt;&gt;0,Source!BS131,1)</f>
        <v>25.75</v>
      </c>
      <c r="K383" s="14">
        <f>Source!R131</f>
        <v>122.83</v>
      </c>
    </row>
    <row r="384" spans="1:22" ht="13.8" x14ac:dyDescent="0.25">
      <c r="A384" s="8"/>
      <c r="B384" s="8"/>
      <c r="C384" s="9" t="s">
        <v>51</v>
      </c>
      <c r="D384" s="10"/>
      <c r="E384" s="10"/>
      <c r="F384" s="11">
        <f>Source!AL130</f>
        <v>35.35</v>
      </c>
      <c r="G384" s="10" t="str">
        <f>IF(Source!DD130&lt;&gt;"",Source!DD130," ")</f>
        <v xml:space="preserve"> </v>
      </c>
      <c r="H384" s="10">
        <f>Source!AW131</f>
        <v>1</v>
      </c>
      <c r="I384" s="11">
        <f>Source!P130</f>
        <v>1.27</v>
      </c>
      <c r="J384" s="10">
        <f>IF(Source!BC131&lt;&gt;0,Source!BC131,1)</f>
        <v>5.14</v>
      </c>
      <c r="K384" s="11">
        <f>Source!P131</f>
        <v>6.53</v>
      </c>
    </row>
    <row r="385" spans="1:22" ht="13.8" x14ac:dyDescent="0.25">
      <c r="A385" s="8" t="str">
        <f>IF(Source!E132&lt;&gt;"",Source!E132,"")</f>
        <v>35,1</v>
      </c>
      <c r="B385" s="8" t="str">
        <f>IF(Source!F132&lt;&gt;"",Source!F132,"")</f>
        <v>1.1-1-766</v>
      </c>
      <c r="C385" s="9" t="s">
        <v>99</v>
      </c>
      <c r="D385" s="10" t="str">
        <f>IF(Source!H132&lt;&gt;"",Source!H132,"")</f>
        <v>м3</v>
      </c>
      <c r="E385" s="10">
        <f>Source!I132</f>
        <v>4.68</v>
      </c>
      <c r="F385" s="11">
        <f>Source!AK132</f>
        <v>104.99</v>
      </c>
      <c r="G385" s="10"/>
      <c r="H385" s="10">
        <f>Source!AW133</f>
        <v>1</v>
      </c>
      <c r="I385" s="11">
        <f>Source!O132</f>
        <v>491.35</v>
      </c>
      <c r="J385" s="10">
        <f>IF(Source!BC133&lt;&gt;0,Source!BC133,1)</f>
        <v>6.07</v>
      </c>
      <c r="K385" s="11">
        <f>Source!O133</f>
        <v>2982.49</v>
      </c>
      <c r="Q385">
        <f>Source!X132</f>
        <v>0</v>
      </c>
      <c r="R385">
        <f>Source!X133</f>
        <v>0</v>
      </c>
      <c r="S385">
        <f>Source!Y132</f>
        <v>0</v>
      </c>
      <c r="T385">
        <f>Source!Y133</f>
        <v>0</v>
      </c>
      <c r="U385">
        <f>ROUND((175/100)*ROUND(Source!R132,2),2)</f>
        <v>0</v>
      </c>
      <c r="V385">
        <f>ROUND((157/100)*ROUND(Source!R133,2),2)</f>
        <v>0</v>
      </c>
    </row>
    <row r="386" spans="1:22" ht="13.8" x14ac:dyDescent="0.25">
      <c r="A386" s="8"/>
      <c r="B386" s="8"/>
      <c r="C386" s="9" t="s">
        <v>28</v>
      </c>
      <c r="D386" s="10" t="s">
        <v>29</v>
      </c>
      <c r="E386" s="10">
        <f>Source!DN131</f>
        <v>140</v>
      </c>
      <c r="F386" s="11"/>
      <c r="G386" s="10"/>
      <c r="H386" s="10"/>
      <c r="I386" s="11">
        <f>SUM(Q379:Q385)</f>
        <v>8.7799999999999994</v>
      </c>
      <c r="J386" s="10">
        <f>Source!BZ131</f>
        <v>112</v>
      </c>
      <c r="K386" s="11">
        <f>SUM(R379:R385)</f>
        <v>180.82</v>
      </c>
    </row>
    <row r="387" spans="1:22" ht="13.8" x14ac:dyDescent="0.25">
      <c r="A387" s="8"/>
      <c r="B387" s="8"/>
      <c r="C387" s="9" t="s">
        <v>30</v>
      </c>
      <c r="D387" s="10" t="s">
        <v>29</v>
      </c>
      <c r="E387" s="10">
        <f>Source!DO131</f>
        <v>79</v>
      </c>
      <c r="F387" s="11"/>
      <c r="G387" s="10"/>
      <c r="H387" s="10"/>
      <c r="I387" s="11">
        <f>SUM(S379:S385)</f>
        <v>4.95</v>
      </c>
      <c r="J387" s="10">
        <f>Source!CA131</f>
        <v>41</v>
      </c>
      <c r="K387" s="11">
        <f>SUM(T379:T385)</f>
        <v>66.19</v>
      </c>
    </row>
    <row r="388" spans="1:22" ht="13.8" x14ac:dyDescent="0.25">
      <c r="A388" s="8"/>
      <c r="B388" s="8"/>
      <c r="C388" s="9" t="s">
        <v>31</v>
      </c>
      <c r="D388" s="10" t="s">
        <v>29</v>
      </c>
      <c r="E388" s="10">
        <f>175</f>
        <v>175</v>
      </c>
      <c r="F388" s="11"/>
      <c r="G388" s="10"/>
      <c r="H388" s="10"/>
      <c r="I388" s="11">
        <f>SUM(U379:U385)</f>
        <v>8.35</v>
      </c>
      <c r="J388" s="10">
        <f>157</f>
        <v>157</v>
      </c>
      <c r="K388" s="11">
        <f>SUM(V379:V385)</f>
        <v>192.84</v>
      </c>
    </row>
    <row r="389" spans="1:22" ht="13.8" x14ac:dyDescent="0.25">
      <c r="A389" s="15"/>
      <c r="B389" s="15"/>
      <c r="C389" s="16" t="s">
        <v>32</v>
      </c>
      <c r="D389" s="17" t="s">
        <v>33</v>
      </c>
      <c r="E389" s="17">
        <f>Source!AQ130</f>
        <v>14.4</v>
      </c>
      <c r="F389" s="18"/>
      <c r="G389" s="17" t="str">
        <f>IF(Source!DI130&lt;&gt;"",Source!DI130," ")</f>
        <v>)*1,15</v>
      </c>
      <c r="H389" s="17">
        <f>Source!AV131</f>
        <v>1</v>
      </c>
      <c r="I389" s="18">
        <f>Source!U130</f>
        <v>0.59615999999999991</v>
      </c>
      <c r="J389" s="17"/>
      <c r="K389" s="18"/>
    </row>
    <row r="390" spans="1:22" ht="13.8" x14ac:dyDescent="0.25">
      <c r="A390" s="19"/>
      <c r="B390" s="20"/>
      <c r="C390" s="21"/>
      <c r="D390" s="21"/>
      <c r="E390" s="21"/>
      <c r="F390" s="21"/>
      <c r="G390" s="21"/>
      <c r="H390" s="36">
        <f>I381+I382+I384+I386+I387+I388+SUM(I385:I385)</f>
        <v>554.5</v>
      </c>
      <c r="I390" s="36"/>
      <c r="J390" s="36">
        <f>K381+K382+K384+K386+K387+K388+SUM(K385:K385)</f>
        <v>3925.2799999999997</v>
      </c>
      <c r="K390" s="36"/>
      <c r="O390">
        <f>H390</f>
        <v>554.5</v>
      </c>
      <c r="P390">
        <f>J390</f>
        <v>3925.2799999999997</v>
      </c>
    </row>
    <row r="391" spans="1:22" ht="40.200000000000003" x14ac:dyDescent="0.25">
      <c r="A391" s="8" t="str">
        <f>IF(Source!E134&lt;&gt;"",Source!E134,"")</f>
        <v>36</v>
      </c>
      <c r="B391" s="8" t="s">
        <v>107</v>
      </c>
      <c r="C391" s="9" t="s">
        <v>108</v>
      </c>
      <c r="D391" s="10" t="str">
        <f>IF(Source!H134&lt;&gt;"",Source!H134,"")</f>
        <v>100 м3 в деле</v>
      </c>
      <c r="E391" s="10">
        <f>Source!I134</f>
        <v>3.5999999999999997E-2</v>
      </c>
      <c r="F391" s="11"/>
      <c r="G391" s="10"/>
      <c r="H391" s="10"/>
      <c r="I391" s="11"/>
      <c r="J391" s="10" t="str">
        <f>IF(Source!BO135&lt;&gt;"",Source!BO135,"")</f>
        <v>3.6-1-1</v>
      </c>
      <c r="K391" s="11"/>
      <c r="Q391">
        <f>Source!X134</f>
        <v>48.55</v>
      </c>
      <c r="R391">
        <f>Source!X135</f>
        <v>1000.17</v>
      </c>
      <c r="S391">
        <f>Source!Y134</f>
        <v>39.979999999999997</v>
      </c>
      <c r="T391">
        <f>Source!Y135</f>
        <v>603.04</v>
      </c>
      <c r="U391">
        <f>ROUND((175/100)*ROUND(Source!R134,2),2)</f>
        <v>0.16</v>
      </c>
      <c r="V391">
        <f>ROUND((157/100)*ROUND(Source!R135,2),2)</f>
        <v>3.64</v>
      </c>
    </row>
    <row r="392" spans="1:22" x14ac:dyDescent="0.25">
      <c r="A392" s="12"/>
      <c r="B392" s="12"/>
      <c r="C392" s="13" t="str">
        <f>"Объем: "&amp;Source!I134&amp;"=3,6/"&amp;"100"</f>
        <v>Объем: 0,036=3,6/100</v>
      </c>
    </row>
    <row r="393" spans="1:22" ht="13.8" x14ac:dyDescent="0.25">
      <c r="A393" s="8"/>
      <c r="B393" s="8"/>
      <c r="C393" s="9" t="s">
        <v>25</v>
      </c>
      <c r="D393" s="10"/>
      <c r="E393" s="10"/>
      <c r="F393" s="11">
        <f>Source!AO134</f>
        <v>1379.7</v>
      </c>
      <c r="G393" s="10" t="str">
        <f>IF(Source!DG134&lt;&gt;"",Source!DG134," ")</f>
        <v>)*1,15</v>
      </c>
      <c r="H393" s="10">
        <f>Source!AV135</f>
        <v>1</v>
      </c>
      <c r="I393" s="11">
        <f>Source!S134</f>
        <v>57.12</v>
      </c>
      <c r="J393" s="10">
        <f>IF(Source!BA135&lt;&gt;0,Source!BA135,1)</f>
        <v>25.75</v>
      </c>
      <c r="K393" s="11">
        <f>Source!S135</f>
        <v>1470.84</v>
      </c>
    </row>
    <row r="394" spans="1:22" ht="13.8" x14ac:dyDescent="0.25">
      <c r="A394" s="8"/>
      <c r="B394" s="8"/>
      <c r="C394" s="9" t="s">
        <v>26</v>
      </c>
      <c r="D394" s="10"/>
      <c r="E394" s="10"/>
      <c r="F394" s="11">
        <f>Source!AM134</f>
        <v>22.6</v>
      </c>
      <c r="G394" s="10" t="str">
        <f>IF(Source!DE134&lt;&gt;"",Source!DE134," ")</f>
        <v>)*1,25</v>
      </c>
      <c r="H394" s="10">
        <f>Source!AV135</f>
        <v>1</v>
      </c>
      <c r="I394" s="11">
        <f>Source!Q134</f>
        <v>1.02</v>
      </c>
      <c r="J394" s="10">
        <f>IF(Source!BB135&lt;&gt;0,Source!BB135,1)</f>
        <v>6.09</v>
      </c>
      <c r="K394" s="11">
        <f>Source!Q135</f>
        <v>6.21</v>
      </c>
    </row>
    <row r="395" spans="1:22" ht="14.4" x14ac:dyDescent="0.3">
      <c r="A395" s="8"/>
      <c r="B395" s="8"/>
      <c r="C395" s="9" t="s">
        <v>27</v>
      </c>
      <c r="D395" s="10"/>
      <c r="E395" s="10"/>
      <c r="F395" s="11">
        <f>Source!AN134</f>
        <v>2.09</v>
      </c>
      <c r="G395" s="10" t="str">
        <f>IF(Source!DF134&lt;&gt;"",Source!DF134," ")</f>
        <v>)*1,25</v>
      </c>
      <c r="H395" s="10">
        <f>Source!AV135</f>
        <v>1</v>
      </c>
      <c r="I395" s="14">
        <f>Source!R134</f>
        <v>0.09</v>
      </c>
      <c r="J395" s="10">
        <f>IF(Source!BS135&lt;&gt;0,Source!BS135,1)</f>
        <v>25.75</v>
      </c>
      <c r="K395" s="14">
        <f>Source!R135</f>
        <v>2.3199999999999998</v>
      </c>
    </row>
    <row r="396" spans="1:22" ht="13.8" x14ac:dyDescent="0.25">
      <c r="A396" s="8"/>
      <c r="B396" s="8"/>
      <c r="C396" s="9" t="s">
        <v>51</v>
      </c>
      <c r="D396" s="10"/>
      <c r="E396" s="10"/>
      <c r="F396" s="11">
        <f>Source!AL134</f>
        <v>1859.87</v>
      </c>
      <c r="G396" s="10" t="str">
        <f>IF(Source!DD134&lt;&gt;"",Source!DD134," ")</f>
        <v xml:space="preserve"> </v>
      </c>
      <c r="H396" s="10">
        <f>Source!AW135</f>
        <v>1</v>
      </c>
      <c r="I396" s="11">
        <f>Source!P134</f>
        <v>66.959999999999994</v>
      </c>
      <c r="J396" s="10">
        <f>IF(Source!BC135&lt;&gt;0,Source!BC135,1)</f>
        <v>3.96</v>
      </c>
      <c r="K396" s="11">
        <f>Source!P135</f>
        <v>265.16000000000003</v>
      </c>
    </row>
    <row r="397" spans="1:22" ht="41.4" x14ac:dyDescent="0.25">
      <c r="A397" s="8" t="str">
        <f>IF(Source!E136&lt;&gt;"",Source!E136,"")</f>
        <v>36,1</v>
      </c>
      <c r="B397" s="8" t="str">
        <f>IF(Source!F136&lt;&gt;"",Source!F136,"")</f>
        <v>1.3-1-135</v>
      </c>
      <c r="C397" s="9" t="s">
        <v>109</v>
      </c>
      <c r="D397" s="10" t="str">
        <f>IF(Source!H136&lt;&gt;"",Source!H136,"")</f>
        <v>м3</v>
      </c>
      <c r="E397" s="10">
        <f>Source!I136</f>
        <v>3.6719999999999997</v>
      </c>
      <c r="F397" s="11">
        <f>Source!AK136</f>
        <v>560.52</v>
      </c>
      <c r="G397" s="10"/>
      <c r="H397" s="10">
        <f>Source!AW137</f>
        <v>1</v>
      </c>
      <c r="I397" s="11">
        <f>Source!O136</f>
        <v>2058.23</v>
      </c>
      <c r="J397" s="10">
        <f>IF(Source!BC137&lt;&gt;0,Source!BC137,1)</f>
        <v>6.67</v>
      </c>
      <c r="K397" s="11">
        <f>Source!O137</f>
        <v>13728.39</v>
      </c>
      <c r="Q397">
        <f>Source!X136</f>
        <v>0</v>
      </c>
      <c r="R397">
        <f>Source!X137</f>
        <v>0</v>
      </c>
      <c r="S397">
        <f>Source!Y136</f>
        <v>0</v>
      </c>
      <c r="T397">
        <f>Source!Y137</f>
        <v>0</v>
      </c>
      <c r="U397">
        <f>ROUND((175/100)*ROUND(Source!R136,2),2)</f>
        <v>0</v>
      </c>
      <c r="V397">
        <f>ROUND((157/100)*ROUND(Source!R137,2),2)</f>
        <v>0</v>
      </c>
    </row>
    <row r="398" spans="1:22" ht="13.8" x14ac:dyDescent="0.25">
      <c r="A398" s="8"/>
      <c r="B398" s="8"/>
      <c r="C398" s="9" t="s">
        <v>28</v>
      </c>
      <c r="D398" s="10" t="s">
        <v>29</v>
      </c>
      <c r="E398" s="10">
        <f>Source!DN135</f>
        <v>85</v>
      </c>
      <c r="F398" s="11"/>
      <c r="G398" s="10"/>
      <c r="H398" s="10"/>
      <c r="I398" s="11">
        <f>SUM(Q391:Q397)</f>
        <v>48.55</v>
      </c>
      <c r="J398" s="10">
        <f>Source!BZ135</f>
        <v>68</v>
      </c>
      <c r="K398" s="11">
        <f>SUM(R391:R397)</f>
        <v>1000.17</v>
      </c>
    </row>
    <row r="399" spans="1:22" ht="13.8" x14ac:dyDescent="0.25">
      <c r="A399" s="8"/>
      <c r="B399" s="8"/>
      <c r="C399" s="9" t="s">
        <v>30</v>
      </c>
      <c r="D399" s="10" t="s">
        <v>29</v>
      </c>
      <c r="E399" s="10">
        <f>Source!DO135</f>
        <v>70</v>
      </c>
      <c r="F399" s="11"/>
      <c r="G399" s="10"/>
      <c r="H399" s="10"/>
      <c r="I399" s="11">
        <f>SUM(S391:S397)</f>
        <v>39.979999999999997</v>
      </c>
      <c r="J399" s="10">
        <f>Source!CA135</f>
        <v>41</v>
      </c>
      <c r="K399" s="11">
        <f>SUM(T391:T397)</f>
        <v>603.04</v>
      </c>
    </row>
    <row r="400" spans="1:22" ht="13.8" x14ac:dyDescent="0.25">
      <c r="A400" s="8"/>
      <c r="B400" s="8"/>
      <c r="C400" s="9" t="s">
        <v>31</v>
      </c>
      <c r="D400" s="10" t="s">
        <v>29</v>
      </c>
      <c r="E400" s="10">
        <f>175</f>
        <v>175</v>
      </c>
      <c r="F400" s="11"/>
      <c r="G400" s="10"/>
      <c r="H400" s="10"/>
      <c r="I400" s="11">
        <f>SUM(U391:U397)</f>
        <v>0.16</v>
      </c>
      <c r="J400" s="10">
        <f>157</f>
        <v>157</v>
      </c>
      <c r="K400" s="11">
        <f>SUM(V391:V397)</f>
        <v>3.64</v>
      </c>
    </row>
    <row r="401" spans="1:22" ht="13.8" x14ac:dyDescent="0.25">
      <c r="A401" s="15"/>
      <c r="B401" s="15"/>
      <c r="C401" s="16" t="s">
        <v>32</v>
      </c>
      <c r="D401" s="17" t="s">
        <v>33</v>
      </c>
      <c r="E401" s="17">
        <f>Source!AQ134</f>
        <v>135</v>
      </c>
      <c r="F401" s="18"/>
      <c r="G401" s="17" t="str">
        <f>IF(Source!DI134&lt;&gt;"",Source!DI134," ")</f>
        <v>)*1,15</v>
      </c>
      <c r="H401" s="17">
        <f>Source!AV135</f>
        <v>1</v>
      </c>
      <c r="I401" s="18">
        <f>Source!U134</f>
        <v>5.5889999999999995</v>
      </c>
      <c r="J401" s="17"/>
      <c r="K401" s="18"/>
    </row>
    <row r="402" spans="1:22" ht="13.8" x14ac:dyDescent="0.25">
      <c r="A402" s="19"/>
      <c r="B402" s="20"/>
      <c r="C402" s="21"/>
      <c r="D402" s="21"/>
      <c r="E402" s="21"/>
      <c r="F402" s="21"/>
      <c r="G402" s="21"/>
      <c r="H402" s="36">
        <f>I393+I394+I396+I398+I399+I400+SUM(I397:I397)</f>
        <v>2272.02</v>
      </c>
      <c r="I402" s="36"/>
      <c r="J402" s="36">
        <f>K393+K394+K396+K398+K399+K400+SUM(K397:K397)</f>
        <v>17077.45</v>
      </c>
      <c r="K402" s="36"/>
      <c r="O402">
        <f>H402</f>
        <v>2272.02</v>
      </c>
      <c r="P402">
        <f>J402</f>
        <v>17077.45</v>
      </c>
    </row>
    <row r="403" spans="1:22" ht="41.4" x14ac:dyDescent="0.25">
      <c r="A403" s="8" t="str">
        <f>IF(Source!E138&lt;&gt;"",Source!E138,"")</f>
        <v>37</v>
      </c>
      <c r="B403" s="8" t="s">
        <v>110</v>
      </c>
      <c r="C403" s="9" t="s">
        <v>111</v>
      </c>
      <c r="D403" s="10" t="str">
        <f>IF(Source!H138&lt;&gt;"",Source!H138,"")</f>
        <v>100 м бортового камня</v>
      </c>
      <c r="E403" s="10">
        <f>Source!I138</f>
        <v>0.15</v>
      </c>
      <c r="F403" s="11"/>
      <c r="G403" s="10"/>
      <c r="H403" s="10"/>
      <c r="I403" s="11"/>
      <c r="J403" s="10" t="str">
        <f>IF(Source!BO139&lt;&gt;"",Source!BO139,"")</f>
        <v>3.27-26-2</v>
      </c>
      <c r="K403" s="11"/>
      <c r="Q403">
        <f>Source!X138</f>
        <v>185.25</v>
      </c>
      <c r="R403">
        <f>Source!X139</f>
        <v>3816.11</v>
      </c>
      <c r="S403">
        <f>Source!Y138</f>
        <v>104.53</v>
      </c>
      <c r="T403">
        <f>Source!Y139</f>
        <v>1396.97</v>
      </c>
      <c r="U403">
        <f>ROUND((175/100)*ROUND(Source!R138,2),2)</f>
        <v>3.64</v>
      </c>
      <c r="V403">
        <f>ROUND((157/100)*ROUND(Source!R139,2),2)</f>
        <v>84.09</v>
      </c>
    </row>
    <row r="404" spans="1:22" x14ac:dyDescent="0.25">
      <c r="A404" s="12"/>
      <c r="B404" s="12"/>
      <c r="C404" s="13" t="str">
        <f>"Объем: "&amp;Source!I138&amp;"=15/"&amp;"100"</f>
        <v>Объем: 0,15=15/100</v>
      </c>
    </row>
    <row r="405" spans="1:22" ht="13.8" x14ac:dyDescent="0.25">
      <c r="A405" s="8"/>
      <c r="B405" s="8"/>
      <c r="C405" s="9" t="s">
        <v>25</v>
      </c>
      <c r="D405" s="10"/>
      <c r="E405" s="10"/>
      <c r="F405" s="11">
        <f>Source!AO138</f>
        <v>767.1</v>
      </c>
      <c r="G405" s="10" t="str">
        <f>IF(Source!DG138&lt;&gt;"",Source!DG138," ")</f>
        <v>)*1,15</v>
      </c>
      <c r="H405" s="10">
        <f>Source!AV139</f>
        <v>1</v>
      </c>
      <c r="I405" s="11">
        <f>Source!S138</f>
        <v>132.32</v>
      </c>
      <c r="J405" s="10">
        <f>IF(Source!BA139&lt;&gt;0,Source!BA139,1)</f>
        <v>25.75</v>
      </c>
      <c r="K405" s="11">
        <f>Source!S139</f>
        <v>3407.24</v>
      </c>
    </row>
    <row r="406" spans="1:22" ht="13.8" x14ac:dyDescent="0.25">
      <c r="A406" s="8"/>
      <c r="B406" s="8"/>
      <c r="C406" s="9" t="s">
        <v>26</v>
      </c>
      <c r="D406" s="10"/>
      <c r="E406" s="10"/>
      <c r="F406" s="11">
        <f>Source!AM138</f>
        <v>116.47</v>
      </c>
      <c r="G406" s="10" t="str">
        <f>IF(Source!DE138&lt;&gt;"",Source!DE138," ")</f>
        <v>)*1,25</v>
      </c>
      <c r="H406" s="10">
        <f>Source!AV139</f>
        <v>1</v>
      </c>
      <c r="I406" s="11">
        <f>Source!Q138</f>
        <v>21.84</v>
      </c>
      <c r="J406" s="10">
        <f>IF(Source!BB139&lt;&gt;0,Source!BB139,1)</f>
        <v>8.68</v>
      </c>
      <c r="K406" s="11">
        <f>Source!Q139</f>
        <v>189.57</v>
      </c>
    </row>
    <row r="407" spans="1:22" ht="14.4" x14ac:dyDescent="0.3">
      <c r="A407" s="8"/>
      <c r="B407" s="8"/>
      <c r="C407" s="9" t="s">
        <v>27</v>
      </c>
      <c r="D407" s="10"/>
      <c r="E407" s="10"/>
      <c r="F407" s="11">
        <f>Source!AN138</f>
        <v>11.07</v>
      </c>
      <c r="G407" s="10" t="str">
        <f>IF(Source!DF138&lt;&gt;"",Source!DF138," ")</f>
        <v>)*1,25</v>
      </c>
      <c r="H407" s="10">
        <f>Source!AV139</f>
        <v>1</v>
      </c>
      <c r="I407" s="14">
        <f>Source!R138</f>
        <v>2.08</v>
      </c>
      <c r="J407" s="10">
        <f>IF(Source!BS139&lt;&gt;0,Source!BS139,1)</f>
        <v>25.75</v>
      </c>
      <c r="K407" s="14">
        <f>Source!R139</f>
        <v>53.56</v>
      </c>
    </row>
    <row r="408" spans="1:22" ht="13.8" x14ac:dyDescent="0.25">
      <c r="A408" s="8"/>
      <c r="B408" s="8"/>
      <c r="C408" s="9" t="s">
        <v>51</v>
      </c>
      <c r="D408" s="10"/>
      <c r="E408" s="10"/>
      <c r="F408" s="11">
        <f>Source!AL138</f>
        <v>4302.26</v>
      </c>
      <c r="G408" s="10" t="str">
        <f>IF(Source!DD138&lt;&gt;"",Source!DD138," ")</f>
        <v xml:space="preserve"> </v>
      </c>
      <c r="H408" s="10">
        <f>Source!AW139</f>
        <v>1</v>
      </c>
      <c r="I408" s="11">
        <f>Source!P138</f>
        <v>645.34</v>
      </c>
      <c r="J408" s="10">
        <f>IF(Source!BC139&lt;&gt;0,Source!BC139,1)</f>
        <v>6.31</v>
      </c>
      <c r="K408" s="11">
        <f>Source!P139</f>
        <v>4072.1</v>
      </c>
    </row>
    <row r="409" spans="1:22" ht="27.6" x14ac:dyDescent="0.25">
      <c r="A409" s="8" t="str">
        <f>IF(Source!E140&lt;&gt;"",Source!E140,"")</f>
        <v>37,1</v>
      </c>
      <c r="B409" s="8" t="str">
        <f>IF(Source!F140&lt;&gt;"",Source!F140,"")</f>
        <v>1.5-3-40</v>
      </c>
      <c r="C409" s="9" t="s">
        <v>112</v>
      </c>
      <c r="D409" s="10" t="str">
        <f>IF(Source!H140&lt;&gt;"",Source!H140,"")</f>
        <v>м3</v>
      </c>
      <c r="E409" s="10">
        <f>Source!I140</f>
        <v>0.64499999999999991</v>
      </c>
      <c r="F409" s="11">
        <f>Source!AK140</f>
        <v>1765.62</v>
      </c>
      <c r="G409" s="10"/>
      <c r="H409" s="10">
        <f>Source!AW141</f>
        <v>1</v>
      </c>
      <c r="I409" s="11">
        <f>Source!O140</f>
        <v>1138.82</v>
      </c>
      <c r="J409" s="10">
        <f>IF(Source!BC141&lt;&gt;0,Source!BC141,1)</f>
        <v>3.49</v>
      </c>
      <c r="K409" s="11">
        <f>Source!O141</f>
        <v>3974.48</v>
      </c>
      <c r="Q409">
        <f>Source!X140</f>
        <v>0</v>
      </c>
      <c r="R409">
        <f>Source!X141</f>
        <v>0</v>
      </c>
      <c r="S409">
        <f>Source!Y140</f>
        <v>0</v>
      </c>
      <c r="T409">
        <f>Source!Y141</f>
        <v>0</v>
      </c>
      <c r="U409">
        <f>ROUND((175/100)*ROUND(Source!R140,2),2)</f>
        <v>0</v>
      </c>
      <c r="V409">
        <f>ROUND((157/100)*ROUND(Source!R141,2),2)</f>
        <v>0</v>
      </c>
    </row>
    <row r="410" spans="1:22" ht="13.8" x14ac:dyDescent="0.25">
      <c r="A410" s="8"/>
      <c r="B410" s="8"/>
      <c r="C410" s="9" t="s">
        <v>28</v>
      </c>
      <c r="D410" s="10" t="s">
        <v>29</v>
      </c>
      <c r="E410" s="10">
        <f>Source!DN139</f>
        <v>140</v>
      </c>
      <c r="F410" s="11"/>
      <c r="G410" s="10"/>
      <c r="H410" s="10"/>
      <c r="I410" s="11">
        <f>SUM(Q403:Q409)</f>
        <v>185.25</v>
      </c>
      <c r="J410" s="10">
        <f>Source!BZ139</f>
        <v>112</v>
      </c>
      <c r="K410" s="11">
        <f>SUM(R403:R409)</f>
        <v>3816.11</v>
      </c>
    </row>
    <row r="411" spans="1:22" ht="13.8" x14ac:dyDescent="0.25">
      <c r="A411" s="8"/>
      <c r="B411" s="8"/>
      <c r="C411" s="9" t="s">
        <v>30</v>
      </c>
      <c r="D411" s="10" t="s">
        <v>29</v>
      </c>
      <c r="E411" s="10">
        <f>Source!DO139</f>
        <v>79</v>
      </c>
      <c r="F411" s="11"/>
      <c r="G411" s="10"/>
      <c r="H411" s="10"/>
      <c r="I411" s="11">
        <f>SUM(S403:S409)</f>
        <v>104.53</v>
      </c>
      <c r="J411" s="10">
        <f>Source!CA139</f>
        <v>41</v>
      </c>
      <c r="K411" s="11">
        <f>SUM(T403:T409)</f>
        <v>1396.97</v>
      </c>
    </row>
    <row r="412" spans="1:22" ht="13.8" x14ac:dyDescent="0.25">
      <c r="A412" s="8"/>
      <c r="B412" s="8"/>
      <c r="C412" s="9" t="s">
        <v>31</v>
      </c>
      <c r="D412" s="10" t="s">
        <v>29</v>
      </c>
      <c r="E412" s="10">
        <f>175</f>
        <v>175</v>
      </c>
      <c r="F412" s="11"/>
      <c r="G412" s="10"/>
      <c r="H412" s="10"/>
      <c r="I412" s="11">
        <f>SUM(U403:U409)</f>
        <v>3.64</v>
      </c>
      <c r="J412" s="10">
        <f>157</f>
        <v>157</v>
      </c>
      <c r="K412" s="11">
        <f>SUM(V403:V409)</f>
        <v>84.09</v>
      </c>
    </row>
    <row r="413" spans="1:22" ht="13.8" x14ac:dyDescent="0.25">
      <c r="A413" s="15"/>
      <c r="B413" s="15"/>
      <c r="C413" s="16" t="s">
        <v>32</v>
      </c>
      <c r="D413" s="17" t="s">
        <v>33</v>
      </c>
      <c r="E413" s="17">
        <f>Source!AQ138</f>
        <v>69.8</v>
      </c>
      <c r="F413" s="18"/>
      <c r="G413" s="17" t="str">
        <f>IF(Source!DI138&lt;&gt;"",Source!DI138," ")</f>
        <v>)*1,15</v>
      </c>
      <c r="H413" s="17">
        <f>Source!AV139</f>
        <v>1</v>
      </c>
      <c r="I413" s="18">
        <f>Source!U138</f>
        <v>12.0405</v>
      </c>
      <c r="J413" s="17"/>
      <c r="K413" s="18"/>
    </row>
    <row r="414" spans="1:22" ht="13.8" x14ac:dyDescent="0.25">
      <c r="A414" s="19"/>
      <c r="B414" s="20"/>
      <c r="C414" s="21"/>
      <c r="D414" s="21"/>
      <c r="E414" s="21"/>
      <c r="F414" s="21"/>
      <c r="G414" s="21"/>
      <c r="H414" s="36">
        <f>I405+I406+I408+I410+I411+I412+SUM(I409:I409)</f>
        <v>2231.7399999999998</v>
      </c>
      <c r="I414" s="36"/>
      <c r="J414" s="36">
        <f>K405+K406+K408+K410+K411+K412+SUM(K409:K409)</f>
        <v>16940.560000000001</v>
      </c>
      <c r="K414" s="36"/>
      <c r="O414">
        <f>H414</f>
        <v>2231.7399999999998</v>
      </c>
      <c r="P414">
        <f>J414</f>
        <v>16940.560000000001</v>
      </c>
    </row>
    <row r="415" spans="1:22" ht="55.2" x14ac:dyDescent="0.25">
      <c r="A415" s="8" t="str">
        <f>IF(Source!E142&lt;&gt;"",Source!E142,"")</f>
        <v>38</v>
      </c>
      <c r="B415" s="8" t="str">
        <f>IF(Source!F142&lt;&gt;"",Source!F142,"")</f>
        <v>6.61-2-11</v>
      </c>
      <c r="C415" s="9" t="s">
        <v>113</v>
      </c>
      <c r="D415" s="10" t="str">
        <f>IF(Source!H142&lt;&gt;"",Source!H142,"")</f>
        <v>100 м2</v>
      </c>
      <c r="E415" s="10">
        <f>Source!I142</f>
        <v>0.08</v>
      </c>
      <c r="F415" s="11"/>
      <c r="G415" s="10"/>
      <c r="H415" s="10"/>
      <c r="I415" s="11"/>
      <c r="J415" s="10" t="str">
        <f>IF(Source!BO143&lt;&gt;"",Source!BO143,"")</f>
        <v>6.61-2-11</v>
      </c>
      <c r="K415" s="11"/>
      <c r="Q415">
        <f>Source!X142</f>
        <v>138.11000000000001</v>
      </c>
      <c r="R415">
        <f>Source!X143</f>
        <v>2880.63</v>
      </c>
      <c r="S415">
        <f>Source!Y142</f>
        <v>88.39</v>
      </c>
      <c r="T415">
        <f>Source!Y143</f>
        <v>1458.1</v>
      </c>
      <c r="U415">
        <f>ROUND((175/100)*ROUND(Source!R142,2),2)</f>
        <v>0</v>
      </c>
      <c r="V415">
        <f>ROUND((157/100)*ROUND(Source!R143,2),2)</f>
        <v>0</v>
      </c>
    </row>
    <row r="416" spans="1:22" x14ac:dyDescent="0.25">
      <c r="A416" s="12"/>
      <c r="B416" s="12"/>
      <c r="C416" s="13" t="str">
        <f>"Объем: "&amp;Source!I142&amp;"=8/"&amp;"100"</f>
        <v>Объем: 0,08=8/100</v>
      </c>
    </row>
    <row r="417" spans="1:22" ht="13.8" x14ac:dyDescent="0.25">
      <c r="A417" s="8"/>
      <c r="B417" s="8"/>
      <c r="C417" s="9" t="s">
        <v>25</v>
      </c>
      <c r="D417" s="10"/>
      <c r="E417" s="10"/>
      <c r="F417" s="11">
        <f>Source!AO142</f>
        <v>1726.37</v>
      </c>
      <c r="G417" s="10" t="str">
        <f>IF(Source!DG142&lt;&gt;"",Source!DG142," ")</f>
        <v xml:space="preserve"> </v>
      </c>
      <c r="H417" s="10">
        <f>Source!AV143</f>
        <v>1</v>
      </c>
      <c r="I417" s="11">
        <f>Source!S142</f>
        <v>138.11000000000001</v>
      </c>
      <c r="J417" s="10">
        <f>IF(Source!BA143&lt;&gt;0,Source!BA143,1)</f>
        <v>25.75</v>
      </c>
      <c r="K417" s="11">
        <f>Source!S143</f>
        <v>3556.33</v>
      </c>
    </row>
    <row r="418" spans="1:22" ht="55.2" x14ac:dyDescent="0.25">
      <c r="A418" s="8" t="str">
        <f>IF(Source!E144&lt;&gt;"",Source!E144,"")</f>
        <v>38,1</v>
      </c>
      <c r="B418" s="8" t="str">
        <f>IF(Source!F144&lt;&gt;"",Source!F144,"")</f>
        <v>1.3-2-165</v>
      </c>
      <c r="C418" s="9" t="s">
        <v>86</v>
      </c>
      <c r="D418" s="10" t="str">
        <f>IF(Source!H144&lt;&gt;"",Source!H144,"")</f>
        <v>т</v>
      </c>
      <c r="E418" s="10">
        <f>Source!I144</f>
        <v>0.317</v>
      </c>
      <c r="F418" s="11">
        <f>Source!AK144</f>
        <v>1774.21</v>
      </c>
      <c r="G418" s="10"/>
      <c r="H418" s="10">
        <f>Source!AW145</f>
        <v>1</v>
      </c>
      <c r="I418" s="11">
        <f>Source!O144</f>
        <v>562.41999999999996</v>
      </c>
      <c r="J418" s="10">
        <f>IF(Source!BC145&lt;&gt;0,Source!BC145,1)</f>
        <v>4.97</v>
      </c>
      <c r="K418" s="11">
        <f>Source!O145</f>
        <v>2795.23</v>
      </c>
      <c r="Q418">
        <f>Source!X144</f>
        <v>0</v>
      </c>
      <c r="R418">
        <f>Source!X145</f>
        <v>0</v>
      </c>
      <c r="S418">
        <f>Source!Y144</f>
        <v>0</v>
      </c>
      <c r="T418">
        <f>Source!Y145</f>
        <v>0</v>
      </c>
      <c r="U418">
        <f>ROUND((175/100)*ROUND(Source!R144,2),2)</f>
        <v>0</v>
      </c>
      <c r="V418">
        <f>ROUND((157/100)*ROUND(Source!R145,2),2)</f>
        <v>0</v>
      </c>
    </row>
    <row r="419" spans="1:22" ht="13.8" x14ac:dyDescent="0.25">
      <c r="A419" s="8"/>
      <c r="B419" s="8"/>
      <c r="C419" s="9" t="s">
        <v>28</v>
      </c>
      <c r="D419" s="10" t="s">
        <v>29</v>
      </c>
      <c r="E419" s="10">
        <f>Source!DN143</f>
        <v>100</v>
      </c>
      <c r="F419" s="11"/>
      <c r="G419" s="10"/>
      <c r="H419" s="10"/>
      <c r="I419" s="11">
        <f>SUM(Q415:Q418)</f>
        <v>138.11000000000001</v>
      </c>
      <c r="J419" s="10">
        <f>Source!BZ143</f>
        <v>81</v>
      </c>
      <c r="K419" s="11">
        <f>SUM(R415:R418)</f>
        <v>2880.63</v>
      </c>
    </row>
    <row r="420" spans="1:22" ht="13.8" x14ac:dyDescent="0.25">
      <c r="A420" s="8"/>
      <c r="B420" s="8"/>
      <c r="C420" s="9" t="s">
        <v>30</v>
      </c>
      <c r="D420" s="10" t="s">
        <v>29</v>
      </c>
      <c r="E420" s="10">
        <f>Source!DO143</f>
        <v>64</v>
      </c>
      <c r="F420" s="11"/>
      <c r="G420" s="10"/>
      <c r="H420" s="10"/>
      <c r="I420" s="11">
        <f>SUM(S415:S418)</f>
        <v>88.39</v>
      </c>
      <c r="J420" s="10">
        <f>Source!CA143</f>
        <v>41</v>
      </c>
      <c r="K420" s="11">
        <f>SUM(T415:T418)</f>
        <v>1458.1</v>
      </c>
    </row>
    <row r="421" spans="1:22" ht="13.8" x14ac:dyDescent="0.25">
      <c r="A421" s="15"/>
      <c r="B421" s="15"/>
      <c r="C421" s="16" t="s">
        <v>32</v>
      </c>
      <c r="D421" s="17" t="s">
        <v>33</v>
      </c>
      <c r="E421" s="17">
        <f>Source!AQ142</f>
        <v>146.80000000000001</v>
      </c>
      <c r="F421" s="18"/>
      <c r="G421" s="17" t="str">
        <f>IF(Source!DI142&lt;&gt;"",Source!DI142," ")</f>
        <v xml:space="preserve"> </v>
      </c>
      <c r="H421" s="17">
        <f>Source!AV143</f>
        <v>1</v>
      </c>
      <c r="I421" s="18">
        <f>Source!U142</f>
        <v>11.744000000000002</v>
      </c>
      <c r="J421" s="17"/>
      <c r="K421" s="18"/>
    </row>
    <row r="422" spans="1:22" ht="13.8" x14ac:dyDescent="0.25">
      <c r="A422" s="19"/>
      <c r="B422" s="20"/>
      <c r="C422" s="21"/>
      <c r="D422" s="21"/>
      <c r="E422" s="21"/>
      <c r="F422" s="21"/>
      <c r="G422" s="21"/>
      <c r="H422" s="36">
        <f>I417+I419+I420+SUM(I418:I418)</f>
        <v>927.03</v>
      </c>
      <c r="I422" s="36"/>
      <c r="J422" s="36">
        <f>K417+K419+K420+SUM(K418:K418)</f>
        <v>10690.289999999999</v>
      </c>
      <c r="K422" s="36"/>
      <c r="O422">
        <f>H422</f>
        <v>927.03</v>
      </c>
      <c r="P422">
        <f>J422</f>
        <v>10690.289999999999</v>
      </c>
    </row>
    <row r="423" spans="1:22" ht="69" x14ac:dyDescent="0.25">
      <c r="A423" s="8" t="str">
        <f>IF(Source!E146&lt;&gt;"",Source!E146,"")</f>
        <v>39</v>
      </c>
      <c r="B423" s="8" t="str">
        <f>IF(Source!F146&lt;&gt;"",Source!F146,"")</f>
        <v>6.62-35-5</v>
      </c>
      <c r="C423" s="9" t="s">
        <v>114</v>
      </c>
      <c r="D423" s="10" t="str">
        <f>IF(Source!H146&lt;&gt;"",Source!H146,"")</f>
        <v>100 м2 окрашиваемой поверхности</v>
      </c>
      <c r="E423" s="10">
        <f>Source!I146</f>
        <v>0.5</v>
      </c>
      <c r="F423" s="11"/>
      <c r="G423" s="10"/>
      <c r="H423" s="10"/>
      <c r="I423" s="11"/>
      <c r="J423" s="10" t="str">
        <f>IF(Source!BO147&lt;&gt;"",Source!BO147,"")</f>
        <v>6.62-35-5</v>
      </c>
      <c r="K423" s="11"/>
      <c r="Q423">
        <f>Source!X146</f>
        <v>148.86000000000001</v>
      </c>
      <c r="R423">
        <f>Source!X147</f>
        <v>3104.85</v>
      </c>
      <c r="S423">
        <f>Source!Y146</f>
        <v>95.27</v>
      </c>
      <c r="T423">
        <f>Source!Y147</f>
        <v>1571.59</v>
      </c>
      <c r="U423">
        <f>ROUND((175/100)*ROUND(Source!R146,2),2)</f>
        <v>0.93</v>
      </c>
      <c r="V423">
        <f>ROUND((157/100)*ROUND(Source!R147,2),2)</f>
        <v>21.43</v>
      </c>
    </row>
    <row r="424" spans="1:22" x14ac:dyDescent="0.25">
      <c r="A424" s="12"/>
      <c r="B424" s="12"/>
      <c r="C424" s="13" t="str">
        <f>"Объем: "&amp;Source!I146&amp;"=50/"&amp;"100"</f>
        <v>Объем: 0,5=50/100</v>
      </c>
    </row>
    <row r="425" spans="1:22" ht="13.8" x14ac:dyDescent="0.25">
      <c r="A425" s="8"/>
      <c r="B425" s="8"/>
      <c r="C425" s="9" t="s">
        <v>25</v>
      </c>
      <c r="D425" s="10"/>
      <c r="E425" s="10"/>
      <c r="F425" s="11">
        <f>Source!AO146</f>
        <v>297.72000000000003</v>
      </c>
      <c r="G425" s="10" t="str">
        <f>IF(Source!DG146&lt;&gt;"",Source!DG146," ")</f>
        <v xml:space="preserve"> </v>
      </c>
      <c r="H425" s="10">
        <f>Source!AV147</f>
        <v>1</v>
      </c>
      <c r="I425" s="11">
        <f>Source!S146</f>
        <v>148.86000000000001</v>
      </c>
      <c r="J425" s="10">
        <f>IF(Source!BA147&lt;&gt;0,Source!BA147,1)</f>
        <v>25.75</v>
      </c>
      <c r="K425" s="11">
        <f>Source!S147</f>
        <v>3833.15</v>
      </c>
    </row>
    <row r="426" spans="1:22" ht="13.8" x14ac:dyDescent="0.25">
      <c r="A426" s="8"/>
      <c r="B426" s="8"/>
      <c r="C426" s="9" t="s">
        <v>26</v>
      </c>
      <c r="D426" s="10"/>
      <c r="E426" s="10"/>
      <c r="F426" s="11">
        <f>Source!AM146</f>
        <v>4.47</v>
      </c>
      <c r="G426" s="10" t="str">
        <f>IF(Source!DE146&lt;&gt;"",Source!DE146," ")</f>
        <v xml:space="preserve"> </v>
      </c>
      <c r="H426" s="10">
        <f>Source!AV147</f>
        <v>1</v>
      </c>
      <c r="I426" s="11">
        <f>Source!Q146</f>
        <v>2.2400000000000002</v>
      </c>
      <c r="J426" s="10">
        <f>IF(Source!BB147&lt;&gt;0,Source!BB147,1)</f>
        <v>10.68</v>
      </c>
      <c r="K426" s="11">
        <f>Source!Q147</f>
        <v>23.92</v>
      </c>
    </row>
    <row r="427" spans="1:22" ht="14.4" x14ac:dyDescent="0.3">
      <c r="A427" s="8"/>
      <c r="B427" s="8"/>
      <c r="C427" s="9" t="s">
        <v>27</v>
      </c>
      <c r="D427" s="10"/>
      <c r="E427" s="10"/>
      <c r="F427" s="11">
        <f>Source!AN146</f>
        <v>1.06</v>
      </c>
      <c r="G427" s="10" t="str">
        <f>IF(Source!DF146&lt;&gt;"",Source!DF146," ")</f>
        <v xml:space="preserve"> </v>
      </c>
      <c r="H427" s="10">
        <f>Source!AV147</f>
        <v>1</v>
      </c>
      <c r="I427" s="14">
        <f>Source!R146</f>
        <v>0.53</v>
      </c>
      <c r="J427" s="10">
        <f>IF(Source!BS147&lt;&gt;0,Source!BS147,1)</f>
        <v>25.75</v>
      </c>
      <c r="K427" s="14">
        <f>Source!R147</f>
        <v>13.65</v>
      </c>
    </row>
    <row r="428" spans="1:22" ht="13.8" x14ac:dyDescent="0.25">
      <c r="A428" s="8"/>
      <c r="B428" s="8"/>
      <c r="C428" s="9" t="s">
        <v>51</v>
      </c>
      <c r="D428" s="10"/>
      <c r="E428" s="10"/>
      <c r="F428" s="11">
        <f>Source!AL146</f>
        <v>129.31</v>
      </c>
      <c r="G428" s="10" t="str">
        <f>IF(Source!DD146&lt;&gt;"",Source!DD146," ")</f>
        <v xml:space="preserve"> </v>
      </c>
      <c r="H428" s="10">
        <f>Source!AW147</f>
        <v>1</v>
      </c>
      <c r="I428" s="11">
        <f>Source!P146</f>
        <v>64.66</v>
      </c>
      <c r="J428" s="10">
        <f>IF(Source!BC147&lt;&gt;0,Source!BC147,1)</f>
        <v>8.06</v>
      </c>
      <c r="K428" s="11">
        <f>Source!P147</f>
        <v>521.16</v>
      </c>
    </row>
    <row r="429" spans="1:22" ht="27.6" x14ac:dyDescent="0.25">
      <c r="A429" s="8" t="str">
        <f>IF(Source!E148&lt;&gt;"",Source!E148,"")</f>
        <v>39,1</v>
      </c>
      <c r="B429" s="8" t="str">
        <f>IF(Source!F148&lt;&gt;"",Source!F148,"")</f>
        <v>1.1-1-438</v>
      </c>
      <c r="C429" s="9" t="s">
        <v>115</v>
      </c>
      <c r="D429" s="10" t="str">
        <f>IF(Source!H148&lt;&gt;"",Source!H148,"")</f>
        <v>т</v>
      </c>
      <c r="E429" s="10">
        <f>Source!I148</f>
        <v>3.3500000000000002E-2</v>
      </c>
      <c r="F429" s="11">
        <f>Source!AK148</f>
        <v>22652.13</v>
      </c>
      <c r="G429" s="10"/>
      <c r="H429" s="10">
        <f>Source!AW149</f>
        <v>1</v>
      </c>
      <c r="I429" s="11">
        <f>Source!O148</f>
        <v>758.85</v>
      </c>
      <c r="J429" s="10">
        <f>IF(Source!BC149&lt;&gt;0,Source!BC149,1)</f>
        <v>1.5</v>
      </c>
      <c r="K429" s="11">
        <f>Source!O149</f>
        <v>1138.28</v>
      </c>
      <c r="Q429">
        <f>Source!X148</f>
        <v>0</v>
      </c>
      <c r="R429">
        <f>Source!X149</f>
        <v>0</v>
      </c>
      <c r="S429">
        <f>Source!Y148</f>
        <v>0</v>
      </c>
      <c r="T429">
        <f>Source!Y149</f>
        <v>0</v>
      </c>
      <c r="U429">
        <f>ROUND((175/100)*ROUND(Source!R148,2),2)</f>
        <v>0</v>
      </c>
      <c r="V429">
        <f>ROUND((157/100)*ROUND(Source!R149,2),2)</f>
        <v>0</v>
      </c>
    </row>
    <row r="430" spans="1:22" ht="13.8" x14ac:dyDescent="0.25">
      <c r="A430" s="8"/>
      <c r="B430" s="8"/>
      <c r="C430" s="9" t="s">
        <v>28</v>
      </c>
      <c r="D430" s="10" t="s">
        <v>29</v>
      </c>
      <c r="E430" s="10">
        <f>Source!DN147</f>
        <v>100</v>
      </c>
      <c r="F430" s="11"/>
      <c r="G430" s="10"/>
      <c r="H430" s="10"/>
      <c r="I430" s="11">
        <f>SUM(Q423:Q429)</f>
        <v>148.86000000000001</v>
      </c>
      <c r="J430" s="10">
        <f>Source!BZ147</f>
        <v>81</v>
      </c>
      <c r="K430" s="11">
        <f>SUM(R423:R429)</f>
        <v>3104.85</v>
      </c>
    </row>
    <row r="431" spans="1:22" ht="13.8" x14ac:dyDescent="0.25">
      <c r="A431" s="8"/>
      <c r="B431" s="8"/>
      <c r="C431" s="9" t="s">
        <v>30</v>
      </c>
      <c r="D431" s="10" t="s">
        <v>29</v>
      </c>
      <c r="E431" s="10">
        <f>Source!DO147</f>
        <v>64</v>
      </c>
      <c r="F431" s="11"/>
      <c r="G431" s="10"/>
      <c r="H431" s="10"/>
      <c r="I431" s="11">
        <f>SUM(S423:S429)</f>
        <v>95.27</v>
      </c>
      <c r="J431" s="10">
        <f>Source!CA147</f>
        <v>41</v>
      </c>
      <c r="K431" s="11">
        <f>SUM(T423:T429)</f>
        <v>1571.59</v>
      </c>
    </row>
    <row r="432" spans="1:22" ht="13.8" x14ac:dyDescent="0.25">
      <c r="A432" s="8"/>
      <c r="B432" s="8"/>
      <c r="C432" s="9" t="s">
        <v>31</v>
      </c>
      <c r="D432" s="10" t="s">
        <v>29</v>
      </c>
      <c r="E432" s="10">
        <f>175</f>
        <v>175</v>
      </c>
      <c r="F432" s="11"/>
      <c r="G432" s="10"/>
      <c r="H432" s="10"/>
      <c r="I432" s="11">
        <f>SUM(U423:U429)</f>
        <v>0.93</v>
      </c>
      <c r="J432" s="10">
        <f>157</f>
        <v>157</v>
      </c>
      <c r="K432" s="11">
        <f>SUM(V423:V429)</f>
        <v>21.43</v>
      </c>
    </row>
    <row r="433" spans="1:22" ht="13.8" x14ac:dyDescent="0.25">
      <c r="A433" s="15"/>
      <c r="B433" s="15"/>
      <c r="C433" s="16" t="s">
        <v>32</v>
      </c>
      <c r="D433" s="17" t="s">
        <v>33</v>
      </c>
      <c r="E433" s="17">
        <f>Source!AQ146</f>
        <v>26.3</v>
      </c>
      <c r="F433" s="18"/>
      <c r="G433" s="17" t="str">
        <f>IF(Source!DI146&lt;&gt;"",Source!DI146," ")</f>
        <v xml:space="preserve"> </v>
      </c>
      <c r="H433" s="17">
        <f>Source!AV147</f>
        <v>1</v>
      </c>
      <c r="I433" s="18">
        <f>Source!U146</f>
        <v>13.15</v>
      </c>
      <c r="J433" s="17"/>
      <c r="K433" s="18"/>
    </row>
    <row r="434" spans="1:22" ht="13.8" x14ac:dyDescent="0.25">
      <c r="A434" s="19"/>
      <c r="B434" s="20"/>
      <c r="C434" s="21"/>
      <c r="D434" s="21"/>
      <c r="E434" s="21"/>
      <c r="F434" s="21"/>
      <c r="G434" s="21"/>
      <c r="H434" s="36">
        <f>I425+I426+I428+I430+I431+I432+SUM(I429:I429)</f>
        <v>1219.67</v>
      </c>
      <c r="I434" s="36"/>
      <c r="J434" s="36">
        <f>K425+K426+K428+K430+K431+K432+SUM(K429:K429)</f>
        <v>10214.380000000001</v>
      </c>
      <c r="K434" s="36"/>
      <c r="O434">
        <f>H434</f>
        <v>1219.67</v>
      </c>
      <c r="P434">
        <f>J434</f>
        <v>10214.380000000001</v>
      </c>
    </row>
    <row r="435" spans="1:22" ht="13.8" x14ac:dyDescent="0.25">
      <c r="A435" s="8" t="str">
        <f>IF(Source!E150&lt;&gt;"",Source!E150,"")</f>
        <v>40</v>
      </c>
      <c r="B435" s="8" t="str">
        <f>IF(Source!F150&lt;&gt;"",Source!F150,"")</f>
        <v>6.66-88-1</v>
      </c>
      <c r="C435" s="9" t="s">
        <v>116</v>
      </c>
      <c r="D435" s="10" t="str">
        <f>IF(Source!H150&lt;&gt;"",Source!H150,"")</f>
        <v>10 м3</v>
      </c>
      <c r="E435" s="10">
        <f>Source!I150</f>
        <v>1.56</v>
      </c>
      <c r="F435" s="11"/>
      <c r="G435" s="10"/>
      <c r="H435" s="10"/>
      <c r="I435" s="11"/>
      <c r="J435" s="10" t="str">
        <f>IF(Source!BO151&lt;&gt;"",Source!BO151,"")</f>
        <v>6.66-88-1</v>
      </c>
      <c r="K435" s="11"/>
      <c r="Q435">
        <f>Source!X150</f>
        <v>11.64</v>
      </c>
      <c r="R435">
        <f>Source!X151</f>
        <v>240.42</v>
      </c>
      <c r="S435">
        <f>Source!Y150</f>
        <v>8.9499999999999993</v>
      </c>
      <c r="T435">
        <f>Source!Y151</f>
        <v>135.03</v>
      </c>
      <c r="U435">
        <f>ROUND((175/100)*ROUND(Source!R150,2),2)</f>
        <v>26.95</v>
      </c>
      <c r="V435">
        <f>ROUND((157/100)*ROUND(Source!R151,2),2)</f>
        <v>622.58000000000004</v>
      </c>
    </row>
    <row r="436" spans="1:22" x14ac:dyDescent="0.25">
      <c r="A436" s="12"/>
      <c r="B436" s="12"/>
      <c r="C436" s="13" t="str">
        <f>"Объем: "&amp;Source!I150&amp;"=15,6/"&amp;"10"</f>
        <v>Объем: 1,56=15,6/10</v>
      </c>
    </row>
    <row r="437" spans="1:22" ht="13.8" x14ac:dyDescent="0.25">
      <c r="A437" s="8"/>
      <c r="B437" s="8"/>
      <c r="C437" s="9" t="s">
        <v>25</v>
      </c>
      <c r="D437" s="10"/>
      <c r="E437" s="10"/>
      <c r="F437" s="11">
        <f>Source!AO150</f>
        <v>8.1999999999999993</v>
      </c>
      <c r="G437" s="10" t="str">
        <f>IF(Source!DG150&lt;&gt;"",Source!DG150," ")</f>
        <v xml:space="preserve"> </v>
      </c>
      <c r="H437" s="10">
        <f>Source!AV151</f>
        <v>1</v>
      </c>
      <c r="I437" s="11">
        <f>Source!S150</f>
        <v>12.79</v>
      </c>
      <c r="J437" s="10">
        <f>IF(Source!BA151&lt;&gt;0,Source!BA151,1)</f>
        <v>25.75</v>
      </c>
      <c r="K437" s="11">
        <f>Source!S151</f>
        <v>329.34</v>
      </c>
    </row>
    <row r="438" spans="1:22" ht="13.8" x14ac:dyDescent="0.25">
      <c r="A438" s="8"/>
      <c r="B438" s="8"/>
      <c r="C438" s="9" t="s">
        <v>26</v>
      </c>
      <c r="D438" s="10"/>
      <c r="E438" s="10"/>
      <c r="F438" s="11">
        <f>Source!AM150</f>
        <v>165</v>
      </c>
      <c r="G438" s="10" t="str">
        <f>IF(Source!DE150&lt;&gt;"",Source!DE150," ")</f>
        <v xml:space="preserve"> </v>
      </c>
      <c r="H438" s="10">
        <f>Source!AV151</f>
        <v>1</v>
      </c>
      <c r="I438" s="11">
        <f>Source!Q150</f>
        <v>257.39999999999998</v>
      </c>
      <c r="J438" s="10">
        <f>IF(Source!BB151&lt;&gt;0,Source!BB151,1)</f>
        <v>7.7</v>
      </c>
      <c r="K438" s="11">
        <f>Source!Q151</f>
        <v>1981.98</v>
      </c>
    </row>
    <row r="439" spans="1:22" ht="14.4" x14ac:dyDescent="0.3">
      <c r="A439" s="8"/>
      <c r="B439" s="8"/>
      <c r="C439" s="9" t="s">
        <v>27</v>
      </c>
      <c r="D439" s="10"/>
      <c r="E439" s="10"/>
      <c r="F439" s="11">
        <f>Source!AN150</f>
        <v>9.8699999999999992</v>
      </c>
      <c r="G439" s="10" t="str">
        <f>IF(Source!DF150&lt;&gt;"",Source!DF150," ")</f>
        <v xml:space="preserve"> </v>
      </c>
      <c r="H439" s="10">
        <f>Source!AV151</f>
        <v>1</v>
      </c>
      <c r="I439" s="14">
        <f>Source!R150</f>
        <v>15.4</v>
      </c>
      <c r="J439" s="10">
        <f>IF(Source!BS151&lt;&gt;0,Source!BS151,1)</f>
        <v>25.75</v>
      </c>
      <c r="K439" s="14">
        <f>Source!R151</f>
        <v>396.55</v>
      </c>
    </row>
    <row r="440" spans="1:22" ht="13.8" x14ac:dyDescent="0.25">
      <c r="A440" s="8"/>
      <c r="B440" s="8"/>
      <c r="C440" s="9" t="s">
        <v>28</v>
      </c>
      <c r="D440" s="10" t="s">
        <v>29</v>
      </c>
      <c r="E440" s="10">
        <f>Source!DN151</f>
        <v>91</v>
      </c>
      <c r="F440" s="11"/>
      <c r="G440" s="10"/>
      <c r="H440" s="10"/>
      <c r="I440" s="11">
        <f>SUM(Q435:Q439)</f>
        <v>11.64</v>
      </c>
      <c r="J440" s="10">
        <f>Source!BZ151</f>
        <v>73</v>
      </c>
      <c r="K440" s="11">
        <f>SUM(R435:R439)</f>
        <v>240.42</v>
      </c>
    </row>
    <row r="441" spans="1:22" ht="13.8" x14ac:dyDescent="0.25">
      <c r="A441" s="8"/>
      <c r="B441" s="8"/>
      <c r="C441" s="9" t="s">
        <v>30</v>
      </c>
      <c r="D441" s="10" t="s">
        <v>29</v>
      </c>
      <c r="E441" s="10">
        <f>Source!DO151</f>
        <v>70</v>
      </c>
      <c r="F441" s="11"/>
      <c r="G441" s="10"/>
      <c r="H441" s="10"/>
      <c r="I441" s="11">
        <f>SUM(S435:S439)</f>
        <v>8.9499999999999993</v>
      </c>
      <c r="J441" s="10">
        <f>Source!CA151</f>
        <v>41</v>
      </c>
      <c r="K441" s="11">
        <f>SUM(T435:T439)</f>
        <v>135.03</v>
      </c>
    </row>
    <row r="442" spans="1:22" ht="13.8" x14ac:dyDescent="0.25">
      <c r="A442" s="8"/>
      <c r="B442" s="8"/>
      <c r="C442" s="9" t="s">
        <v>31</v>
      </c>
      <c r="D442" s="10" t="s">
        <v>29</v>
      </c>
      <c r="E442" s="10">
        <f>175</f>
        <v>175</v>
      </c>
      <c r="F442" s="11"/>
      <c r="G442" s="10"/>
      <c r="H442" s="10"/>
      <c r="I442" s="11">
        <f>SUM(U435:U439)</f>
        <v>26.95</v>
      </c>
      <c r="J442" s="10">
        <f>157</f>
        <v>157</v>
      </c>
      <c r="K442" s="11">
        <f>SUM(V435:V439)</f>
        <v>622.58000000000004</v>
      </c>
    </row>
    <row r="443" spans="1:22" ht="13.8" x14ac:dyDescent="0.25">
      <c r="A443" s="15"/>
      <c r="B443" s="15"/>
      <c r="C443" s="16" t="s">
        <v>32</v>
      </c>
      <c r="D443" s="17" t="s">
        <v>33</v>
      </c>
      <c r="E443" s="17">
        <f>Source!AQ150</f>
        <v>0.65</v>
      </c>
      <c r="F443" s="18"/>
      <c r="G443" s="17" t="str">
        <f>IF(Source!DI150&lt;&gt;"",Source!DI150," ")</f>
        <v xml:space="preserve"> </v>
      </c>
      <c r="H443" s="17">
        <f>Source!AV151</f>
        <v>1</v>
      </c>
      <c r="I443" s="18">
        <f>Source!U150</f>
        <v>1.014</v>
      </c>
      <c r="J443" s="17"/>
      <c r="K443" s="18"/>
    </row>
    <row r="444" spans="1:22" ht="13.8" x14ac:dyDescent="0.25">
      <c r="A444" s="19"/>
      <c r="B444" s="20"/>
      <c r="C444" s="21"/>
      <c r="D444" s="21"/>
      <c r="E444" s="21"/>
      <c r="F444" s="21"/>
      <c r="G444" s="21"/>
      <c r="H444" s="36">
        <f>I437+I438+I440+I441+I442</f>
        <v>317.72999999999996</v>
      </c>
      <c r="I444" s="36"/>
      <c r="J444" s="36">
        <f>K437+K438+K440+K441+K442</f>
        <v>3309.3500000000004</v>
      </c>
      <c r="K444" s="36"/>
      <c r="O444">
        <f>H444</f>
        <v>317.72999999999996</v>
      </c>
      <c r="P444">
        <f>J444</f>
        <v>3309.3500000000004</v>
      </c>
    </row>
    <row r="445" spans="1:22" ht="41.4" x14ac:dyDescent="0.25">
      <c r="A445" s="8" t="str">
        <f>IF(Source!E152&lt;&gt;"",Source!E152,"")</f>
        <v>41</v>
      </c>
      <c r="B445" s="8" t="str">
        <f>IF(Source!F152&lt;&gt;"",Source!F152,"")</f>
        <v>15.2-53-1</v>
      </c>
      <c r="C445" s="9" t="s">
        <v>117</v>
      </c>
      <c r="D445" s="10" t="str">
        <f>IF(Source!H152&lt;&gt;"",Source!H152,"")</f>
        <v>т</v>
      </c>
      <c r="E445" s="10">
        <f>Source!I152</f>
        <v>28.08</v>
      </c>
      <c r="F445" s="11"/>
      <c r="G445" s="10"/>
      <c r="H445" s="10"/>
      <c r="I445" s="11"/>
      <c r="J445" s="10" t="str">
        <f>IF(Source!BO153&lt;&gt;"",Source!BO153,"")</f>
        <v>15.2-53-1</v>
      </c>
      <c r="K445" s="11"/>
      <c r="Q445">
        <f>Source!X152</f>
        <v>0</v>
      </c>
      <c r="R445">
        <f>Source!X153</f>
        <v>0</v>
      </c>
      <c r="S445">
        <f>Source!Y152</f>
        <v>0</v>
      </c>
      <c r="T445">
        <f>Source!Y153</f>
        <v>0</v>
      </c>
      <c r="U445">
        <f>ROUND((175/100)*ROUND(Source!R152,2),2)</f>
        <v>0</v>
      </c>
      <c r="V445">
        <f>ROUND((157/100)*ROUND(Source!R153,2),2)</f>
        <v>0</v>
      </c>
    </row>
    <row r="446" spans="1:22" ht="13.8" x14ac:dyDescent="0.25">
      <c r="A446" s="15"/>
      <c r="B446" s="15"/>
      <c r="C446" s="16" t="s">
        <v>26</v>
      </c>
      <c r="D446" s="17"/>
      <c r="E446" s="17"/>
      <c r="F446" s="18">
        <f>Source!AM152</f>
        <v>52.62</v>
      </c>
      <c r="G446" s="17" t="str">
        <f>IF(Source!DE152&lt;&gt;"",Source!DE152," ")</f>
        <v xml:space="preserve"> </v>
      </c>
      <c r="H446" s="17">
        <f>Source!AV153</f>
        <v>1</v>
      </c>
      <c r="I446" s="18">
        <f>Source!Q152</f>
        <v>1477.57</v>
      </c>
      <c r="J446" s="17">
        <f>IF(Source!BB153&lt;&gt;0,Source!BB153,1)</f>
        <v>12.4</v>
      </c>
      <c r="K446" s="18">
        <f>Source!Q153</f>
        <v>18321.87</v>
      </c>
    </row>
    <row r="447" spans="1:22" ht="13.8" x14ac:dyDescent="0.25">
      <c r="A447" s="19"/>
      <c r="B447" s="20"/>
      <c r="C447" s="21"/>
      <c r="D447" s="21"/>
      <c r="E447" s="21"/>
      <c r="F447" s="21"/>
      <c r="G447" s="21"/>
      <c r="H447" s="36">
        <f>I446</f>
        <v>1477.57</v>
      </c>
      <c r="I447" s="36"/>
      <c r="J447" s="36">
        <f>K446</f>
        <v>18321.87</v>
      </c>
      <c r="K447" s="36"/>
      <c r="O447">
        <f>H447</f>
        <v>1477.57</v>
      </c>
      <c r="P447">
        <f>J447</f>
        <v>18321.87</v>
      </c>
    </row>
    <row r="448" spans="1:22" ht="27.6" x14ac:dyDescent="0.25">
      <c r="A448" s="8" t="str">
        <f>IF(Source!E154&lt;&gt;"",Source!E154,"")</f>
        <v>42</v>
      </c>
      <c r="B448" s="8" t="str">
        <f>IF(Source!F154&lt;&gt;"",Source!F154,"")</f>
        <v>6.68-13-1</v>
      </c>
      <c r="C448" s="9" t="s">
        <v>118</v>
      </c>
      <c r="D448" s="10" t="str">
        <f>IF(Source!H154&lt;&gt;"",Source!H154,"")</f>
        <v>1 Т</v>
      </c>
      <c r="E448" s="10">
        <f>Source!I154</f>
        <v>62.975999999999999</v>
      </c>
      <c r="F448" s="11"/>
      <c r="G448" s="10"/>
      <c r="H448" s="10"/>
      <c r="I448" s="11"/>
      <c r="J448" s="10" t="str">
        <f>IF(Source!BO155&lt;&gt;"",Source!BO155,"")</f>
        <v>6.68-13-1</v>
      </c>
      <c r="K448" s="11"/>
      <c r="Q448">
        <f>Source!X154</f>
        <v>0</v>
      </c>
      <c r="R448">
        <f>Source!X155</f>
        <v>0</v>
      </c>
      <c r="S448">
        <f>Source!Y154</f>
        <v>0</v>
      </c>
      <c r="T448">
        <f>Source!Y155</f>
        <v>0</v>
      </c>
      <c r="U448">
        <f>ROUND((175/100)*ROUND(Source!R154,2),2)</f>
        <v>163.1</v>
      </c>
      <c r="V448">
        <f>ROUND((157/100)*ROUND(Source!R155,2),2)</f>
        <v>3767.84</v>
      </c>
    </row>
    <row r="449" spans="1:22" ht="13.8" x14ac:dyDescent="0.25">
      <c r="A449" s="8"/>
      <c r="B449" s="8"/>
      <c r="C449" s="9" t="s">
        <v>26</v>
      </c>
      <c r="D449" s="10"/>
      <c r="E449" s="10"/>
      <c r="F449" s="11">
        <f>Source!AM154</f>
        <v>8.86</v>
      </c>
      <c r="G449" s="10" t="str">
        <f>IF(Source!DE154&lt;&gt;"",Source!DE154," ")</f>
        <v xml:space="preserve"> </v>
      </c>
      <c r="H449" s="10">
        <f>Source!AV155</f>
        <v>1</v>
      </c>
      <c r="I449" s="11">
        <f>Source!Q154</f>
        <v>557.97</v>
      </c>
      <c r="J449" s="10">
        <f>IF(Source!BB155&lt;&gt;0,Source!BB155,1)</f>
        <v>9.3000000000000007</v>
      </c>
      <c r="K449" s="11">
        <f>Source!Q155</f>
        <v>5189.12</v>
      </c>
    </row>
    <row r="450" spans="1:22" ht="14.4" x14ac:dyDescent="0.3">
      <c r="A450" s="8"/>
      <c r="B450" s="8"/>
      <c r="C450" s="9" t="s">
        <v>27</v>
      </c>
      <c r="D450" s="10"/>
      <c r="E450" s="10"/>
      <c r="F450" s="11">
        <f>Source!AN154</f>
        <v>1.48</v>
      </c>
      <c r="G450" s="10" t="str">
        <f>IF(Source!DF154&lt;&gt;"",Source!DF154," ")</f>
        <v xml:space="preserve"> </v>
      </c>
      <c r="H450" s="10">
        <f>Source!AV155</f>
        <v>1</v>
      </c>
      <c r="I450" s="14">
        <f>Source!R154</f>
        <v>93.2</v>
      </c>
      <c r="J450" s="10">
        <f>IF(Source!BS155&lt;&gt;0,Source!BS155,1)</f>
        <v>25.75</v>
      </c>
      <c r="K450" s="14">
        <f>Source!R155</f>
        <v>2399.9</v>
      </c>
    </row>
    <row r="451" spans="1:22" ht="13.8" x14ac:dyDescent="0.25">
      <c r="A451" s="15"/>
      <c r="B451" s="15"/>
      <c r="C451" s="16" t="s">
        <v>31</v>
      </c>
      <c r="D451" s="17" t="s">
        <v>29</v>
      </c>
      <c r="E451" s="17">
        <f>175</f>
        <v>175</v>
      </c>
      <c r="F451" s="18"/>
      <c r="G451" s="17"/>
      <c r="H451" s="17"/>
      <c r="I451" s="18">
        <f>SUM(U448:U450)</f>
        <v>163.1</v>
      </c>
      <c r="J451" s="17">
        <f>157</f>
        <v>157</v>
      </c>
      <c r="K451" s="18">
        <f>SUM(V448:V450)</f>
        <v>3767.84</v>
      </c>
    </row>
    <row r="452" spans="1:22" ht="13.8" x14ac:dyDescent="0.25">
      <c r="A452" s="19"/>
      <c r="B452" s="20"/>
      <c r="C452" s="21"/>
      <c r="D452" s="21"/>
      <c r="E452" s="21"/>
      <c r="F452" s="21"/>
      <c r="G452" s="21"/>
      <c r="H452" s="36">
        <f>I449+I451</f>
        <v>721.07</v>
      </c>
      <c r="I452" s="36"/>
      <c r="J452" s="36">
        <f>K449+K451</f>
        <v>8956.9599999999991</v>
      </c>
      <c r="K452" s="36"/>
      <c r="O452">
        <f>H452</f>
        <v>721.07</v>
      </c>
      <c r="P452">
        <f>J452</f>
        <v>8956.9599999999991</v>
      </c>
    </row>
    <row r="453" spans="1:22" ht="41.4" x14ac:dyDescent="0.25">
      <c r="A453" s="8" t="str">
        <f>IF(Source!E156&lt;&gt;"",Source!E156,"")</f>
        <v>43</v>
      </c>
      <c r="B453" s="8" t="str">
        <f>IF(Source!F156&lt;&gt;"",Source!F156,"")</f>
        <v>15.2-53-11</v>
      </c>
      <c r="C453" s="9" t="s">
        <v>119</v>
      </c>
      <c r="D453" s="10" t="str">
        <f>IF(Source!H156&lt;&gt;"",Source!H156,"")</f>
        <v>т</v>
      </c>
      <c r="E453" s="10">
        <f>Source!I156</f>
        <v>62.975999999999999</v>
      </c>
      <c r="F453" s="11"/>
      <c r="G453" s="10"/>
      <c r="H453" s="10"/>
      <c r="I453" s="11"/>
      <c r="J453" s="10" t="str">
        <f>IF(Source!BO157&lt;&gt;"",Source!BO157,"")</f>
        <v>15.2-53-11</v>
      </c>
      <c r="K453" s="11"/>
      <c r="Q453">
        <f>Source!X156</f>
        <v>0</v>
      </c>
      <c r="R453">
        <f>Source!X157</f>
        <v>0</v>
      </c>
      <c r="S453">
        <f>Source!Y156</f>
        <v>0</v>
      </c>
      <c r="T453">
        <f>Source!Y157</f>
        <v>0</v>
      </c>
      <c r="U453">
        <f>ROUND((175/100)*ROUND(Source!R156,2),2)</f>
        <v>0</v>
      </c>
      <c r="V453">
        <f>ROUND((157/100)*ROUND(Source!R157,2),2)</f>
        <v>0</v>
      </c>
    </row>
    <row r="454" spans="1:22" ht="13.8" x14ac:dyDescent="0.25">
      <c r="A454" s="15"/>
      <c r="B454" s="15"/>
      <c r="C454" s="16" t="s">
        <v>26</v>
      </c>
      <c r="D454" s="17"/>
      <c r="E454" s="17"/>
      <c r="F454" s="18">
        <f>Source!AM156</f>
        <v>57.74</v>
      </c>
      <c r="G454" s="17" t="str">
        <f>IF(Source!DE156&lt;&gt;"",Source!DE156," ")</f>
        <v xml:space="preserve"> </v>
      </c>
      <c r="H454" s="17">
        <f>Source!AV157</f>
        <v>1</v>
      </c>
      <c r="I454" s="18">
        <f>Source!Q156</f>
        <v>3636.23</v>
      </c>
      <c r="J454" s="17">
        <f>IF(Source!BB157&lt;&gt;0,Source!BB157,1)</f>
        <v>10.63</v>
      </c>
      <c r="K454" s="18">
        <f>Source!Q157</f>
        <v>38653.120000000003</v>
      </c>
    </row>
    <row r="455" spans="1:22" ht="13.8" x14ac:dyDescent="0.25">
      <c r="A455" s="19"/>
      <c r="B455" s="20"/>
      <c r="C455" s="21"/>
      <c r="D455" s="21"/>
      <c r="E455" s="21"/>
      <c r="F455" s="21"/>
      <c r="G455" s="21"/>
      <c r="H455" s="36">
        <f>I454</f>
        <v>3636.23</v>
      </c>
      <c r="I455" s="36"/>
      <c r="J455" s="36">
        <f>K454</f>
        <v>38653.120000000003</v>
      </c>
      <c r="K455" s="36"/>
      <c r="O455">
        <f>H455</f>
        <v>3636.23</v>
      </c>
      <c r="P455">
        <f>J455</f>
        <v>38653.120000000003</v>
      </c>
    </row>
    <row r="456" spans="1:22" ht="27.6" x14ac:dyDescent="0.25">
      <c r="A456" s="8" t="str">
        <f>IF(Source!E158&lt;&gt;"",Source!E158,"")</f>
        <v>44</v>
      </c>
      <c r="B456" s="8" t="str">
        <f>IF(Source!F158&lt;&gt;"",Source!F158,"")</f>
        <v>15.1-1500-01</v>
      </c>
      <c r="C456" s="9" t="s">
        <v>120</v>
      </c>
      <c r="D456" s="10" t="str">
        <f>IF(Source!H158&lt;&gt;"",Source!H158,"")</f>
        <v>1 Т</v>
      </c>
      <c r="E456" s="10">
        <f>Source!I158</f>
        <v>62.975999999999999</v>
      </c>
      <c r="F456" s="11"/>
      <c r="G456" s="10"/>
      <c r="H456" s="10"/>
      <c r="I456" s="11"/>
      <c r="J456" s="10" t="str">
        <f>IF(Source!BO159&lt;&gt;"",Source!BO159,"")</f>
        <v>15.1-1500-01</v>
      </c>
      <c r="K456" s="11"/>
      <c r="Q456">
        <f>Source!X158</f>
        <v>0</v>
      </c>
      <c r="R456">
        <f>Source!X159</f>
        <v>0</v>
      </c>
      <c r="S456">
        <f>Source!Y158</f>
        <v>0</v>
      </c>
      <c r="T456">
        <f>Source!Y159</f>
        <v>0</v>
      </c>
      <c r="U456">
        <f>ROUND((175/100)*ROUND(Source!R158,2),2)</f>
        <v>0</v>
      </c>
      <c r="V456">
        <f>ROUND((157/100)*ROUND(Source!R159,2),2)</f>
        <v>0</v>
      </c>
    </row>
    <row r="457" spans="1:22" ht="13.8" x14ac:dyDescent="0.25">
      <c r="A457" s="15"/>
      <c r="B457" s="15"/>
      <c r="C457" s="16" t="s">
        <v>26</v>
      </c>
      <c r="D457" s="17"/>
      <c r="E457" s="17"/>
      <c r="F457" s="18">
        <f>Source!AM158</f>
        <v>31.67</v>
      </c>
      <c r="G457" s="17" t="str">
        <f>IF(Source!DE158&lt;&gt;"",Source!DE158," ")</f>
        <v xml:space="preserve"> </v>
      </c>
      <c r="H457" s="17">
        <f>Source!AV159</f>
        <v>1</v>
      </c>
      <c r="I457" s="18">
        <f>Source!Q158</f>
        <v>1994.45</v>
      </c>
      <c r="J457" s="17">
        <f>IF(Source!BB159&lt;&gt;0,Source!BB159,1)</f>
        <v>12.8</v>
      </c>
      <c r="K457" s="18">
        <f>Source!Q159</f>
        <v>25528.959999999999</v>
      </c>
    </row>
    <row r="458" spans="1:22" ht="13.8" x14ac:dyDescent="0.25">
      <c r="A458" s="19"/>
      <c r="B458" s="20"/>
      <c r="C458" s="21"/>
      <c r="D458" s="21"/>
      <c r="E458" s="21"/>
      <c r="F458" s="21"/>
      <c r="G458" s="21"/>
      <c r="H458" s="36">
        <f>I457</f>
        <v>1994.45</v>
      </c>
      <c r="I458" s="36"/>
      <c r="J458" s="36">
        <f>K457</f>
        <v>25528.959999999999</v>
      </c>
      <c r="K458" s="36"/>
      <c r="O458">
        <f>H458</f>
        <v>1994.45</v>
      </c>
      <c r="P458">
        <f>J458</f>
        <v>25528.959999999999</v>
      </c>
    </row>
    <row r="460" spans="1:22" ht="15.75" customHeight="1" x14ac:dyDescent="0.25">
      <c r="A460" s="35" t="str">
        <f>CONCATENATE("Итого по локальной смете: ",IF(Source!G161&lt;&gt;"Новая локальная смета",Source!G161,""))</f>
        <v xml:space="preserve">Итого по локальной смете: </v>
      </c>
      <c r="B460" s="35"/>
      <c r="C460" s="35"/>
      <c r="D460" s="35"/>
      <c r="E460" s="35"/>
      <c r="F460" s="35"/>
      <c r="G460" s="21"/>
      <c r="H460" s="36">
        <f>SUM(O35:O459)</f>
        <v>74662.749999999985</v>
      </c>
      <c r="I460" s="36"/>
      <c r="J460" s="36">
        <f>SUM(P35:P459)</f>
        <v>701083.99</v>
      </c>
      <c r="K460" s="36"/>
    </row>
    <row r="461" spans="1:22" ht="15.75" hidden="1" customHeight="1" x14ac:dyDescent="0.25">
      <c r="A461" s="27" t="s">
        <v>121</v>
      </c>
      <c r="B461" s="27"/>
      <c r="C461" s="27"/>
      <c r="D461" s="27"/>
      <c r="E461" s="27"/>
      <c r="F461" s="27"/>
      <c r="H461">
        <f>SUM(W35:W460)</f>
        <v>0</v>
      </c>
      <c r="J461">
        <f>SUM(X35:X460)</f>
        <v>0</v>
      </c>
    </row>
    <row r="462" spans="1:22" ht="15.75" hidden="1" customHeight="1" x14ac:dyDescent="0.25">
      <c r="A462" s="27" t="s">
        <v>122</v>
      </c>
      <c r="B462" s="27"/>
      <c r="C462" s="27"/>
      <c r="D462" s="27"/>
      <c r="E462" s="27"/>
      <c r="F462" s="27"/>
      <c r="H462">
        <f>SUM(Y35:Y461)</f>
        <v>0</v>
      </c>
      <c r="J462">
        <f>SUM(Z35:Z461)</f>
        <v>0</v>
      </c>
    </row>
    <row r="464" spans="1:22" ht="28.35" customHeight="1" x14ac:dyDescent="0.25">
      <c r="A464" s="35" t="str">
        <f>CONCATENATE("Итого по смете: ",IF(Source!G12&lt;&gt;"Новый объект",Source!G12,""))</f>
        <v>Итого по смете: Выполнение работ по текущему ремонту отопления в ГБУ ТЦСО "Марьино" филиал "Люблино"</v>
      </c>
      <c r="B464" s="35"/>
      <c r="C464" s="35"/>
      <c r="D464" s="35"/>
      <c r="E464" s="35"/>
      <c r="F464" s="35"/>
      <c r="G464" s="21"/>
      <c r="H464" s="36">
        <f>SUM(O9:O463)</f>
        <v>74662.749999999985</v>
      </c>
      <c r="I464" s="36"/>
      <c r="J464" s="36">
        <f>SUM(P9:P463)</f>
        <v>701083.99</v>
      </c>
      <c r="K464" s="36"/>
    </row>
    <row r="465" spans="1:11" ht="15.75" hidden="1" customHeight="1" x14ac:dyDescent="0.25">
      <c r="A465" s="27" t="s">
        <v>121</v>
      </c>
      <c r="B465" s="27"/>
      <c r="C465" s="27"/>
      <c r="D465" s="27"/>
      <c r="E465" s="27"/>
      <c r="F465" s="27"/>
      <c r="H465">
        <f>SUM(W9:W464)</f>
        <v>0</v>
      </c>
      <c r="J465">
        <f>SUM(X9:X464)</f>
        <v>0</v>
      </c>
    </row>
    <row r="466" spans="1:11" ht="15.75" hidden="1" customHeight="1" x14ac:dyDescent="0.25">
      <c r="A466" s="27" t="s">
        <v>122</v>
      </c>
      <c r="B466" s="27"/>
      <c r="C466" s="27"/>
      <c r="D466" s="27"/>
      <c r="E466" s="27"/>
      <c r="F466" s="27"/>
      <c r="H466">
        <f>SUM(Y9:Y465)</f>
        <v>0</v>
      </c>
      <c r="J466">
        <f>SUM(Z9:Z465)</f>
        <v>0</v>
      </c>
    </row>
    <row r="468" spans="1:11" ht="17.25" customHeight="1" x14ac:dyDescent="0.25">
      <c r="A468" s="32" t="s">
        <v>745</v>
      </c>
      <c r="B468" s="32"/>
      <c r="C468" s="32"/>
      <c r="D468" s="32"/>
      <c r="E468" s="32"/>
      <c r="F468" s="32"/>
      <c r="G468" s="22"/>
      <c r="H468" s="33"/>
      <c r="I468" s="33"/>
      <c r="J468" s="33">
        <v>15536.64</v>
      </c>
      <c r="K468" s="33"/>
    </row>
    <row r="469" spans="1:11" ht="15.75" hidden="1" customHeight="1" x14ac:dyDescent="0.25">
      <c r="A469" s="27" t="s">
        <v>121</v>
      </c>
      <c r="B469" s="27"/>
      <c r="C469" s="27"/>
      <c r="D469" s="27"/>
      <c r="E469" s="27"/>
      <c r="F469" s="27"/>
      <c r="H469">
        <v>0</v>
      </c>
      <c r="J469">
        <v>0</v>
      </c>
    </row>
    <row r="470" spans="1:11" ht="15.75" hidden="1" customHeight="1" x14ac:dyDescent="0.25">
      <c r="A470" s="27" t="s">
        <v>122</v>
      </c>
      <c r="B470" s="27"/>
      <c r="C470" s="27"/>
      <c r="D470" s="27"/>
      <c r="E470" s="27"/>
      <c r="F470" s="27"/>
      <c r="H470">
        <v>0</v>
      </c>
      <c r="J470">
        <v>0</v>
      </c>
    </row>
    <row r="472" spans="1:11" ht="15.75" customHeight="1" x14ac:dyDescent="0.25">
      <c r="A472" s="34" t="s">
        <v>746</v>
      </c>
      <c r="B472" s="35"/>
      <c r="C472" s="35"/>
      <c r="D472" s="35"/>
      <c r="E472" s="35"/>
      <c r="F472" s="35"/>
      <c r="G472" s="21"/>
      <c r="H472" s="36"/>
      <c r="I472" s="36"/>
      <c r="J472" s="36">
        <f>J464-J468</f>
        <v>685547.35</v>
      </c>
      <c r="K472" s="36"/>
    </row>
    <row r="473" spans="1:11" ht="15.75" hidden="1" customHeight="1" x14ac:dyDescent="0.25">
      <c r="A473" s="27" t="s">
        <v>121</v>
      </c>
      <c r="B473" s="27"/>
      <c r="C473" s="27"/>
      <c r="D473" s="27"/>
      <c r="E473" s="27"/>
      <c r="F473" s="27"/>
    </row>
    <row r="474" spans="1:11" ht="15.75" hidden="1" customHeight="1" x14ac:dyDescent="0.25">
      <c r="A474" s="27" t="s">
        <v>122</v>
      </c>
      <c r="B474" s="27"/>
      <c r="C474" s="27"/>
      <c r="D474" s="27"/>
      <c r="E474" s="27"/>
      <c r="F474" s="27"/>
    </row>
    <row r="476" spans="1:11" ht="15.75" customHeight="1" x14ac:dyDescent="0.25">
      <c r="A476" s="35" t="s">
        <v>747</v>
      </c>
      <c r="B476" s="35"/>
      <c r="C476" s="35"/>
      <c r="D476" s="35"/>
      <c r="E476" s="35"/>
      <c r="F476" s="35"/>
      <c r="G476" s="21"/>
      <c r="H476" s="36"/>
      <c r="I476" s="36"/>
      <c r="J476" s="36">
        <f>J472*0.2</f>
        <v>137109.47</v>
      </c>
      <c r="K476" s="36"/>
    </row>
    <row r="478" spans="1:11" ht="15.75" customHeight="1" x14ac:dyDescent="0.25">
      <c r="A478" s="35" t="s">
        <v>748</v>
      </c>
      <c r="B478" s="35"/>
      <c r="C478" s="35"/>
      <c r="D478" s="35"/>
      <c r="E478" s="35"/>
      <c r="F478" s="35"/>
      <c r="G478" s="21"/>
      <c r="H478" s="36"/>
      <c r="I478" s="36"/>
      <c r="J478" s="36">
        <f>J472+J476</f>
        <v>822656.82</v>
      </c>
      <c r="K478" s="36"/>
    </row>
    <row r="482" spans="1:11" ht="13.8" x14ac:dyDescent="0.25">
      <c r="A482" s="28" t="s">
        <v>123</v>
      </c>
      <c r="B482" s="28"/>
      <c r="C482" s="29" t="str">
        <f>IF(Source!AC12&lt;&gt;"",Source!AC12," ")</f>
        <v xml:space="preserve"> </v>
      </c>
      <c r="D482" s="29"/>
      <c r="E482" s="29"/>
      <c r="F482" s="29"/>
      <c r="G482" s="29"/>
      <c r="H482" s="30" t="str">
        <f>IF(Source!AB12&lt;&gt;"",Source!AB12," ")</f>
        <v xml:space="preserve"> </v>
      </c>
      <c r="I482" s="30"/>
      <c r="J482" s="30"/>
      <c r="K482" s="30"/>
    </row>
    <row r="483" spans="1:11" ht="13.8" x14ac:dyDescent="0.25">
      <c r="A483" s="4"/>
      <c r="B483" s="4"/>
      <c r="C483" s="31" t="s">
        <v>124</v>
      </c>
      <c r="D483" s="31"/>
      <c r="E483" s="31"/>
      <c r="F483" s="31"/>
      <c r="G483" s="31"/>
      <c r="H483" s="40"/>
      <c r="I483" s="40"/>
      <c r="J483" s="40"/>
      <c r="K483" s="40"/>
    </row>
    <row r="484" spans="1:11" ht="13.8" x14ac:dyDescent="0.25">
      <c r="A484" s="4"/>
      <c r="B484" s="4"/>
      <c r="C484" s="4"/>
      <c r="D484" s="4"/>
      <c r="E484" s="4"/>
      <c r="F484" s="4"/>
      <c r="G484" s="4"/>
      <c r="H484" s="40"/>
      <c r="I484" s="40"/>
      <c r="J484" s="40"/>
      <c r="K484" s="40"/>
    </row>
    <row r="485" spans="1:11" ht="13.8" x14ac:dyDescent="0.25">
      <c r="A485" s="28" t="s">
        <v>125</v>
      </c>
      <c r="B485" s="28"/>
      <c r="C485" s="29" t="str">
        <f>IF(Source!AE12&lt;&gt;"",Source!AE12," ")</f>
        <v xml:space="preserve"> </v>
      </c>
      <c r="D485" s="29"/>
      <c r="E485" s="29"/>
      <c r="F485" s="29"/>
      <c r="G485" s="29"/>
      <c r="H485" s="30"/>
      <c r="I485" s="30"/>
      <c r="J485" s="30"/>
      <c r="K485" s="30"/>
    </row>
    <row r="486" spans="1:11" ht="13.8" x14ac:dyDescent="0.25">
      <c r="A486" s="4"/>
      <c r="B486" s="4"/>
      <c r="C486" s="31" t="s">
        <v>124</v>
      </c>
      <c r="D486" s="31"/>
      <c r="E486" s="31"/>
      <c r="F486" s="31"/>
      <c r="G486" s="31"/>
      <c r="H486" s="4"/>
      <c r="I486" s="4"/>
      <c r="J486" s="4"/>
      <c r="K486" s="4"/>
    </row>
    <row r="488" spans="1:11" ht="13.8" x14ac:dyDescent="0.25">
      <c r="F488" s="40"/>
      <c r="G488" s="40"/>
      <c r="H488" s="40"/>
      <c r="J488" s="41"/>
      <c r="K488" s="41"/>
    </row>
  </sheetData>
  <mergeCells count="159">
    <mergeCell ref="H483:K483"/>
    <mergeCell ref="H484:K484"/>
    <mergeCell ref="F488:H488"/>
    <mergeCell ref="J488:K488"/>
    <mergeCell ref="B3:E3"/>
    <mergeCell ref="G3:K3"/>
    <mergeCell ref="B4:E4"/>
    <mergeCell ref="G4:K4"/>
    <mergeCell ref="B6:E6"/>
    <mergeCell ref="G6:K6"/>
    <mergeCell ref="B7:E7"/>
    <mergeCell ref="G7:K7"/>
    <mergeCell ref="A10:K10"/>
    <mergeCell ref="A11:K11"/>
    <mergeCell ref="A13:K13"/>
    <mergeCell ref="A15:K15"/>
    <mergeCell ref="A16:K16"/>
    <mergeCell ref="A18:K18"/>
    <mergeCell ref="F20:H20"/>
    <mergeCell ref="F21:H21"/>
    <mergeCell ref="F22:H22"/>
    <mergeCell ref="F23:H23"/>
    <mergeCell ref="F24:H24"/>
    <mergeCell ref="F25:H25"/>
    <mergeCell ref="A26:K26"/>
    <mergeCell ref="A27:A32"/>
    <mergeCell ref="B27:B32"/>
    <mergeCell ref="C27:C32"/>
    <mergeCell ref="D27:D32"/>
    <mergeCell ref="E27:E32"/>
    <mergeCell ref="F27:F32"/>
    <mergeCell ref="G27:G32"/>
    <mergeCell ref="H27:H32"/>
    <mergeCell ref="I27:I32"/>
    <mergeCell ref="J27:J32"/>
    <mergeCell ref="K27:K32"/>
    <mergeCell ref="A35:K35"/>
    <mergeCell ref="H45:I45"/>
    <mergeCell ref="J45:K45"/>
    <mergeCell ref="H55:I55"/>
    <mergeCell ref="J55:K55"/>
    <mergeCell ref="H65:I65"/>
    <mergeCell ref="J65:K65"/>
    <mergeCell ref="H75:I75"/>
    <mergeCell ref="J75:K75"/>
    <mergeCell ref="H85:I85"/>
    <mergeCell ref="J85:K85"/>
    <mergeCell ref="H92:I92"/>
    <mergeCell ref="J92:K92"/>
    <mergeCell ref="H102:I102"/>
    <mergeCell ref="J102:K102"/>
    <mergeCell ref="H109:I109"/>
    <mergeCell ref="J109:K109"/>
    <mergeCell ref="H119:I119"/>
    <mergeCell ref="J119:K119"/>
    <mergeCell ref="H129:I129"/>
    <mergeCell ref="J129:K129"/>
    <mergeCell ref="H139:I139"/>
    <mergeCell ref="J139:K139"/>
    <mergeCell ref="H148:I148"/>
    <mergeCell ref="J148:K148"/>
    <mergeCell ref="H159:I159"/>
    <mergeCell ref="J159:K159"/>
    <mergeCell ref="H170:I170"/>
    <mergeCell ref="J170:K170"/>
    <mergeCell ref="H176:I176"/>
    <mergeCell ref="J176:K176"/>
    <mergeCell ref="H187:I187"/>
    <mergeCell ref="J187:K187"/>
    <mergeCell ref="H197:I197"/>
    <mergeCell ref="J197:K197"/>
    <mergeCell ref="H205:I205"/>
    <mergeCell ref="J205:K205"/>
    <mergeCell ref="H215:I215"/>
    <mergeCell ref="J215:K215"/>
    <mergeCell ref="H227:I227"/>
    <mergeCell ref="J227:K227"/>
    <mergeCell ref="H234:I234"/>
    <mergeCell ref="J234:K234"/>
    <mergeCell ref="H243:I243"/>
    <mergeCell ref="J243:K243"/>
    <mergeCell ref="H255:I255"/>
    <mergeCell ref="J255:K255"/>
    <mergeCell ref="H267:I267"/>
    <mergeCell ref="J267:K267"/>
    <mergeCell ref="H281:I281"/>
    <mergeCell ref="J281:K281"/>
    <mergeCell ref="H293:I293"/>
    <mergeCell ref="J293:K293"/>
    <mergeCell ref="H305:I305"/>
    <mergeCell ref="J305:K305"/>
    <mergeCell ref="H312:I312"/>
    <mergeCell ref="J312:K312"/>
    <mergeCell ref="H318:I318"/>
    <mergeCell ref="J318:K318"/>
    <mergeCell ref="H330:I330"/>
    <mergeCell ref="J330:K330"/>
    <mergeCell ref="H342:I342"/>
    <mergeCell ref="J342:K342"/>
    <mergeCell ref="H354:I354"/>
    <mergeCell ref="J354:K354"/>
    <mergeCell ref="H366:I366"/>
    <mergeCell ref="J366:K366"/>
    <mergeCell ref="H378:I378"/>
    <mergeCell ref="J378:K378"/>
    <mergeCell ref="H390:I390"/>
    <mergeCell ref="J390:K390"/>
    <mergeCell ref="H402:I402"/>
    <mergeCell ref="J402:K402"/>
    <mergeCell ref="H414:I414"/>
    <mergeCell ref="J414:K414"/>
    <mergeCell ref="H422:I422"/>
    <mergeCell ref="J422:K422"/>
    <mergeCell ref="H434:I434"/>
    <mergeCell ref="J434:K434"/>
    <mergeCell ref="H444:I444"/>
    <mergeCell ref="J444:K444"/>
    <mergeCell ref="H447:I447"/>
    <mergeCell ref="J447:K447"/>
    <mergeCell ref="H452:I452"/>
    <mergeCell ref="J452:K452"/>
    <mergeCell ref="H455:I455"/>
    <mergeCell ref="J455:K455"/>
    <mergeCell ref="H458:I458"/>
    <mergeCell ref="J458:K458"/>
    <mergeCell ref="J478:K478"/>
    <mergeCell ref="A460:F460"/>
    <mergeCell ref="H460:I460"/>
    <mergeCell ref="J460:K460"/>
    <mergeCell ref="A461:F461"/>
    <mergeCell ref="A462:F462"/>
    <mergeCell ref="A464:F464"/>
    <mergeCell ref="H464:I464"/>
    <mergeCell ref="J464:K464"/>
    <mergeCell ref="A465:F465"/>
    <mergeCell ref="A466:F466"/>
    <mergeCell ref="A482:B482"/>
    <mergeCell ref="C482:G482"/>
    <mergeCell ref="H482:K482"/>
    <mergeCell ref="C483:G483"/>
    <mergeCell ref="A485:B485"/>
    <mergeCell ref="C485:G485"/>
    <mergeCell ref="H485:K485"/>
    <mergeCell ref="C486:G486"/>
    <mergeCell ref="A468:F468"/>
    <mergeCell ref="H468:I468"/>
    <mergeCell ref="J468:K468"/>
    <mergeCell ref="A469:F469"/>
    <mergeCell ref="A470:F470"/>
    <mergeCell ref="A472:F472"/>
    <mergeCell ref="H472:I472"/>
    <mergeCell ref="J472:K472"/>
    <mergeCell ref="A473:F473"/>
    <mergeCell ref="A474:F474"/>
    <mergeCell ref="A476:F476"/>
    <mergeCell ref="H476:I476"/>
    <mergeCell ref="J476:K476"/>
    <mergeCell ref="A478:F478"/>
    <mergeCell ref="H478:I478"/>
  </mergeCells>
  <pageMargins left="0.39374999999999999" right="0.196527777777778" top="0.196527777777778" bottom="0.46180555555555602" header="0.51180555555555496" footer="0.196527777777778"/>
  <pageSetup paperSize="9" scale="49" firstPageNumber="0" orientation="portrait" r:id="rId1"/>
  <headerFooter>
    <oddFooter>&amp;C&amp;"Times New Roman,Обычный"&amp;12Страница &amp;P</oddFooter>
  </headerFooter>
  <rowBreaks count="1" manualBreakCount="1">
    <brk id="385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K272"/>
  <sheetViews>
    <sheetView zoomScaleNormal="100" workbookViewId="0">
      <selection activeCell="F12" sqref="F12"/>
    </sheetView>
  </sheetViews>
  <sheetFormatPr defaultRowHeight="13.2" x14ac:dyDescent="0.25"/>
  <cols>
    <col min="1" max="1025" width="9.109375" customWidth="1"/>
  </cols>
  <sheetData>
    <row r="1" spans="1:133" x14ac:dyDescent="0.25">
      <c r="A1">
        <v>0</v>
      </c>
      <c r="B1" t="s">
        <v>126</v>
      </c>
      <c r="D1" t="s">
        <v>127</v>
      </c>
      <c r="F1">
        <v>0</v>
      </c>
      <c r="G1">
        <v>0</v>
      </c>
      <c r="H1">
        <v>0</v>
      </c>
      <c r="I1" t="s">
        <v>128</v>
      </c>
      <c r="K1">
        <v>1</v>
      </c>
      <c r="L1">
        <v>40934</v>
      </c>
      <c r="M1">
        <v>343044701</v>
      </c>
      <c r="N1">
        <v>11</v>
      </c>
      <c r="O1">
        <v>4</v>
      </c>
      <c r="P1">
        <v>1</v>
      </c>
      <c r="Q1">
        <v>0</v>
      </c>
    </row>
    <row r="12" spans="1:133" x14ac:dyDescent="0.25">
      <c r="A12">
        <v>1</v>
      </c>
      <c r="B12">
        <v>248</v>
      </c>
      <c r="C12">
        <v>0</v>
      </c>
      <c r="D12">
        <f>ROW(A191)</f>
        <v>191</v>
      </c>
      <c r="E12">
        <v>0</v>
      </c>
      <c r="F12">
        <v>1</v>
      </c>
      <c r="G12" t="s">
        <v>130</v>
      </c>
      <c r="I12">
        <v>0</v>
      </c>
      <c r="K12">
        <v>0</v>
      </c>
      <c r="L12">
        <v>0</v>
      </c>
      <c r="M12">
        <v>2</v>
      </c>
      <c r="O12">
        <v>0</v>
      </c>
      <c r="P12">
        <v>0</v>
      </c>
      <c r="Q12">
        <v>0</v>
      </c>
      <c r="R12">
        <v>175</v>
      </c>
      <c r="S12">
        <v>157</v>
      </c>
      <c r="T12">
        <v>1</v>
      </c>
      <c r="V12">
        <v>0</v>
      </c>
      <c r="BB12">
        <v>0</v>
      </c>
      <c r="BH12" t="s">
        <v>131</v>
      </c>
      <c r="BI12" t="s">
        <v>132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6</v>
      </c>
      <c r="BQ12">
        <v>2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1</v>
      </c>
      <c r="BX12">
        <v>0</v>
      </c>
      <c r="BY12" t="s">
        <v>133</v>
      </c>
      <c r="BZ12" t="s">
        <v>134</v>
      </c>
      <c r="CA12" t="s">
        <v>135</v>
      </c>
      <c r="CB12" t="s">
        <v>135</v>
      </c>
      <c r="CC12" t="s">
        <v>135</v>
      </c>
      <c r="CD12" t="s">
        <v>135</v>
      </c>
      <c r="CE12" t="s">
        <v>136</v>
      </c>
      <c r="CF12">
        <v>0</v>
      </c>
      <c r="CG12">
        <v>0</v>
      </c>
      <c r="CH12">
        <v>16777226</v>
      </c>
      <c r="CK12">
        <v>61</v>
      </c>
      <c r="CQ12" t="s">
        <v>137</v>
      </c>
      <c r="CR12" t="s">
        <v>138</v>
      </c>
      <c r="CS12">
        <v>41660</v>
      </c>
      <c r="CT12">
        <v>1</v>
      </c>
      <c r="EC12">
        <v>0</v>
      </c>
    </row>
    <row r="15" spans="1:133" x14ac:dyDescent="0.25">
      <c r="A15">
        <v>15</v>
      </c>
      <c r="B15">
        <v>1</v>
      </c>
    </row>
    <row r="18" spans="1:245" x14ac:dyDescent="0.25">
      <c r="A18">
        <v>52</v>
      </c>
      <c r="B18">
        <f t="shared" ref="B18:G18" si="0">B191</f>
        <v>248</v>
      </c>
      <c r="C18">
        <f t="shared" si="0"/>
        <v>1</v>
      </c>
      <c r="D18">
        <f t="shared" si="0"/>
        <v>12</v>
      </c>
      <c r="E18">
        <f t="shared" si="0"/>
        <v>0</v>
      </c>
      <c r="F18">
        <f t="shared" si="0"/>
        <v>1</v>
      </c>
      <c r="G18" t="str">
        <f t="shared" si="0"/>
        <v>Выполнение работ по текущему ремонту отопления в ГБУ ТЦСО "Марьино" филиал "Люблино"</v>
      </c>
      <c r="O18">
        <f t="shared" ref="O18:AT18" si="1">O191</f>
        <v>64206.400000000001</v>
      </c>
      <c r="P18">
        <f t="shared" si="1"/>
        <v>44010.02</v>
      </c>
      <c r="Q18">
        <f t="shared" si="1"/>
        <v>15115.69</v>
      </c>
      <c r="R18">
        <f t="shared" si="1"/>
        <v>876.94</v>
      </c>
      <c r="S18">
        <f t="shared" si="1"/>
        <v>5080.6899999999996</v>
      </c>
      <c r="T18">
        <f t="shared" si="1"/>
        <v>0</v>
      </c>
      <c r="U18">
        <f t="shared" si="1"/>
        <v>448.39825640000009</v>
      </c>
      <c r="V18">
        <f t="shared" si="1"/>
        <v>0</v>
      </c>
      <c r="W18">
        <f t="shared" si="1"/>
        <v>0</v>
      </c>
      <c r="X18">
        <f t="shared" si="1"/>
        <v>5447.15</v>
      </c>
      <c r="Y18">
        <f t="shared" si="1"/>
        <v>3474.48</v>
      </c>
      <c r="Z18">
        <f t="shared" si="1"/>
        <v>0</v>
      </c>
      <c r="AA18">
        <f t="shared" si="1"/>
        <v>0</v>
      </c>
      <c r="AB18">
        <f t="shared" si="1"/>
        <v>0</v>
      </c>
      <c r="AC18">
        <f t="shared" si="1"/>
        <v>0</v>
      </c>
      <c r="AD18">
        <f t="shared" si="1"/>
        <v>0</v>
      </c>
      <c r="AE18">
        <f t="shared" si="1"/>
        <v>0</v>
      </c>
      <c r="AF18">
        <f t="shared" si="1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74662.75</v>
      </c>
      <c r="AS18">
        <f t="shared" si="1"/>
        <v>67380.39</v>
      </c>
      <c r="AT18">
        <f t="shared" si="1"/>
        <v>174.11</v>
      </c>
      <c r="AU18">
        <f t="shared" ref="AU18:BZ18" si="2">AU191</f>
        <v>7108.25</v>
      </c>
      <c r="AV18">
        <f t="shared" si="2"/>
        <v>44010.02</v>
      </c>
      <c r="AW18">
        <f t="shared" si="2"/>
        <v>44010.02</v>
      </c>
      <c r="AX18">
        <f t="shared" si="2"/>
        <v>0</v>
      </c>
      <c r="AY18">
        <f t="shared" si="2"/>
        <v>44010.02</v>
      </c>
      <c r="AZ18">
        <f t="shared" si="2"/>
        <v>0</v>
      </c>
      <c r="BA18">
        <f t="shared" si="2"/>
        <v>0</v>
      </c>
      <c r="BB18">
        <f t="shared" si="2"/>
        <v>0</v>
      </c>
      <c r="BC18">
        <f t="shared" si="2"/>
        <v>0</v>
      </c>
      <c r="BD18">
        <f t="shared" si="2"/>
        <v>0</v>
      </c>
      <c r="BE18">
        <f t="shared" si="2"/>
        <v>0</v>
      </c>
      <c r="BF18">
        <f t="shared" si="2"/>
        <v>0</v>
      </c>
      <c r="BG18">
        <f t="shared" si="2"/>
        <v>0</v>
      </c>
      <c r="BH18">
        <f t="shared" si="2"/>
        <v>0</v>
      </c>
      <c r="BI18">
        <f t="shared" si="2"/>
        <v>0</v>
      </c>
      <c r="BJ18">
        <f t="shared" si="2"/>
        <v>0</v>
      </c>
      <c r="BK18">
        <f t="shared" si="2"/>
        <v>0</v>
      </c>
      <c r="BL18">
        <f t="shared" si="2"/>
        <v>0</v>
      </c>
      <c r="BM18">
        <f t="shared" si="2"/>
        <v>0</v>
      </c>
      <c r="BN18">
        <f t="shared" si="2"/>
        <v>0</v>
      </c>
      <c r="BO18">
        <f t="shared" si="2"/>
        <v>0</v>
      </c>
      <c r="BP18">
        <f t="shared" si="2"/>
        <v>0</v>
      </c>
      <c r="BQ18">
        <f t="shared" si="2"/>
        <v>0</v>
      </c>
      <c r="BR18">
        <f t="shared" si="2"/>
        <v>0</v>
      </c>
      <c r="BS18">
        <f t="shared" si="2"/>
        <v>0</v>
      </c>
      <c r="BT18">
        <f t="shared" si="2"/>
        <v>0</v>
      </c>
      <c r="BU18">
        <f t="shared" si="2"/>
        <v>0</v>
      </c>
      <c r="BV18">
        <f t="shared" si="2"/>
        <v>0</v>
      </c>
      <c r="BW18">
        <f t="shared" si="2"/>
        <v>0</v>
      </c>
      <c r="BX18">
        <f t="shared" si="2"/>
        <v>0</v>
      </c>
      <c r="BY18">
        <f t="shared" si="2"/>
        <v>0</v>
      </c>
      <c r="BZ18">
        <f t="shared" si="2"/>
        <v>0</v>
      </c>
      <c r="CA18">
        <f t="shared" ref="CA18:DF18" si="3">CA191</f>
        <v>0</v>
      </c>
      <c r="CB18">
        <f t="shared" si="3"/>
        <v>0</v>
      </c>
      <c r="CC18">
        <f t="shared" si="3"/>
        <v>0</v>
      </c>
      <c r="CD18">
        <f t="shared" si="3"/>
        <v>0</v>
      </c>
      <c r="CE18">
        <f t="shared" si="3"/>
        <v>0</v>
      </c>
      <c r="CF18">
        <f t="shared" si="3"/>
        <v>0</v>
      </c>
      <c r="CG18">
        <f t="shared" si="3"/>
        <v>0</v>
      </c>
      <c r="CH18">
        <f t="shared" si="3"/>
        <v>0</v>
      </c>
      <c r="CI18">
        <f t="shared" si="3"/>
        <v>0</v>
      </c>
      <c r="CJ18">
        <f t="shared" si="3"/>
        <v>0</v>
      </c>
      <c r="CK18">
        <f t="shared" si="3"/>
        <v>0</v>
      </c>
      <c r="CL18">
        <f t="shared" si="3"/>
        <v>0</v>
      </c>
      <c r="CM18">
        <f t="shared" si="3"/>
        <v>0</v>
      </c>
      <c r="CN18">
        <f t="shared" si="3"/>
        <v>0</v>
      </c>
      <c r="CO18">
        <f t="shared" si="3"/>
        <v>0</v>
      </c>
      <c r="CP18">
        <f t="shared" si="3"/>
        <v>0</v>
      </c>
      <c r="CQ18">
        <f t="shared" si="3"/>
        <v>0</v>
      </c>
      <c r="CR18">
        <f t="shared" si="3"/>
        <v>0</v>
      </c>
      <c r="CS18">
        <f t="shared" si="3"/>
        <v>0</v>
      </c>
      <c r="CT18">
        <f t="shared" si="3"/>
        <v>0</v>
      </c>
      <c r="CU18">
        <f t="shared" si="3"/>
        <v>0</v>
      </c>
      <c r="CV18">
        <f t="shared" si="3"/>
        <v>0</v>
      </c>
      <c r="CW18">
        <f t="shared" si="3"/>
        <v>0</v>
      </c>
      <c r="CX18">
        <f t="shared" si="3"/>
        <v>0</v>
      </c>
      <c r="CY18">
        <f t="shared" si="3"/>
        <v>0</v>
      </c>
      <c r="CZ18">
        <f t="shared" si="3"/>
        <v>0</v>
      </c>
      <c r="DA18">
        <f t="shared" si="3"/>
        <v>0</v>
      </c>
      <c r="DB18">
        <f t="shared" si="3"/>
        <v>0</v>
      </c>
      <c r="DC18">
        <f t="shared" si="3"/>
        <v>0</v>
      </c>
      <c r="DD18">
        <f t="shared" si="3"/>
        <v>0</v>
      </c>
      <c r="DE18">
        <f t="shared" si="3"/>
        <v>0</v>
      </c>
      <c r="DF18">
        <f t="shared" si="3"/>
        <v>0</v>
      </c>
      <c r="DG18">
        <f t="shared" ref="DG18:EL18" si="4">DG191</f>
        <v>498825.57</v>
      </c>
      <c r="DH18">
        <f t="shared" si="4"/>
        <v>213789.15</v>
      </c>
      <c r="DI18">
        <f t="shared" si="4"/>
        <v>154208.64000000001</v>
      </c>
      <c r="DJ18">
        <f t="shared" si="4"/>
        <v>22581.279999999999</v>
      </c>
      <c r="DK18">
        <f t="shared" si="4"/>
        <v>130827.78</v>
      </c>
      <c r="DL18">
        <f t="shared" si="4"/>
        <v>0</v>
      </c>
      <c r="DM18">
        <f t="shared" si="4"/>
        <v>448.39825640000009</v>
      </c>
      <c r="DN18">
        <f t="shared" si="4"/>
        <v>0</v>
      </c>
      <c r="DO18">
        <f t="shared" si="4"/>
        <v>0</v>
      </c>
      <c r="DP18">
        <f t="shared" si="4"/>
        <v>113100.51</v>
      </c>
      <c r="DQ18">
        <f t="shared" si="4"/>
        <v>53705.32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701083.99</v>
      </c>
      <c r="EK18">
        <f t="shared" si="4"/>
        <v>614634.05000000005</v>
      </c>
      <c r="EL18">
        <f t="shared" si="4"/>
        <v>3945.99</v>
      </c>
      <c r="EM18">
        <f t="shared" ref="EM18:FR18" si="5">EM191</f>
        <v>82503.95</v>
      </c>
      <c r="EN18">
        <f t="shared" si="5"/>
        <v>213789.15</v>
      </c>
      <c r="EO18">
        <f t="shared" si="5"/>
        <v>213789.15</v>
      </c>
      <c r="EP18">
        <f t="shared" si="5"/>
        <v>0</v>
      </c>
      <c r="EQ18">
        <f t="shared" si="5"/>
        <v>213789.15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  <c r="FD18">
        <f t="shared" si="5"/>
        <v>0</v>
      </c>
      <c r="FE18">
        <f t="shared" si="5"/>
        <v>0</v>
      </c>
      <c r="FF18">
        <f t="shared" si="5"/>
        <v>0</v>
      </c>
      <c r="FG18">
        <f t="shared" si="5"/>
        <v>0</v>
      </c>
      <c r="FH18">
        <f t="shared" si="5"/>
        <v>0</v>
      </c>
      <c r="FI18">
        <f t="shared" si="5"/>
        <v>0</v>
      </c>
      <c r="FJ18">
        <f t="shared" si="5"/>
        <v>0</v>
      </c>
      <c r="FK18">
        <f t="shared" si="5"/>
        <v>0</v>
      </c>
      <c r="FL18">
        <f t="shared" si="5"/>
        <v>0</v>
      </c>
      <c r="FM18">
        <f t="shared" si="5"/>
        <v>0</v>
      </c>
      <c r="FN18">
        <f t="shared" si="5"/>
        <v>0</v>
      </c>
      <c r="FO18">
        <f t="shared" si="5"/>
        <v>0</v>
      </c>
      <c r="FP18">
        <f t="shared" si="5"/>
        <v>0</v>
      </c>
      <c r="FQ18">
        <f t="shared" si="5"/>
        <v>0</v>
      </c>
      <c r="FR18">
        <f t="shared" si="5"/>
        <v>0</v>
      </c>
      <c r="FS18">
        <f t="shared" ref="FS18:GX18" si="6">FS191</f>
        <v>0</v>
      </c>
      <c r="FT18">
        <f t="shared" si="6"/>
        <v>0</v>
      </c>
      <c r="FU18">
        <f t="shared" si="6"/>
        <v>0</v>
      </c>
      <c r="FV18">
        <f t="shared" si="6"/>
        <v>0</v>
      </c>
      <c r="FW18">
        <f t="shared" si="6"/>
        <v>0</v>
      </c>
      <c r="FX18">
        <f t="shared" si="6"/>
        <v>0</v>
      </c>
      <c r="FY18">
        <f t="shared" si="6"/>
        <v>0</v>
      </c>
      <c r="FZ18">
        <f t="shared" si="6"/>
        <v>0</v>
      </c>
      <c r="GA18">
        <f t="shared" si="6"/>
        <v>0</v>
      </c>
      <c r="GB18">
        <f t="shared" si="6"/>
        <v>0</v>
      </c>
      <c r="GC18">
        <f t="shared" si="6"/>
        <v>0</v>
      </c>
      <c r="GD18">
        <f t="shared" si="6"/>
        <v>0</v>
      </c>
      <c r="GE18">
        <f t="shared" si="6"/>
        <v>0</v>
      </c>
      <c r="GF18">
        <f t="shared" si="6"/>
        <v>0</v>
      </c>
      <c r="GG18">
        <f t="shared" si="6"/>
        <v>0</v>
      </c>
      <c r="GH18">
        <f t="shared" si="6"/>
        <v>0</v>
      </c>
      <c r="GI18">
        <f t="shared" si="6"/>
        <v>0</v>
      </c>
      <c r="GJ18">
        <f t="shared" si="6"/>
        <v>0</v>
      </c>
      <c r="GK18">
        <f t="shared" si="6"/>
        <v>0</v>
      </c>
      <c r="GL18">
        <f t="shared" si="6"/>
        <v>0</v>
      </c>
      <c r="GM18">
        <f t="shared" si="6"/>
        <v>0</v>
      </c>
      <c r="GN18">
        <f t="shared" si="6"/>
        <v>0</v>
      </c>
      <c r="GO18">
        <f t="shared" si="6"/>
        <v>0</v>
      </c>
      <c r="GP18">
        <f t="shared" si="6"/>
        <v>0</v>
      </c>
      <c r="GQ18">
        <f t="shared" si="6"/>
        <v>0</v>
      </c>
      <c r="GR18">
        <f t="shared" si="6"/>
        <v>0</v>
      </c>
      <c r="GS18">
        <f t="shared" si="6"/>
        <v>0</v>
      </c>
      <c r="GT18">
        <f t="shared" si="6"/>
        <v>0</v>
      </c>
      <c r="GU18">
        <f t="shared" si="6"/>
        <v>0</v>
      </c>
      <c r="GV18">
        <f t="shared" si="6"/>
        <v>0</v>
      </c>
      <c r="GW18">
        <f t="shared" si="6"/>
        <v>0</v>
      </c>
      <c r="GX18">
        <f t="shared" si="6"/>
        <v>0</v>
      </c>
    </row>
    <row r="20" spans="1:245" x14ac:dyDescent="0.25">
      <c r="A20">
        <v>3</v>
      </c>
      <c r="B20">
        <v>1</v>
      </c>
      <c r="D20">
        <f>ROW(A161)</f>
        <v>161</v>
      </c>
      <c r="F20" t="s">
        <v>139</v>
      </c>
      <c r="G20" t="s">
        <v>139</v>
      </c>
      <c r="I20">
        <v>0</v>
      </c>
      <c r="K20">
        <v>0</v>
      </c>
      <c r="S20">
        <v>0</v>
      </c>
      <c r="T20">
        <v>0</v>
      </c>
      <c r="V20">
        <v>0</v>
      </c>
      <c r="BX20">
        <v>0</v>
      </c>
      <c r="CF20">
        <v>0</v>
      </c>
      <c r="CG20">
        <v>0</v>
      </c>
    </row>
    <row r="22" spans="1:245" x14ac:dyDescent="0.25">
      <c r="A22">
        <v>52</v>
      </c>
      <c r="B22">
        <f t="shared" ref="B22:G22" si="7">B161</f>
        <v>1</v>
      </c>
      <c r="C22">
        <f t="shared" si="7"/>
        <v>3</v>
      </c>
      <c r="D22">
        <f t="shared" si="7"/>
        <v>20</v>
      </c>
      <c r="E22">
        <f t="shared" si="7"/>
        <v>0</v>
      </c>
      <c r="F22" t="str">
        <f t="shared" si="7"/>
        <v>Новая локальная смета</v>
      </c>
      <c r="G22" t="str">
        <f t="shared" si="7"/>
        <v>Новая локальная смета</v>
      </c>
      <c r="O22">
        <f t="shared" ref="O22:AT22" si="8">O161</f>
        <v>64206.400000000001</v>
      </c>
      <c r="P22">
        <f t="shared" si="8"/>
        <v>44010.02</v>
      </c>
      <c r="Q22">
        <f t="shared" si="8"/>
        <v>15115.69</v>
      </c>
      <c r="R22">
        <f t="shared" si="8"/>
        <v>876.94</v>
      </c>
      <c r="S22">
        <f t="shared" si="8"/>
        <v>5080.6899999999996</v>
      </c>
      <c r="T22">
        <f t="shared" si="8"/>
        <v>0</v>
      </c>
      <c r="U22">
        <f t="shared" si="8"/>
        <v>448.39825640000009</v>
      </c>
      <c r="V22">
        <f t="shared" si="8"/>
        <v>0</v>
      </c>
      <c r="W22">
        <f t="shared" si="8"/>
        <v>0</v>
      </c>
      <c r="X22">
        <f t="shared" si="8"/>
        <v>5447.15</v>
      </c>
      <c r="Y22">
        <f t="shared" si="8"/>
        <v>3474.48</v>
      </c>
      <c r="Z22">
        <f t="shared" si="8"/>
        <v>0</v>
      </c>
      <c r="AA22">
        <f t="shared" si="8"/>
        <v>0</v>
      </c>
      <c r="AB22">
        <f t="shared" si="8"/>
        <v>64206.400000000001</v>
      </c>
      <c r="AC22">
        <f t="shared" si="8"/>
        <v>44010.02</v>
      </c>
      <c r="AD22">
        <f t="shared" si="8"/>
        <v>15115.69</v>
      </c>
      <c r="AE22">
        <f t="shared" si="8"/>
        <v>876.94</v>
      </c>
      <c r="AF22">
        <f t="shared" si="8"/>
        <v>5080.6899999999996</v>
      </c>
      <c r="AG22">
        <f t="shared" si="8"/>
        <v>0</v>
      </c>
      <c r="AH22">
        <f t="shared" si="8"/>
        <v>448.39825640000009</v>
      </c>
      <c r="AI22">
        <f t="shared" si="8"/>
        <v>0</v>
      </c>
      <c r="AJ22">
        <f t="shared" si="8"/>
        <v>0</v>
      </c>
      <c r="AK22">
        <f t="shared" si="8"/>
        <v>5447.15</v>
      </c>
      <c r="AL22">
        <f t="shared" si="8"/>
        <v>3474.48</v>
      </c>
      <c r="AM22">
        <f t="shared" si="8"/>
        <v>0</v>
      </c>
      <c r="AN22">
        <f t="shared" si="8"/>
        <v>0</v>
      </c>
      <c r="AO22">
        <f t="shared" si="8"/>
        <v>0</v>
      </c>
      <c r="AP22">
        <f t="shared" si="8"/>
        <v>0</v>
      </c>
      <c r="AQ22">
        <f t="shared" si="8"/>
        <v>0</v>
      </c>
      <c r="AR22">
        <f t="shared" si="8"/>
        <v>74662.75</v>
      </c>
      <c r="AS22">
        <f t="shared" si="8"/>
        <v>67380.39</v>
      </c>
      <c r="AT22">
        <f t="shared" si="8"/>
        <v>174.11</v>
      </c>
      <c r="AU22">
        <f t="shared" ref="AU22:BZ22" si="9">AU161</f>
        <v>7108.25</v>
      </c>
      <c r="AV22">
        <f t="shared" si="9"/>
        <v>44010.02</v>
      </c>
      <c r="AW22">
        <f t="shared" si="9"/>
        <v>44010.02</v>
      </c>
      <c r="AX22">
        <f t="shared" si="9"/>
        <v>0</v>
      </c>
      <c r="AY22">
        <f t="shared" si="9"/>
        <v>44010.02</v>
      </c>
      <c r="AZ22">
        <f t="shared" si="9"/>
        <v>0</v>
      </c>
      <c r="BA22">
        <f t="shared" si="9"/>
        <v>0</v>
      </c>
      <c r="BB22">
        <f t="shared" si="9"/>
        <v>0</v>
      </c>
      <c r="BC22">
        <f t="shared" si="9"/>
        <v>0</v>
      </c>
      <c r="BD22">
        <f t="shared" si="9"/>
        <v>0</v>
      </c>
      <c r="BE22">
        <f t="shared" si="9"/>
        <v>0</v>
      </c>
      <c r="BF22">
        <f t="shared" si="9"/>
        <v>0</v>
      </c>
      <c r="BG22">
        <f t="shared" si="9"/>
        <v>0</v>
      </c>
      <c r="BH22">
        <f t="shared" si="9"/>
        <v>0</v>
      </c>
      <c r="BI22">
        <f t="shared" si="9"/>
        <v>0</v>
      </c>
      <c r="BJ22">
        <f t="shared" si="9"/>
        <v>0</v>
      </c>
      <c r="BK22">
        <f t="shared" si="9"/>
        <v>0</v>
      </c>
      <c r="BL22">
        <f t="shared" si="9"/>
        <v>0</v>
      </c>
      <c r="BM22">
        <f t="shared" si="9"/>
        <v>0</v>
      </c>
      <c r="BN22">
        <f t="shared" si="9"/>
        <v>0</v>
      </c>
      <c r="BO22">
        <f t="shared" si="9"/>
        <v>0</v>
      </c>
      <c r="BP22">
        <f t="shared" si="9"/>
        <v>0</v>
      </c>
      <c r="BQ22">
        <f t="shared" si="9"/>
        <v>0</v>
      </c>
      <c r="BR22">
        <f t="shared" si="9"/>
        <v>0</v>
      </c>
      <c r="BS22">
        <f t="shared" si="9"/>
        <v>0</v>
      </c>
      <c r="BT22">
        <f t="shared" si="9"/>
        <v>0</v>
      </c>
      <c r="BU22">
        <f t="shared" si="9"/>
        <v>0</v>
      </c>
      <c r="BV22">
        <f t="shared" si="9"/>
        <v>0</v>
      </c>
      <c r="BW22">
        <f t="shared" si="9"/>
        <v>0</v>
      </c>
      <c r="BX22">
        <f t="shared" si="9"/>
        <v>0</v>
      </c>
      <c r="BY22">
        <f t="shared" si="9"/>
        <v>0</v>
      </c>
      <c r="BZ22">
        <f t="shared" si="9"/>
        <v>0</v>
      </c>
      <c r="CA22">
        <f t="shared" ref="CA22:DF22" si="10">CA161</f>
        <v>74662.75</v>
      </c>
      <c r="CB22">
        <f t="shared" si="10"/>
        <v>67380.39</v>
      </c>
      <c r="CC22">
        <f t="shared" si="10"/>
        <v>174.11</v>
      </c>
      <c r="CD22">
        <f t="shared" si="10"/>
        <v>7108.25</v>
      </c>
      <c r="CE22">
        <f t="shared" si="10"/>
        <v>44010.02</v>
      </c>
      <c r="CF22">
        <f t="shared" si="10"/>
        <v>44010.02</v>
      </c>
      <c r="CG22">
        <f t="shared" si="10"/>
        <v>0</v>
      </c>
      <c r="CH22">
        <f t="shared" si="10"/>
        <v>44010.02</v>
      </c>
      <c r="CI22">
        <f t="shared" si="10"/>
        <v>0</v>
      </c>
      <c r="CJ22">
        <f t="shared" si="10"/>
        <v>0</v>
      </c>
      <c r="CK22">
        <f t="shared" si="10"/>
        <v>0</v>
      </c>
      <c r="CL22">
        <f t="shared" si="10"/>
        <v>0</v>
      </c>
      <c r="CM22">
        <f t="shared" si="10"/>
        <v>0</v>
      </c>
      <c r="CN22">
        <f t="shared" si="10"/>
        <v>0</v>
      </c>
      <c r="CO22">
        <f t="shared" si="10"/>
        <v>0</v>
      </c>
      <c r="CP22">
        <f t="shared" si="10"/>
        <v>0</v>
      </c>
      <c r="CQ22">
        <f t="shared" si="10"/>
        <v>0</v>
      </c>
      <c r="CR22">
        <f t="shared" si="10"/>
        <v>0</v>
      </c>
      <c r="CS22">
        <f t="shared" si="10"/>
        <v>0</v>
      </c>
      <c r="CT22">
        <f t="shared" si="10"/>
        <v>0</v>
      </c>
      <c r="CU22">
        <f t="shared" si="10"/>
        <v>0</v>
      </c>
      <c r="CV22">
        <f t="shared" si="10"/>
        <v>0</v>
      </c>
      <c r="CW22">
        <f t="shared" si="10"/>
        <v>0</v>
      </c>
      <c r="CX22">
        <f t="shared" si="10"/>
        <v>0</v>
      </c>
      <c r="CY22">
        <f t="shared" si="10"/>
        <v>0</v>
      </c>
      <c r="CZ22">
        <f t="shared" si="10"/>
        <v>0</v>
      </c>
      <c r="DA22">
        <f t="shared" si="10"/>
        <v>0</v>
      </c>
      <c r="DB22">
        <f t="shared" si="10"/>
        <v>0</v>
      </c>
      <c r="DC22">
        <f t="shared" si="10"/>
        <v>0</v>
      </c>
      <c r="DD22">
        <f t="shared" si="10"/>
        <v>0</v>
      </c>
      <c r="DE22">
        <f t="shared" si="10"/>
        <v>0</v>
      </c>
      <c r="DF22">
        <f t="shared" si="10"/>
        <v>0</v>
      </c>
      <c r="DG22">
        <f t="shared" ref="DG22:EL22" si="11">DG161</f>
        <v>498825.57</v>
      </c>
      <c r="DH22">
        <f t="shared" si="11"/>
        <v>213789.15</v>
      </c>
      <c r="DI22">
        <f t="shared" si="11"/>
        <v>154208.64000000001</v>
      </c>
      <c r="DJ22">
        <f t="shared" si="11"/>
        <v>22581.279999999999</v>
      </c>
      <c r="DK22">
        <f t="shared" si="11"/>
        <v>130827.78</v>
      </c>
      <c r="DL22">
        <f t="shared" si="11"/>
        <v>0</v>
      </c>
      <c r="DM22">
        <f t="shared" si="11"/>
        <v>448.39825640000009</v>
      </c>
      <c r="DN22">
        <f t="shared" si="11"/>
        <v>0</v>
      </c>
      <c r="DO22">
        <f t="shared" si="11"/>
        <v>0</v>
      </c>
      <c r="DP22">
        <f t="shared" si="11"/>
        <v>113100.51</v>
      </c>
      <c r="DQ22">
        <f t="shared" si="11"/>
        <v>53705.32</v>
      </c>
      <c r="DR22">
        <f t="shared" si="11"/>
        <v>0</v>
      </c>
      <c r="DS22">
        <f t="shared" si="11"/>
        <v>0</v>
      </c>
      <c r="DT22">
        <f t="shared" si="11"/>
        <v>498825.57</v>
      </c>
      <c r="DU22">
        <f t="shared" si="11"/>
        <v>213789.15</v>
      </c>
      <c r="DV22">
        <f t="shared" si="11"/>
        <v>154208.64000000001</v>
      </c>
      <c r="DW22">
        <f t="shared" si="11"/>
        <v>22581.279999999999</v>
      </c>
      <c r="DX22">
        <f t="shared" si="11"/>
        <v>130827.78</v>
      </c>
      <c r="DY22">
        <f t="shared" si="11"/>
        <v>0</v>
      </c>
      <c r="DZ22">
        <f t="shared" si="11"/>
        <v>448.39825640000009</v>
      </c>
      <c r="EA22">
        <f t="shared" si="11"/>
        <v>0</v>
      </c>
      <c r="EB22">
        <f t="shared" si="11"/>
        <v>0</v>
      </c>
      <c r="EC22">
        <f t="shared" si="11"/>
        <v>113100.51</v>
      </c>
      <c r="ED22">
        <f t="shared" si="11"/>
        <v>53705.32</v>
      </c>
      <c r="EE22">
        <f t="shared" si="11"/>
        <v>0</v>
      </c>
      <c r="EF22">
        <f t="shared" si="11"/>
        <v>0</v>
      </c>
      <c r="EG22">
        <f t="shared" si="11"/>
        <v>0</v>
      </c>
      <c r="EH22">
        <f t="shared" si="11"/>
        <v>0</v>
      </c>
      <c r="EI22">
        <f t="shared" si="11"/>
        <v>0</v>
      </c>
      <c r="EJ22">
        <f t="shared" si="11"/>
        <v>701083.99</v>
      </c>
      <c r="EK22">
        <f t="shared" si="11"/>
        <v>614634.05000000005</v>
      </c>
      <c r="EL22">
        <f t="shared" si="11"/>
        <v>3945.99</v>
      </c>
      <c r="EM22">
        <f t="shared" ref="EM22:FR22" si="12">EM161</f>
        <v>82503.95</v>
      </c>
      <c r="EN22">
        <f t="shared" si="12"/>
        <v>213789.15</v>
      </c>
      <c r="EO22">
        <f t="shared" si="12"/>
        <v>213789.15</v>
      </c>
      <c r="EP22">
        <f t="shared" si="12"/>
        <v>0</v>
      </c>
      <c r="EQ22">
        <f t="shared" si="12"/>
        <v>213789.15</v>
      </c>
      <c r="ER22">
        <f t="shared" si="12"/>
        <v>0</v>
      </c>
      <c r="ES22">
        <f t="shared" si="12"/>
        <v>0</v>
      </c>
      <c r="ET22">
        <f t="shared" si="12"/>
        <v>0</v>
      </c>
      <c r="EU22">
        <f t="shared" si="12"/>
        <v>0</v>
      </c>
      <c r="EV22">
        <f t="shared" si="12"/>
        <v>0</v>
      </c>
      <c r="EW22">
        <f t="shared" si="12"/>
        <v>0</v>
      </c>
      <c r="EX22">
        <f t="shared" si="12"/>
        <v>0</v>
      </c>
      <c r="EY22">
        <f t="shared" si="12"/>
        <v>0</v>
      </c>
      <c r="EZ22">
        <f t="shared" si="12"/>
        <v>0</v>
      </c>
      <c r="FA22">
        <f t="shared" si="12"/>
        <v>0</v>
      </c>
      <c r="FB22">
        <f t="shared" si="12"/>
        <v>0</v>
      </c>
      <c r="FC22">
        <f t="shared" si="12"/>
        <v>0</v>
      </c>
      <c r="FD22">
        <f t="shared" si="12"/>
        <v>0</v>
      </c>
      <c r="FE22">
        <f t="shared" si="12"/>
        <v>0</v>
      </c>
      <c r="FF22">
        <f t="shared" si="12"/>
        <v>0</v>
      </c>
      <c r="FG22">
        <f t="shared" si="12"/>
        <v>0</v>
      </c>
      <c r="FH22">
        <f t="shared" si="12"/>
        <v>0</v>
      </c>
      <c r="FI22">
        <f t="shared" si="12"/>
        <v>0</v>
      </c>
      <c r="FJ22">
        <f t="shared" si="12"/>
        <v>0</v>
      </c>
      <c r="FK22">
        <f t="shared" si="12"/>
        <v>0</v>
      </c>
      <c r="FL22">
        <f t="shared" si="12"/>
        <v>0</v>
      </c>
      <c r="FM22">
        <f t="shared" si="12"/>
        <v>0</v>
      </c>
      <c r="FN22">
        <f t="shared" si="12"/>
        <v>0</v>
      </c>
      <c r="FO22">
        <f t="shared" si="12"/>
        <v>0</v>
      </c>
      <c r="FP22">
        <f t="shared" si="12"/>
        <v>0</v>
      </c>
      <c r="FQ22">
        <f t="shared" si="12"/>
        <v>0</v>
      </c>
      <c r="FR22">
        <f t="shared" si="12"/>
        <v>0</v>
      </c>
      <c r="FS22">
        <f t="shared" ref="FS22:GX22" si="13">FS161</f>
        <v>701083.99</v>
      </c>
      <c r="FT22">
        <f t="shared" si="13"/>
        <v>614634.05000000005</v>
      </c>
      <c r="FU22">
        <f t="shared" si="13"/>
        <v>3945.99</v>
      </c>
      <c r="FV22">
        <f t="shared" si="13"/>
        <v>82503.95</v>
      </c>
      <c r="FW22">
        <f t="shared" si="13"/>
        <v>213789.15</v>
      </c>
      <c r="FX22">
        <f t="shared" si="13"/>
        <v>213789.15</v>
      </c>
      <c r="FY22">
        <f t="shared" si="13"/>
        <v>0</v>
      </c>
      <c r="FZ22">
        <f t="shared" si="13"/>
        <v>213789.15</v>
      </c>
      <c r="GA22">
        <f t="shared" si="13"/>
        <v>0</v>
      </c>
      <c r="GB22">
        <f t="shared" si="13"/>
        <v>0</v>
      </c>
      <c r="GC22">
        <f t="shared" si="13"/>
        <v>0</v>
      </c>
      <c r="GD22">
        <f t="shared" si="13"/>
        <v>0</v>
      </c>
      <c r="GE22">
        <f t="shared" si="13"/>
        <v>0</v>
      </c>
      <c r="GF22">
        <f t="shared" si="13"/>
        <v>0</v>
      </c>
      <c r="GG22">
        <f t="shared" si="13"/>
        <v>0</v>
      </c>
      <c r="GH22">
        <f t="shared" si="13"/>
        <v>0</v>
      </c>
      <c r="GI22">
        <f t="shared" si="13"/>
        <v>0</v>
      </c>
      <c r="GJ22">
        <f t="shared" si="13"/>
        <v>0</v>
      </c>
      <c r="GK22">
        <f t="shared" si="13"/>
        <v>0</v>
      </c>
      <c r="GL22">
        <f t="shared" si="13"/>
        <v>0</v>
      </c>
      <c r="GM22">
        <f t="shared" si="13"/>
        <v>0</v>
      </c>
      <c r="GN22">
        <f t="shared" si="13"/>
        <v>0</v>
      </c>
      <c r="GO22">
        <f t="shared" si="13"/>
        <v>0</v>
      </c>
      <c r="GP22">
        <f t="shared" si="13"/>
        <v>0</v>
      </c>
      <c r="GQ22">
        <f t="shared" si="13"/>
        <v>0</v>
      </c>
      <c r="GR22">
        <f t="shared" si="13"/>
        <v>0</v>
      </c>
      <c r="GS22">
        <f t="shared" si="13"/>
        <v>0</v>
      </c>
      <c r="GT22">
        <f t="shared" si="13"/>
        <v>0</v>
      </c>
      <c r="GU22">
        <f t="shared" si="13"/>
        <v>0</v>
      </c>
      <c r="GV22">
        <f t="shared" si="13"/>
        <v>0</v>
      </c>
      <c r="GW22">
        <f t="shared" si="13"/>
        <v>0</v>
      </c>
      <c r="GX22">
        <f t="shared" si="13"/>
        <v>0</v>
      </c>
    </row>
    <row r="24" spans="1:245" x14ac:dyDescent="0.25">
      <c r="A24">
        <v>17</v>
      </c>
      <c r="B24">
        <v>1</v>
      </c>
      <c r="C24">
        <f>ROW(SmtRes!A5)</f>
        <v>5</v>
      </c>
      <c r="D24">
        <f>ROW(EtalonRes!A5)</f>
        <v>5</v>
      </c>
      <c r="E24" t="s">
        <v>140</v>
      </c>
      <c r="F24" t="s">
        <v>141</v>
      </c>
      <c r="G24" t="s">
        <v>24</v>
      </c>
      <c r="H24" t="s">
        <v>142</v>
      </c>
      <c r="I24">
        <f>ROUND(4.8/100,9)</f>
        <v>4.8000000000000001E-2</v>
      </c>
      <c r="J24">
        <v>0</v>
      </c>
      <c r="K24">
        <f>ROUND(4.8/100,9)</f>
        <v>4.8000000000000001E-2</v>
      </c>
      <c r="O24">
        <f t="shared" ref="O24:O55" si="14">ROUND(CP24,2)</f>
        <v>211.27</v>
      </c>
      <c r="P24">
        <f t="shared" ref="P24:P55" si="15">ROUND((ROUND((AC24*AW24*I24),2)*BC24),2)</f>
        <v>0</v>
      </c>
      <c r="Q24">
        <f t="shared" ref="Q24:Q35" si="16">(ROUND((ROUND(((ET24)*AV24*I24),2)*BB24),2)+ROUND((ROUND(((AE24-(EU24))*AV24*I24),2)*BS24),2))</f>
        <v>130.25</v>
      </c>
      <c r="R24">
        <f t="shared" ref="R24:R55" si="17">ROUND((ROUND((AE24*AV24*I24),2)*BS24),2)</f>
        <v>35.29</v>
      </c>
      <c r="S24">
        <f t="shared" ref="S24:S55" si="18">ROUND((ROUND((AF24*AV24*I24),2)*BA24),2)</f>
        <v>81.02</v>
      </c>
      <c r="T24">
        <f t="shared" ref="T24:T55" si="19">ROUND(CU24*I24,2)</f>
        <v>0</v>
      </c>
      <c r="U24">
        <f t="shared" ref="U24:U55" si="20">CV24*I24</f>
        <v>7.44</v>
      </c>
      <c r="V24">
        <f t="shared" ref="V24:V55" si="21">CW24*I24</f>
        <v>0</v>
      </c>
      <c r="W24">
        <f t="shared" ref="W24:W55" si="22">ROUND(CX24*I24,2)</f>
        <v>0</v>
      </c>
      <c r="X24">
        <f t="shared" ref="X24:X55" si="23">ROUND(CY24,2)</f>
        <v>64.819999999999993</v>
      </c>
      <c r="Y24">
        <f t="shared" ref="Y24:Y55" si="24">ROUND(CZ24,2)</f>
        <v>44.56</v>
      </c>
      <c r="AA24">
        <v>1045535525</v>
      </c>
      <c r="AB24">
        <f t="shared" ref="AB24:AB55" si="25">ROUND((AC24+AD24+AF24),6)</f>
        <v>4401.5</v>
      </c>
      <c r="AC24">
        <f t="shared" ref="AC24:AC39" si="26">ROUND((ES24),6)</f>
        <v>0</v>
      </c>
      <c r="AD24">
        <f t="shared" ref="AD24:AD35" si="27">ROUND((((ET24)-(EU24))+AE24),6)</f>
        <v>2713.55</v>
      </c>
      <c r="AE24">
        <f t="shared" ref="AE24:AE35" si="28">ROUND((EU24),6)</f>
        <v>735.23</v>
      </c>
      <c r="AF24">
        <f t="shared" ref="AF24:AF35" si="29">ROUND((EV24),6)</f>
        <v>1687.95</v>
      </c>
      <c r="AG24">
        <f t="shared" ref="AG24:AG55" si="30">ROUND((AP24),6)</f>
        <v>0</v>
      </c>
      <c r="AH24">
        <f t="shared" ref="AH24:AH35" si="31">(EW24)</f>
        <v>155</v>
      </c>
      <c r="AI24">
        <f t="shared" ref="AI24:AI35" si="32">(EX24)</f>
        <v>0</v>
      </c>
      <c r="AJ24">
        <f t="shared" ref="AJ24:AJ55" si="33">(AS24)</f>
        <v>0</v>
      </c>
      <c r="AK24">
        <v>4401.5</v>
      </c>
      <c r="AL24">
        <v>0</v>
      </c>
      <c r="AM24">
        <v>2713.55</v>
      </c>
      <c r="AN24">
        <v>735.23</v>
      </c>
      <c r="AO24">
        <v>1687.95</v>
      </c>
      <c r="AP24">
        <v>0</v>
      </c>
      <c r="AQ24">
        <v>155</v>
      </c>
      <c r="AR24">
        <v>0</v>
      </c>
      <c r="AS24">
        <v>0</v>
      </c>
      <c r="AT24">
        <v>80</v>
      </c>
      <c r="AU24">
        <v>55</v>
      </c>
      <c r="AV24">
        <v>1</v>
      </c>
      <c r="AW24">
        <v>1</v>
      </c>
      <c r="AZ24">
        <v>1</v>
      </c>
      <c r="BA24">
        <v>1</v>
      </c>
      <c r="BB24">
        <v>1</v>
      </c>
      <c r="BC24">
        <v>1</v>
      </c>
      <c r="BH24">
        <v>0</v>
      </c>
      <c r="BI24">
        <v>1</v>
      </c>
      <c r="BJ24" t="s">
        <v>143</v>
      </c>
      <c r="BM24">
        <v>674</v>
      </c>
      <c r="BN24">
        <v>0</v>
      </c>
      <c r="BP24">
        <v>0</v>
      </c>
      <c r="BQ24">
        <v>60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Z24">
        <v>80</v>
      </c>
      <c r="CA24">
        <v>55</v>
      </c>
      <c r="CE24">
        <v>30</v>
      </c>
      <c r="CF24">
        <v>0</v>
      </c>
      <c r="CG24">
        <v>0</v>
      </c>
      <c r="CM24">
        <v>0</v>
      </c>
      <c r="CO24">
        <v>0</v>
      </c>
      <c r="CP24">
        <f t="shared" ref="CP24:CP55" si="34">(P24+Q24+S24)</f>
        <v>211.26999999999998</v>
      </c>
      <c r="CQ24">
        <f t="shared" ref="CQ24:CQ55" si="35">ROUND((ROUND((AC24*AW24*1),2)*BC24),2)</f>
        <v>0</v>
      </c>
      <c r="CR24">
        <f t="shared" ref="CR24:CR35" si="36">(ROUND((ROUND(((ET24)*AV24*1),2)*BB24),2)+ROUND((ROUND(((AE24-(EU24))*AV24*1),2)*BS24),2))</f>
        <v>2713.55</v>
      </c>
      <c r="CS24">
        <f t="shared" ref="CS24:CS55" si="37">ROUND((ROUND((AE24*AV24*1),2)*BS24),2)</f>
        <v>735.23</v>
      </c>
      <c r="CT24">
        <f t="shared" ref="CT24:CT55" si="38">ROUND((ROUND((AF24*AV24*1),2)*BA24),2)</f>
        <v>1687.95</v>
      </c>
      <c r="CU24">
        <f t="shared" ref="CU24:CU55" si="39">AG24</f>
        <v>0</v>
      </c>
      <c r="CV24">
        <f t="shared" ref="CV24:CV55" si="40">(AH24*AV24)</f>
        <v>155</v>
      </c>
      <c r="CW24">
        <f t="shared" ref="CW24:CW55" si="41">AI24</f>
        <v>0</v>
      </c>
      <c r="CX24">
        <f t="shared" ref="CX24:CX55" si="42">AJ24</f>
        <v>0</v>
      </c>
      <c r="CY24">
        <f>((S24*BZ24)/100)</f>
        <v>64.815999999999988</v>
      </c>
      <c r="CZ24">
        <f>((S24*CA24)/100)</f>
        <v>44.560999999999993</v>
      </c>
      <c r="DN24">
        <v>0</v>
      </c>
      <c r="DO24">
        <v>0</v>
      </c>
      <c r="DP24">
        <v>1</v>
      </c>
      <c r="DQ24">
        <v>1</v>
      </c>
      <c r="DU24">
        <v>1007</v>
      </c>
      <c r="DV24" t="s">
        <v>142</v>
      </c>
      <c r="DW24" t="s">
        <v>142</v>
      </c>
      <c r="DX24">
        <v>100</v>
      </c>
      <c r="EE24">
        <v>996103485</v>
      </c>
      <c r="EF24">
        <v>60</v>
      </c>
      <c r="EG24" t="s">
        <v>144</v>
      </c>
      <c r="EH24">
        <v>0</v>
      </c>
      <c r="EJ24">
        <v>1</v>
      </c>
      <c r="EK24">
        <v>674</v>
      </c>
      <c r="EL24" t="s">
        <v>145</v>
      </c>
      <c r="EM24" t="s">
        <v>146</v>
      </c>
      <c r="EQ24">
        <v>0</v>
      </c>
      <c r="ER24">
        <v>4401.5</v>
      </c>
      <c r="ES24">
        <v>0</v>
      </c>
      <c r="ET24">
        <v>2713.55</v>
      </c>
      <c r="EU24">
        <v>735.23</v>
      </c>
      <c r="EV24">
        <v>1687.95</v>
      </c>
      <c r="EW24">
        <v>155</v>
      </c>
      <c r="EX24">
        <v>0</v>
      </c>
      <c r="EY24">
        <v>0</v>
      </c>
      <c r="FQ24">
        <v>0</v>
      </c>
      <c r="FR24">
        <f t="shared" ref="FR24:FR55" si="43">ROUND(IF(AND(BH24=3,BI24=3),P24,0),2)</f>
        <v>0</v>
      </c>
      <c r="FS24">
        <v>0</v>
      </c>
      <c r="FX24">
        <v>80</v>
      </c>
      <c r="FY24">
        <v>55</v>
      </c>
      <c r="GD24">
        <v>0</v>
      </c>
      <c r="GF24">
        <v>462798223</v>
      </c>
      <c r="GG24">
        <v>2</v>
      </c>
      <c r="GH24">
        <v>1</v>
      </c>
      <c r="GI24">
        <v>-2</v>
      </c>
      <c r="GJ24">
        <v>0</v>
      </c>
      <c r="GK24">
        <f>ROUND(R24*(R12)/100,2)</f>
        <v>61.76</v>
      </c>
      <c r="GL24">
        <f t="shared" ref="GL24:GL55" si="44">ROUND(IF(AND(BH24=3,BI24=3,FS24&lt;&gt;0),P24,0),2)</f>
        <v>0</v>
      </c>
      <c r="GM24">
        <f t="shared" ref="GM24:GM55" si="45">ROUND(O24+X24+Y24+GK24,2)+GX24</f>
        <v>382.41</v>
      </c>
      <c r="GN24">
        <f t="shared" ref="GN24:GN55" si="46">IF(OR(BI24=0,BI24=1),ROUND(O24+X24+Y24+GK24,2),0)</f>
        <v>382.41</v>
      </c>
      <c r="GO24">
        <f t="shared" ref="GO24:GO55" si="47">IF(BI24=2,ROUND(O24+X24+Y24+GK24,2),0)</f>
        <v>0</v>
      </c>
      <c r="GP24">
        <f t="shared" ref="GP24:GP55" si="48">IF(BI24=4,ROUND(O24+X24+Y24+GK24,2)+GX24,0)</f>
        <v>0</v>
      </c>
      <c r="GR24">
        <v>0</v>
      </c>
      <c r="GS24">
        <v>3</v>
      </c>
      <c r="GT24">
        <v>0</v>
      </c>
      <c r="GV24">
        <f t="shared" ref="GV24:GV55" si="49">ROUND((GT24),6)</f>
        <v>0</v>
      </c>
      <c r="GW24">
        <v>1</v>
      </c>
      <c r="GX24">
        <f t="shared" ref="GX24:GX55" si="50">ROUND(HC24*I24,2)</f>
        <v>0</v>
      </c>
      <c r="HA24">
        <v>0</v>
      </c>
      <c r="HB24">
        <v>0</v>
      </c>
      <c r="HC24">
        <f t="shared" ref="HC24:HC55" si="51">GV24*GW24</f>
        <v>0</v>
      </c>
      <c r="IK24">
        <v>0</v>
      </c>
    </row>
    <row r="25" spans="1:245" x14ac:dyDescent="0.25">
      <c r="A25">
        <v>17</v>
      </c>
      <c r="B25">
        <v>1</v>
      </c>
      <c r="C25">
        <f>ROW(SmtRes!A10)</f>
        <v>10</v>
      </c>
      <c r="D25">
        <f>ROW(EtalonRes!A10)</f>
        <v>10</v>
      </c>
      <c r="E25" t="s">
        <v>140</v>
      </c>
      <c r="F25" t="s">
        <v>141</v>
      </c>
      <c r="G25" t="s">
        <v>24</v>
      </c>
      <c r="H25" t="s">
        <v>142</v>
      </c>
      <c r="I25">
        <f>ROUND(4.8/100,9)</f>
        <v>4.8000000000000001E-2</v>
      </c>
      <c r="J25">
        <v>0</v>
      </c>
      <c r="K25">
        <f>ROUND(4.8/100,9)</f>
        <v>4.8000000000000001E-2</v>
      </c>
      <c r="O25">
        <f t="shared" si="14"/>
        <v>3632.34</v>
      </c>
      <c r="P25">
        <f t="shared" si="15"/>
        <v>0</v>
      </c>
      <c r="Q25">
        <f t="shared" si="16"/>
        <v>1546.07</v>
      </c>
      <c r="R25">
        <f t="shared" si="17"/>
        <v>908.72</v>
      </c>
      <c r="S25">
        <f t="shared" si="18"/>
        <v>2086.27</v>
      </c>
      <c r="T25">
        <f t="shared" si="19"/>
        <v>0</v>
      </c>
      <c r="U25">
        <f t="shared" si="20"/>
        <v>7.44</v>
      </c>
      <c r="V25">
        <f t="shared" si="21"/>
        <v>0</v>
      </c>
      <c r="W25">
        <f t="shared" si="22"/>
        <v>0</v>
      </c>
      <c r="X25">
        <f t="shared" si="23"/>
        <v>1418.66</v>
      </c>
      <c r="Y25">
        <f t="shared" si="24"/>
        <v>855.37</v>
      </c>
      <c r="AA25">
        <v>1045535526</v>
      </c>
      <c r="AB25">
        <f t="shared" si="25"/>
        <v>4401.5</v>
      </c>
      <c r="AC25">
        <f t="shared" si="26"/>
        <v>0</v>
      </c>
      <c r="AD25">
        <f t="shared" si="27"/>
        <v>2713.55</v>
      </c>
      <c r="AE25">
        <f t="shared" si="28"/>
        <v>735.23</v>
      </c>
      <c r="AF25">
        <f t="shared" si="29"/>
        <v>1687.95</v>
      </c>
      <c r="AG25">
        <f t="shared" si="30"/>
        <v>0</v>
      </c>
      <c r="AH25">
        <f t="shared" si="31"/>
        <v>155</v>
      </c>
      <c r="AI25">
        <f t="shared" si="32"/>
        <v>0</v>
      </c>
      <c r="AJ25">
        <f t="shared" si="33"/>
        <v>0</v>
      </c>
      <c r="AK25">
        <v>4401.5</v>
      </c>
      <c r="AL25">
        <v>0</v>
      </c>
      <c r="AM25">
        <v>2713.55</v>
      </c>
      <c r="AN25">
        <v>735.23</v>
      </c>
      <c r="AO25">
        <v>1687.95</v>
      </c>
      <c r="AP25">
        <v>0</v>
      </c>
      <c r="AQ25">
        <v>155</v>
      </c>
      <c r="AR25">
        <v>0</v>
      </c>
      <c r="AS25">
        <v>0</v>
      </c>
      <c r="AT25">
        <v>68</v>
      </c>
      <c r="AU25">
        <v>41</v>
      </c>
      <c r="AV25">
        <v>1</v>
      </c>
      <c r="AW25">
        <v>1</v>
      </c>
      <c r="AZ25">
        <v>1</v>
      </c>
      <c r="BA25">
        <v>25.75</v>
      </c>
      <c r="BB25">
        <v>11.87</v>
      </c>
      <c r="BC25">
        <v>1</v>
      </c>
      <c r="BH25">
        <v>0</v>
      </c>
      <c r="BI25">
        <v>1</v>
      </c>
      <c r="BJ25" t="s">
        <v>143</v>
      </c>
      <c r="BM25">
        <v>674</v>
      </c>
      <c r="BN25">
        <v>0</v>
      </c>
      <c r="BO25" t="s">
        <v>141</v>
      </c>
      <c r="BP25">
        <v>1</v>
      </c>
      <c r="BQ25">
        <v>60</v>
      </c>
      <c r="BR25">
        <v>0</v>
      </c>
      <c r="BS25">
        <v>25.75</v>
      </c>
      <c r="BT25">
        <v>1</v>
      </c>
      <c r="BU25">
        <v>1</v>
      </c>
      <c r="BV25">
        <v>1</v>
      </c>
      <c r="BW25">
        <v>1</v>
      </c>
      <c r="BX25">
        <v>1</v>
      </c>
      <c r="BZ25">
        <v>68</v>
      </c>
      <c r="CA25">
        <v>41</v>
      </c>
      <c r="CE25">
        <v>30</v>
      </c>
      <c r="CF25">
        <v>0</v>
      </c>
      <c r="CG25">
        <v>0</v>
      </c>
      <c r="CM25">
        <v>0</v>
      </c>
      <c r="CO25">
        <v>0</v>
      </c>
      <c r="CP25">
        <f t="shared" si="34"/>
        <v>3632.34</v>
      </c>
      <c r="CQ25">
        <f t="shared" si="35"/>
        <v>0</v>
      </c>
      <c r="CR25">
        <f t="shared" si="36"/>
        <v>32209.84</v>
      </c>
      <c r="CS25">
        <f t="shared" si="37"/>
        <v>18932.169999999998</v>
      </c>
      <c r="CT25">
        <f t="shared" si="38"/>
        <v>43464.71</v>
      </c>
      <c r="CU25">
        <f t="shared" si="39"/>
        <v>0</v>
      </c>
      <c r="CV25">
        <f t="shared" si="40"/>
        <v>155</v>
      </c>
      <c r="CW25">
        <f t="shared" si="41"/>
        <v>0</v>
      </c>
      <c r="CX25">
        <f t="shared" si="42"/>
        <v>0</v>
      </c>
      <c r="CY25">
        <f>S25*(BZ25/100)</f>
        <v>1418.6636000000001</v>
      </c>
      <c r="CZ25">
        <f>S25*(CA25/100)</f>
        <v>855.37069999999994</v>
      </c>
      <c r="DN25">
        <v>80</v>
      </c>
      <c r="DO25">
        <v>55</v>
      </c>
      <c r="DP25">
        <v>1</v>
      </c>
      <c r="DQ25">
        <v>1</v>
      </c>
      <c r="DU25">
        <v>1007</v>
      </c>
      <c r="DV25" t="s">
        <v>142</v>
      </c>
      <c r="DW25" t="s">
        <v>142</v>
      </c>
      <c r="DX25">
        <v>100</v>
      </c>
      <c r="EE25">
        <v>996103485</v>
      </c>
      <c r="EF25">
        <v>60</v>
      </c>
      <c r="EG25" t="s">
        <v>144</v>
      </c>
      <c r="EH25">
        <v>0</v>
      </c>
      <c r="EJ25">
        <v>1</v>
      </c>
      <c r="EK25">
        <v>674</v>
      </c>
      <c r="EL25" t="s">
        <v>145</v>
      </c>
      <c r="EM25" t="s">
        <v>146</v>
      </c>
      <c r="EQ25">
        <v>0</v>
      </c>
      <c r="ER25">
        <v>4401.5</v>
      </c>
      <c r="ES25">
        <v>0</v>
      </c>
      <c r="ET25">
        <v>2713.55</v>
      </c>
      <c r="EU25">
        <v>735.23</v>
      </c>
      <c r="EV25">
        <v>1687.95</v>
      </c>
      <c r="EW25">
        <v>155</v>
      </c>
      <c r="EX25">
        <v>0</v>
      </c>
      <c r="EY25">
        <v>0</v>
      </c>
      <c r="FQ25">
        <v>0</v>
      </c>
      <c r="FR25">
        <f t="shared" si="43"/>
        <v>0</v>
      </c>
      <c r="FS25">
        <v>0</v>
      </c>
      <c r="FX25">
        <v>80</v>
      </c>
      <c r="FY25">
        <v>55</v>
      </c>
      <c r="GD25">
        <v>0</v>
      </c>
      <c r="GF25">
        <v>462798223</v>
      </c>
      <c r="GG25">
        <v>2</v>
      </c>
      <c r="GH25">
        <v>1</v>
      </c>
      <c r="GI25">
        <v>2</v>
      </c>
      <c r="GJ25">
        <v>0</v>
      </c>
      <c r="GK25">
        <f>ROUND(R25*(S12)/100,2)</f>
        <v>1426.69</v>
      </c>
      <c r="GL25">
        <f t="shared" si="44"/>
        <v>0</v>
      </c>
      <c r="GM25">
        <f t="shared" si="45"/>
        <v>7333.06</v>
      </c>
      <c r="GN25">
        <f t="shared" si="46"/>
        <v>7333.06</v>
      </c>
      <c r="GO25">
        <f t="shared" si="47"/>
        <v>0</v>
      </c>
      <c r="GP25">
        <f t="shared" si="48"/>
        <v>0</v>
      </c>
      <c r="GR25">
        <v>0</v>
      </c>
      <c r="GS25">
        <v>3</v>
      </c>
      <c r="GT25">
        <v>0</v>
      </c>
      <c r="GV25">
        <f t="shared" si="49"/>
        <v>0</v>
      </c>
      <c r="GW25">
        <v>1</v>
      </c>
      <c r="GX25">
        <f t="shared" si="50"/>
        <v>0</v>
      </c>
      <c r="HA25">
        <v>0</v>
      </c>
      <c r="HB25">
        <v>0</v>
      </c>
      <c r="HC25">
        <f t="shared" si="51"/>
        <v>0</v>
      </c>
      <c r="IK25">
        <v>0</v>
      </c>
    </row>
    <row r="26" spans="1:245" x14ac:dyDescent="0.25">
      <c r="A26">
        <v>17</v>
      </c>
      <c r="B26">
        <v>1</v>
      </c>
      <c r="C26">
        <f>ROW(SmtRes!A14)</f>
        <v>14</v>
      </c>
      <c r="D26">
        <f>ROW(EtalonRes!A14)</f>
        <v>14</v>
      </c>
      <c r="E26" t="s">
        <v>147</v>
      </c>
      <c r="F26" t="s">
        <v>148</v>
      </c>
      <c r="G26" t="s">
        <v>34</v>
      </c>
      <c r="H26" t="s">
        <v>142</v>
      </c>
      <c r="I26">
        <f>ROUND(12/100,9)</f>
        <v>0.12</v>
      </c>
      <c r="J26">
        <v>0</v>
      </c>
      <c r="K26">
        <f>ROUND(12/100,9)</f>
        <v>0.12</v>
      </c>
      <c r="O26">
        <f t="shared" si="14"/>
        <v>61.53</v>
      </c>
      <c r="P26">
        <f t="shared" si="15"/>
        <v>0</v>
      </c>
      <c r="Q26">
        <f t="shared" si="16"/>
        <v>48.29</v>
      </c>
      <c r="R26">
        <f t="shared" si="17"/>
        <v>9.7899999999999991</v>
      </c>
      <c r="S26">
        <f t="shared" si="18"/>
        <v>13.24</v>
      </c>
      <c r="T26">
        <f t="shared" si="19"/>
        <v>0</v>
      </c>
      <c r="U26">
        <f t="shared" si="20"/>
        <v>1.4039999999999999</v>
      </c>
      <c r="V26">
        <f t="shared" si="21"/>
        <v>0</v>
      </c>
      <c r="W26">
        <f t="shared" si="22"/>
        <v>0</v>
      </c>
      <c r="X26">
        <f t="shared" si="23"/>
        <v>10.59</v>
      </c>
      <c r="Y26">
        <f t="shared" si="24"/>
        <v>7.28</v>
      </c>
      <c r="AA26">
        <v>1045535525</v>
      </c>
      <c r="AB26">
        <f t="shared" si="25"/>
        <v>512.76</v>
      </c>
      <c r="AC26">
        <f t="shared" si="26"/>
        <v>0</v>
      </c>
      <c r="AD26">
        <f t="shared" si="27"/>
        <v>402.43</v>
      </c>
      <c r="AE26">
        <f t="shared" si="28"/>
        <v>81.58</v>
      </c>
      <c r="AF26">
        <f t="shared" si="29"/>
        <v>110.33</v>
      </c>
      <c r="AG26">
        <f t="shared" si="30"/>
        <v>0</v>
      </c>
      <c r="AH26">
        <f t="shared" si="31"/>
        <v>11.7</v>
      </c>
      <c r="AI26">
        <f t="shared" si="32"/>
        <v>0</v>
      </c>
      <c r="AJ26">
        <f t="shared" si="33"/>
        <v>0</v>
      </c>
      <c r="AK26">
        <v>512.76</v>
      </c>
      <c r="AL26">
        <v>0</v>
      </c>
      <c r="AM26">
        <v>402.43</v>
      </c>
      <c r="AN26">
        <v>81.58</v>
      </c>
      <c r="AO26">
        <v>110.33</v>
      </c>
      <c r="AP26">
        <v>0</v>
      </c>
      <c r="AQ26">
        <v>11.7</v>
      </c>
      <c r="AR26">
        <v>0</v>
      </c>
      <c r="AS26">
        <v>0</v>
      </c>
      <c r="AT26">
        <v>80</v>
      </c>
      <c r="AU26">
        <v>55</v>
      </c>
      <c r="AV26">
        <v>1</v>
      </c>
      <c r="AW26">
        <v>1</v>
      </c>
      <c r="AZ26">
        <v>1</v>
      </c>
      <c r="BA26">
        <v>1</v>
      </c>
      <c r="BB26">
        <v>1</v>
      </c>
      <c r="BC26">
        <v>1</v>
      </c>
      <c r="BH26">
        <v>0</v>
      </c>
      <c r="BI26">
        <v>1</v>
      </c>
      <c r="BJ26" t="s">
        <v>149</v>
      </c>
      <c r="BM26">
        <v>674</v>
      </c>
      <c r="BN26">
        <v>0</v>
      </c>
      <c r="BP26">
        <v>0</v>
      </c>
      <c r="BQ26">
        <v>60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Z26">
        <v>80</v>
      </c>
      <c r="CA26">
        <v>55</v>
      </c>
      <c r="CE26">
        <v>30</v>
      </c>
      <c r="CF26">
        <v>0</v>
      </c>
      <c r="CG26">
        <v>0</v>
      </c>
      <c r="CM26">
        <v>0</v>
      </c>
      <c r="CO26">
        <v>0</v>
      </c>
      <c r="CP26">
        <f t="shared" si="34"/>
        <v>61.53</v>
      </c>
      <c r="CQ26">
        <f t="shared" si="35"/>
        <v>0</v>
      </c>
      <c r="CR26">
        <f t="shared" si="36"/>
        <v>402.43</v>
      </c>
      <c r="CS26">
        <f t="shared" si="37"/>
        <v>81.58</v>
      </c>
      <c r="CT26">
        <f t="shared" si="38"/>
        <v>110.33</v>
      </c>
      <c r="CU26">
        <f t="shared" si="39"/>
        <v>0</v>
      </c>
      <c r="CV26">
        <f t="shared" si="40"/>
        <v>11.7</v>
      </c>
      <c r="CW26">
        <f t="shared" si="41"/>
        <v>0</v>
      </c>
      <c r="CX26">
        <f t="shared" si="42"/>
        <v>0</v>
      </c>
      <c r="CY26">
        <f>((S26*BZ26)/100)</f>
        <v>10.592000000000001</v>
      </c>
      <c r="CZ26">
        <f>((S26*CA26)/100)</f>
        <v>7.282</v>
      </c>
      <c r="DN26">
        <v>0</v>
      </c>
      <c r="DO26">
        <v>0</v>
      </c>
      <c r="DP26">
        <v>1</v>
      </c>
      <c r="DQ26">
        <v>1</v>
      </c>
      <c r="DU26">
        <v>1007</v>
      </c>
      <c r="DV26" t="s">
        <v>142</v>
      </c>
      <c r="DW26" t="s">
        <v>142</v>
      </c>
      <c r="DX26">
        <v>100</v>
      </c>
      <c r="EE26">
        <v>996103485</v>
      </c>
      <c r="EF26">
        <v>60</v>
      </c>
      <c r="EG26" t="s">
        <v>144</v>
      </c>
      <c r="EH26">
        <v>0</v>
      </c>
      <c r="EJ26">
        <v>1</v>
      </c>
      <c r="EK26">
        <v>674</v>
      </c>
      <c r="EL26" t="s">
        <v>145</v>
      </c>
      <c r="EM26" t="s">
        <v>146</v>
      </c>
      <c r="EQ26">
        <v>0</v>
      </c>
      <c r="ER26">
        <v>512.76</v>
      </c>
      <c r="ES26">
        <v>0</v>
      </c>
      <c r="ET26">
        <v>402.43</v>
      </c>
      <c r="EU26">
        <v>81.58</v>
      </c>
      <c r="EV26">
        <v>110.33</v>
      </c>
      <c r="EW26">
        <v>11.7</v>
      </c>
      <c r="EX26">
        <v>0</v>
      </c>
      <c r="EY26">
        <v>0</v>
      </c>
      <c r="FQ26">
        <v>0</v>
      </c>
      <c r="FR26">
        <f t="shared" si="43"/>
        <v>0</v>
      </c>
      <c r="FS26">
        <v>0</v>
      </c>
      <c r="FX26">
        <v>80</v>
      </c>
      <c r="FY26">
        <v>55</v>
      </c>
      <c r="GD26">
        <v>0</v>
      </c>
      <c r="GF26">
        <v>-1972224145</v>
      </c>
      <c r="GG26">
        <v>2</v>
      </c>
      <c r="GH26">
        <v>1</v>
      </c>
      <c r="GI26">
        <v>-2</v>
      </c>
      <c r="GJ26">
        <v>0</v>
      </c>
      <c r="GK26">
        <f>ROUND(R26*(R12)/100,2)</f>
        <v>17.13</v>
      </c>
      <c r="GL26">
        <f t="shared" si="44"/>
        <v>0</v>
      </c>
      <c r="GM26">
        <f t="shared" si="45"/>
        <v>96.53</v>
      </c>
      <c r="GN26">
        <f t="shared" si="46"/>
        <v>96.53</v>
      </c>
      <c r="GO26">
        <f t="shared" si="47"/>
        <v>0</v>
      </c>
      <c r="GP26">
        <f t="shared" si="48"/>
        <v>0</v>
      </c>
      <c r="GR26">
        <v>0</v>
      </c>
      <c r="GS26">
        <v>3</v>
      </c>
      <c r="GT26">
        <v>0</v>
      </c>
      <c r="GV26">
        <f t="shared" si="49"/>
        <v>0</v>
      </c>
      <c r="GW26">
        <v>1</v>
      </c>
      <c r="GX26">
        <f t="shared" si="50"/>
        <v>0</v>
      </c>
      <c r="HA26">
        <v>0</v>
      </c>
      <c r="HB26">
        <v>0</v>
      </c>
      <c r="HC26">
        <f t="shared" si="51"/>
        <v>0</v>
      </c>
      <c r="IK26">
        <v>0</v>
      </c>
    </row>
    <row r="27" spans="1:245" x14ac:dyDescent="0.25">
      <c r="A27">
        <v>17</v>
      </c>
      <c r="B27">
        <v>1</v>
      </c>
      <c r="C27">
        <f>ROW(SmtRes!A18)</f>
        <v>18</v>
      </c>
      <c r="D27">
        <f>ROW(EtalonRes!A18)</f>
        <v>18</v>
      </c>
      <c r="E27" t="s">
        <v>147</v>
      </c>
      <c r="F27" t="s">
        <v>148</v>
      </c>
      <c r="G27" t="s">
        <v>34</v>
      </c>
      <c r="H27" t="s">
        <v>142</v>
      </c>
      <c r="I27">
        <f>ROUND(12/100,9)</f>
        <v>0.12</v>
      </c>
      <c r="J27">
        <v>0</v>
      </c>
      <c r="K27">
        <f>ROUND(12/100,9)</f>
        <v>0.12</v>
      </c>
      <c r="O27">
        <f t="shared" si="14"/>
        <v>908.34</v>
      </c>
      <c r="P27">
        <f t="shared" si="15"/>
        <v>0</v>
      </c>
      <c r="Q27">
        <f t="shared" si="16"/>
        <v>567.41</v>
      </c>
      <c r="R27">
        <f t="shared" si="17"/>
        <v>252.09</v>
      </c>
      <c r="S27">
        <f t="shared" si="18"/>
        <v>340.93</v>
      </c>
      <c r="T27">
        <f t="shared" si="19"/>
        <v>0</v>
      </c>
      <c r="U27">
        <f t="shared" si="20"/>
        <v>1.4039999999999999</v>
      </c>
      <c r="V27">
        <f t="shared" si="21"/>
        <v>0</v>
      </c>
      <c r="W27">
        <f t="shared" si="22"/>
        <v>0</v>
      </c>
      <c r="X27">
        <f t="shared" si="23"/>
        <v>231.83</v>
      </c>
      <c r="Y27">
        <f t="shared" si="24"/>
        <v>139.78</v>
      </c>
      <c r="AA27">
        <v>1045535526</v>
      </c>
      <c r="AB27">
        <f t="shared" si="25"/>
        <v>512.76</v>
      </c>
      <c r="AC27">
        <f t="shared" si="26"/>
        <v>0</v>
      </c>
      <c r="AD27">
        <f t="shared" si="27"/>
        <v>402.43</v>
      </c>
      <c r="AE27">
        <f t="shared" si="28"/>
        <v>81.58</v>
      </c>
      <c r="AF27">
        <f t="shared" si="29"/>
        <v>110.33</v>
      </c>
      <c r="AG27">
        <f t="shared" si="30"/>
        <v>0</v>
      </c>
      <c r="AH27">
        <f t="shared" si="31"/>
        <v>11.7</v>
      </c>
      <c r="AI27">
        <f t="shared" si="32"/>
        <v>0</v>
      </c>
      <c r="AJ27">
        <f t="shared" si="33"/>
        <v>0</v>
      </c>
      <c r="AK27">
        <v>512.76</v>
      </c>
      <c r="AL27">
        <v>0</v>
      </c>
      <c r="AM27">
        <v>402.43</v>
      </c>
      <c r="AN27">
        <v>81.58</v>
      </c>
      <c r="AO27">
        <v>110.33</v>
      </c>
      <c r="AP27">
        <v>0</v>
      </c>
      <c r="AQ27">
        <v>11.7</v>
      </c>
      <c r="AR27">
        <v>0</v>
      </c>
      <c r="AS27">
        <v>0</v>
      </c>
      <c r="AT27">
        <v>68</v>
      </c>
      <c r="AU27">
        <v>41</v>
      </c>
      <c r="AV27">
        <v>1</v>
      </c>
      <c r="AW27">
        <v>1</v>
      </c>
      <c r="AZ27">
        <v>1</v>
      </c>
      <c r="BA27">
        <v>25.75</v>
      </c>
      <c r="BB27">
        <v>11.75</v>
      </c>
      <c r="BC27">
        <v>1</v>
      </c>
      <c r="BH27">
        <v>0</v>
      </c>
      <c r="BI27">
        <v>1</v>
      </c>
      <c r="BJ27" t="s">
        <v>149</v>
      </c>
      <c r="BM27">
        <v>674</v>
      </c>
      <c r="BN27">
        <v>0</v>
      </c>
      <c r="BO27" t="s">
        <v>148</v>
      </c>
      <c r="BP27">
        <v>1</v>
      </c>
      <c r="BQ27">
        <v>60</v>
      </c>
      <c r="BR27">
        <v>0</v>
      </c>
      <c r="BS27">
        <v>25.75</v>
      </c>
      <c r="BT27">
        <v>1</v>
      </c>
      <c r="BU27">
        <v>1</v>
      </c>
      <c r="BV27">
        <v>1</v>
      </c>
      <c r="BW27">
        <v>1</v>
      </c>
      <c r="BX27">
        <v>1</v>
      </c>
      <c r="BZ27">
        <v>68</v>
      </c>
      <c r="CA27">
        <v>41</v>
      </c>
      <c r="CE27">
        <v>30</v>
      </c>
      <c r="CF27">
        <v>0</v>
      </c>
      <c r="CG27">
        <v>0</v>
      </c>
      <c r="CM27">
        <v>0</v>
      </c>
      <c r="CO27">
        <v>0</v>
      </c>
      <c r="CP27">
        <f t="shared" si="34"/>
        <v>908.33999999999992</v>
      </c>
      <c r="CQ27">
        <f t="shared" si="35"/>
        <v>0</v>
      </c>
      <c r="CR27">
        <f t="shared" si="36"/>
        <v>4728.55</v>
      </c>
      <c r="CS27">
        <f t="shared" si="37"/>
        <v>2100.69</v>
      </c>
      <c r="CT27">
        <f t="shared" si="38"/>
        <v>2841</v>
      </c>
      <c r="CU27">
        <f t="shared" si="39"/>
        <v>0</v>
      </c>
      <c r="CV27">
        <f t="shared" si="40"/>
        <v>11.7</v>
      </c>
      <c r="CW27">
        <f t="shared" si="41"/>
        <v>0</v>
      </c>
      <c r="CX27">
        <f t="shared" si="42"/>
        <v>0</v>
      </c>
      <c r="CY27">
        <f>S27*(BZ27/100)</f>
        <v>231.83240000000004</v>
      </c>
      <c r="CZ27">
        <f>S27*(CA27/100)</f>
        <v>139.78129999999999</v>
      </c>
      <c r="DN27">
        <v>80</v>
      </c>
      <c r="DO27">
        <v>55</v>
      </c>
      <c r="DP27">
        <v>1</v>
      </c>
      <c r="DQ27">
        <v>1</v>
      </c>
      <c r="DU27">
        <v>1007</v>
      </c>
      <c r="DV27" t="s">
        <v>142</v>
      </c>
      <c r="DW27" t="s">
        <v>142</v>
      </c>
      <c r="DX27">
        <v>100</v>
      </c>
      <c r="EE27">
        <v>996103485</v>
      </c>
      <c r="EF27">
        <v>60</v>
      </c>
      <c r="EG27" t="s">
        <v>144</v>
      </c>
      <c r="EH27">
        <v>0</v>
      </c>
      <c r="EJ27">
        <v>1</v>
      </c>
      <c r="EK27">
        <v>674</v>
      </c>
      <c r="EL27" t="s">
        <v>145</v>
      </c>
      <c r="EM27" t="s">
        <v>146</v>
      </c>
      <c r="EQ27">
        <v>0</v>
      </c>
      <c r="ER27">
        <v>512.76</v>
      </c>
      <c r="ES27">
        <v>0</v>
      </c>
      <c r="ET27">
        <v>402.43</v>
      </c>
      <c r="EU27">
        <v>81.58</v>
      </c>
      <c r="EV27">
        <v>110.33</v>
      </c>
      <c r="EW27">
        <v>11.7</v>
      </c>
      <c r="EX27">
        <v>0</v>
      </c>
      <c r="EY27">
        <v>0</v>
      </c>
      <c r="FQ27">
        <v>0</v>
      </c>
      <c r="FR27">
        <f t="shared" si="43"/>
        <v>0</v>
      </c>
      <c r="FS27">
        <v>0</v>
      </c>
      <c r="FX27">
        <v>80</v>
      </c>
      <c r="FY27">
        <v>55</v>
      </c>
      <c r="GD27">
        <v>0</v>
      </c>
      <c r="GF27">
        <v>-1972224145</v>
      </c>
      <c r="GG27">
        <v>2</v>
      </c>
      <c r="GH27">
        <v>1</v>
      </c>
      <c r="GI27">
        <v>2</v>
      </c>
      <c r="GJ27">
        <v>0</v>
      </c>
      <c r="GK27">
        <f>ROUND(R27*(S12)/100,2)</f>
        <v>395.78</v>
      </c>
      <c r="GL27">
        <f t="shared" si="44"/>
        <v>0</v>
      </c>
      <c r="GM27">
        <f t="shared" si="45"/>
        <v>1675.73</v>
      </c>
      <c r="GN27">
        <f t="shared" si="46"/>
        <v>1675.73</v>
      </c>
      <c r="GO27">
        <f t="shared" si="47"/>
        <v>0</v>
      </c>
      <c r="GP27">
        <f t="shared" si="48"/>
        <v>0</v>
      </c>
      <c r="GR27">
        <v>0</v>
      </c>
      <c r="GS27">
        <v>3</v>
      </c>
      <c r="GT27">
        <v>0</v>
      </c>
      <c r="GV27">
        <f t="shared" si="49"/>
        <v>0</v>
      </c>
      <c r="GW27">
        <v>1</v>
      </c>
      <c r="GX27">
        <f t="shared" si="50"/>
        <v>0</v>
      </c>
      <c r="HA27">
        <v>0</v>
      </c>
      <c r="HB27">
        <v>0</v>
      </c>
      <c r="HC27">
        <f t="shared" si="51"/>
        <v>0</v>
      </c>
      <c r="IK27">
        <v>0</v>
      </c>
    </row>
    <row r="28" spans="1:245" x14ac:dyDescent="0.25">
      <c r="A28">
        <v>17</v>
      </c>
      <c r="B28">
        <v>1</v>
      </c>
      <c r="C28">
        <f>ROW(SmtRes!A23)</f>
        <v>23</v>
      </c>
      <c r="D28">
        <f>ROW(EtalonRes!A23)</f>
        <v>23</v>
      </c>
      <c r="E28" t="s">
        <v>150</v>
      </c>
      <c r="F28" t="s">
        <v>141</v>
      </c>
      <c r="G28" t="s">
        <v>35</v>
      </c>
      <c r="H28" t="s">
        <v>142</v>
      </c>
      <c r="I28">
        <f>ROUND(1.44/100,9)</f>
        <v>1.44E-2</v>
      </c>
      <c r="J28">
        <v>0</v>
      </c>
      <c r="K28">
        <f>ROUND(1.44/100,9)</f>
        <v>1.44E-2</v>
      </c>
      <c r="O28">
        <f t="shared" si="14"/>
        <v>63.39</v>
      </c>
      <c r="P28">
        <f t="shared" si="15"/>
        <v>0</v>
      </c>
      <c r="Q28">
        <f t="shared" si="16"/>
        <v>39.08</v>
      </c>
      <c r="R28">
        <f t="shared" si="17"/>
        <v>10.59</v>
      </c>
      <c r="S28">
        <f t="shared" si="18"/>
        <v>24.31</v>
      </c>
      <c r="T28">
        <f t="shared" si="19"/>
        <v>0</v>
      </c>
      <c r="U28">
        <f t="shared" si="20"/>
        <v>2.2319999999999998</v>
      </c>
      <c r="V28">
        <f t="shared" si="21"/>
        <v>0</v>
      </c>
      <c r="W28">
        <f t="shared" si="22"/>
        <v>0</v>
      </c>
      <c r="X28">
        <f t="shared" si="23"/>
        <v>19.45</v>
      </c>
      <c r="Y28">
        <f t="shared" si="24"/>
        <v>13.37</v>
      </c>
      <c r="AA28">
        <v>1045535525</v>
      </c>
      <c r="AB28">
        <f t="shared" si="25"/>
        <v>4401.5</v>
      </c>
      <c r="AC28">
        <f t="shared" si="26"/>
        <v>0</v>
      </c>
      <c r="AD28">
        <f t="shared" si="27"/>
        <v>2713.55</v>
      </c>
      <c r="AE28">
        <f t="shared" si="28"/>
        <v>735.23</v>
      </c>
      <c r="AF28">
        <f t="shared" si="29"/>
        <v>1687.95</v>
      </c>
      <c r="AG28">
        <f t="shared" si="30"/>
        <v>0</v>
      </c>
      <c r="AH28">
        <f t="shared" si="31"/>
        <v>155</v>
      </c>
      <c r="AI28">
        <f t="shared" si="32"/>
        <v>0</v>
      </c>
      <c r="AJ28">
        <f t="shared" si="33"/>
        <v>0</v>
      </c>
      <c r="AK28">
        <v>4401.5</v>
      </c>
      <c r="AL28">
        <v>0</v>
      </c>
      <c r="AM28">
        <v>2713.55</v>
      </c>
      <c r="AN28">
        <v>735.23</v>
      </c>
      <c r="AO28">
        <v>1687.95</v>
      </c>
      <c r="AP28">
        <v>0</v>
      </c>
      <c r="AQ28">
        <v>155</v>
      </c>
      <c r="AR28">
        <v>0</v>
      </c>
      <c r="AS28">
        <v>0</v>
      </c>
      <c r="AT28">
        <v>80</v>
      </c>
      <c r="AU28">
        <v>55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H28">
        <v>0</v>
      </c>
      <c r="BI28">
        <v>1</v>
      </c>
      <c r="BJ28" t="s">
        <v>143</v>
      </c>
      <c r="BM28">
        <v>674</v>
      </c>
      <c r="BN28">
        <v>0</v>
      </c>
      <c r="BP28">
        <v>0</v>
      </c>
      <c r="BQ28">
        <v>60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Z28">
        <v>80</v>
      </c>
      <c r="CA28">
        <v>55</v>
      </c>
      <c r="CE28">
        <v>30</v>
      </c>
      <c r="CF28">
        <v>0</v>
      </c>
      <c r="CG28">
        <v>0</v>
      </c>
      <c r="CM28">
        <v>0</v>
      </c>
      <c r="CO28">
        <v>0</v>
      </c>
      <c r="CP28">
        <f t="shared" si="34"/>
        <v>63.39</v>
      </c>
      <c r="CQ28">
        <f t="shared" si="35"/>
        <v>0</v>
      </c>
      <c r="CR28">
        <f t="shared" si="36"/>
        <v>2713.55</v>
      </c>
      <c r="CS28">
        <f t="shared" si="37"/>
        <v>735.23</v>
      </c>
      <c r="CT28">
        <f t="shared" si="38"/>
        <v>1687.95</v>
      </c>
      <c r="CU28">
        <f t="shared" si="39"/>
        <v>0</v>
      </c>
      <c r="CV28">
        <f t="shared" si="40"/>
        <v>155</v>
      </c>
      <c r="CW28">
        <f t="shared" si="41"/>
        <v>0</v>
      </c>
      <c r="CX28">
        <f t="shared" si="42"/>
        <v>0</v>
      </c>
      <c r="CY28">
        <f>((S28*BZ28)/100)</f>
        <v>19.448</v>
      </c>
      <c r="CZ28">
        <f>((S28*CA28)/100)</f>
        <v>13.3705</v>
      </c>
      <c r="DN28">
        <v>0</v>
      </c>
      <c r="DO28">
        <v>0</v>
      </c>
      <c r="DP28">
        <v>1</v>
      </c>
      <c r="DQ28">
        <v>1</v>
      </c>
      <c r="DU28">
        <v>1007</v>
      </c>
      <c r="DV28" t="s">
        <v>142</v>
      </c>
      <c r="DW28" t="s">
        <v>142</v>
      </c>
      <c r="DX28">
        <v>100</v>
      </c>
      <c r="EE28">
        <v>996103485</v>
      </c>
      <c r="EF28">
        <v>60</v>
      </c>
      <c r="EG28" t="s">
        <v>144</v>
      </c>
      <c r="EH28">
        <v>0</v>
      </c>
      <c r="EJ28">
        <v>1</v>
      </c>
      <c r="EK28">
        <v>674</v>
      </c>
      <c r="EL28" t="s">
        <v>145</v>
      </c>
      <c r="EM28" t="s">
        <v>146</v>
      </c>
      <c r="EQ28">
        <v>0</v>
      </c>
      <c r="ER28">
        <v>4401.5</v>
      </c>
      <c r="ES28">
        <v>0</v>
      </c>
      <c r="ET28">
        <v>2713.55</v>
      </c>
      <c r="EU28">
        <v>735.23</v>
      </c>
      <c r="EV28">
        <v>1687.95</v>
      </c>
      <c r="EW28">
        <v>155</v>
      </c>
      <c r="EX28">
        <v>0</v>
      </c>
      <c r="EY28">
        <v>0</v>
      </c>
      <c r="FQ28">
        <v>0</v>
      </c>
      <c r="FR28">
        <f t="shared" si="43"/>
        <v>0</v>
      </c>
      <c r="FS28">
        <v>0</v>
      </c>
      <c r="FX28">
        <v>80</v>
      </c>
      <c r="FY28">
        <v>55</v>
      </c>
      <c r="GD28">
        <v>0</v>
      </c>
      <c r="GF28">
        <v>1536952643</v>
      </c>
      <c r="GG28">
        <v>2</v>
      </c>
      <c r="GH28">
        <v>1</v>
      </c>
      <c r="GI28">
        <v>-2</v>
      </c>
      <c r="GJ28">
        <v>0</v>
      </c>
      <c r="GK28">
        <f>ROUND(R28*(R12)/100,2)</f>
        <v>18.53</v>
      </c>
      <c r="GL28">
        <f t="shared" si="44"/>
        <v>0</v>
      </c>
      <c r="GM28">
        <f t="shared" si="45"/>
        <v>114.74</v>
      </c>
      <c r="GN28">
        <f t="shared" si="46"/>
        <v>114.74</v>
      </c>
      <c r="GO28">
        <f t="shared" si="47"/>
        <v>0</v>
      </c>
      <c r="GP28">
        <f t="shared" si="48"/>
        <v>0</v>
      </c>
      <c r="GR28">
        <v>0</v>
      </c>
      <c r="GS28">
        <v>3</v>
      </c>
      <c r="GT28">
        <v>0</v>
      </c>
      <c r="GV28">
        <f t="shared" si="49"/>
        <v>0</v>
      </c>
      <c r="GW28">
        <v>1</v>
      </c>
      <c r="GX28">
        <f t="shared" si="50"/>
        <v>0</v>
      </c>
      <c r="HA28">
        <v>0</v>
      </c>
      <c r="HB28">
        <v>0</v>
      </c>
      <c r="HC28">
        <f t="shared" si="51"/>
        <v>0</v>
      </c>
      <c r="IK28">
        <v>0</v>
      </c>
    </row>
    <row r="29" spans="1:245" x14ac:dyDescent="0.25">
      <c r="A29">
        <v>17</v>
      </c>
      <c r="B29">
        <v>1</v>
      </c>
      <c r="C29">
        <f>ROW(SmtRes!A28)</f>
        <v>28</v>
      </c>
      <c r="D29">
        <f>ROW(EtalonRes!A28)</f>
        <v>28</v>
      </c>
      <c r="E29" t="s">
        <v>150</v>
      </c>
      <c r="F29" t="s">
        <v>141</v>
      </c>
      <c r="G29" t="s">
        <v>35</v>
      </c>
      <c r="H29" t="s">
        <v>142</v>
      </c>
      <c r="I29">
        <f>ROUND(1.44/100,9)</f>
        <v>1.44E-2</v>
      </c>
      <c r="J29">
        <v>0</v>
      </c>
      <c r="K29">
        <f>ROUND(1.44/100,9)</f>
        <v>1.44E-2</v>
      </c>
      <c r="O29">
        <f t="shared" si="14"/>
        <v>1089.8599999999999</v>
      </c>
      <c r="P29">
        <f t="shared" si="15"/>
        <v>0</v>
      </c>
      <c r="Q29">
        <f t="shared" si="16"/>
        <v>463.88</v>
      </c>
      <c r="R29">
        <f t="shared" si="17"/>
        <v>272.69</v>
      </c>
      <c r="S29">
        <f t="shared" si="18"/>
        <v>625.98</v>
      </c>
      <c r="T29">
        <f t="shared" si="19"/>
        <v>0</v>
      </c>
      <c r="U29">
        <f t="shared" si="20"/>
        <v>2.2319999999999998</v>
      </c>
      <c r="V29">
        <f t="shared" si="21"/>
        <v>0</v>
      </c>
      <c r="W29">
        <f t="shared" si="22"/>
        <v>0</v>
      </c>
      <c r="X29">
        <f t="shared" si="23"/>
        <v>425.67</v>
      </c>
      <c r="Y29">
        <f t="shared" si="24"/>
        <v>256.64999999999998</v>
      </c>
      <c r="AA29">
        <v>1045535526</v>
      </c>
      <c r="AB29">
        <f t="shared" si="25"/>
        <v>4401.5</v>
      </c>
      <c r="AC29">
        <f t="shared" si="26"/>
        <v>0</v>
      </c>
      <c r="AD29">
        <f t="shared" si="27"/>
        <v>2713.55</v>
      </c>
      <c r="AE29">
        <f t="shared" si="28"/>
        <v>735.23</v>
      </c>
      <c r="AF29">
        <f t="shared" si="29"/>
        <v>1687.95</v>
      </c>
      <c r="AG29">
        <f t="shared" si="30"/>
        <v>0</v>
      </c>
      <c r="AH29">
        <f t="shared" si="31"/>
        <v>155</v>
      </c>
      <c r="AI29">
        <f t="shared" si="32"/>
        <v>0</v>
      </c>
      <c r="AJ29">
        <f t="shared" si="33"/>
        <v>0</v>
      </c>
      <c r="AK29">
        <v>4401.5</v>
      </c>
      <c r="AL29">
        <v>0</v>
      </c>
      <c r="AM29">
        <v>2713.55</v>
      </c>
      <c r="AN29">
        <v>735.23</v>
      </c>
      <c r="AO29">
        <v>1687.95</v>
      </c>
      <c r="AP29">
        <v>0</v>
      </c>
      <c r="AQ29">
        <v>155</v>
      </c>
      <c r="AR29">
        <v>0</v>
      </c>
      <c r="AS29">
        <v>0</v>
      </c>
      <c r="AT29">
        <v>68</v>
      </c>
      <c r="AU29">
        <v>41</v>
      </c>
      <c r="AV29">
        <v>1</v>
      </c>
      <c r="AW29">
        <v>1</v>
      </c>
      <c r="AZ29">
        <v>1</v>
      </c>
      <c r="BA29">
        <v>25.75</v>
      </c>
      <c r="BB29">
        <v>11.87</v>
      </c>
      <c r="BC29">
        <v>1</v>
      </c>
      <c r="BH29">
        <v>0</v>
      </c>
      <c r="BI29">
        <v>1</v>
      </c>
      <c r="BJ29" t="s">
        <v>143</v>
      </c>
      <c r="BM29">
        <v>674</v>
      </c>
      <c r="BN29">
        <v>0</v>
      </c>
      <c r="BO29" t="s">
        <v>141</v>
      </c>
      <c r="BP29">
        <v>1</v>
      </c>
      <c r="BQ29">
        <v>60</v>
      </c>
      <c r="BR29">
        <v>0</v>
      </c>
      <c r="BS29">
        <v>25.75</v>
      </c>
      <c r="BT29">
        <v>1</v>
      </c>
      <c r="BU29">
        <v>1</v>
      </c>
      <c r="BV29">
        <v>1</v>
      </c>
      <c r="BW29">
        <v>1</v>
      </c>
      <c r="BX29">
        <v>1</v>
      </c>
      <c r="BZ29">
        <v>68</v>
      </c>
      <c r="CA29">
        <v>41</v>
      </c>
      <c r="CE29">
        <v>30</v>
      </c>
      <c r="CF29">
        <v>0</v>
      </c>
      <c r="CG29">
        <v>0</v>
      </c>
      <c r="CM29">
        <v>0</v>
      </c>
      <c r="CO29">
        <v>0</v>
      </c>
      <c r="CP29">
        <f t="shared" si="34"/>
        <v>1089.8600000000001</v>
      </c>
      <c r="CQ29">
        <f t="shared" si="35"/>
        <v>0</v>
      </c>
      <c r="CR29">
        <f t="shared" si="36"/>
        <v>32209.84</v>
      </c>
      <c r="CS29">
        <f t="shared" si="37"/>
        <v>18932.169999999998</v>
      </c>
      <c r="CT29">
        <f t="shared" si="38"/>
        <v>43464.71</v>
      </c>
      <c r="CU29">
        <f t="shared" si="39"/>
        <v>0</v>
      </c>
      <c r="CV29">
        <f t="shared" si="40"/>
        <v>155</v>
      </c>
      <c r="CW29">
        <f t="shared" si="41"/>
        <v>0</v>
      </c>
      <c r="CX29">
        <f t="shared" si="42"/>
        <v>0</v>
      </c>
      <c r="CY29">
        <f>S29*(BZ29/100)</f>
        <v>425.66640000000007</v>
      </c>
      <c r="CZ29">
        <f>S29*(CA29/100)</f>
        <v>256.65179999999998</v>
      </c>
      <c r="DN29">
        <v>80</v>
      </c>
      <c r="DO29">
        <v>55</v>
      </c>
      <c r="DP29">
        <v>1</v>
      </c>
      <c r="DQ29">
        <v>1</v>
      </c>
      <c r="DU29">
        <v>1007</v>
      </c>
      <c r="DV29" t="s">
        <v>142</v>
      </c>
      <c r="DW29" t="s">
        <v>142</v>
      </c>
      <c r="DX29">
        <v>100</v>
      </c>
      <c r="EE29">
        <v>996103485</v>
      </c>
      <c r="EF29">
        <v>60</v>
      </c>
      <c r="EG29" t="s">
        <v>144</v>
      </c>
      <c r="EH29">
        <v>0</v>
      </c>
      <c r="EJ29">
        <v>1</v>
      </c>
      <c r="EK29">
        <v>674</v>
      </c>
      <c r="EL29" t="s">
        <v>145</v>
      </c>
      <c r="EM29" t="s">
        <v>146</v>
      </c>
      <c r="EQ29">
        <v>0</v>
      </c>
      <c r="ER29">
        <v>4401.5</v>
      </c>
      <c r="ES29">
        <v>0</v>
      </c>
      <c r="ET29">
        <v>2713.55</v>
      </c>
      <c r="EU29">
        <v>735.23</v>
      </c>
      <c r="EV29">
        <v>1687.95</v>
      </c>
      <c r="EW29">
        <v>155</v>
      </c>
      <c r="EX29">
        <v>0</v>
      </c>
      <c r="EY29">
        <v>0</v>
      </c>
      <c r="FQ29">
        <v>0</v>
      </c>
      <c r="FR29">
        <f t="shared" si="43"/>
        <v>0</v>
      </c>
      <c r="FS29">
        <v>0</v>
      </c>
      <c r="FX29">
        <v>80</v>
      </c>
      <c r="FY29">
        <v>55</v>
      </c>
      <c r="GD29">
        <v>0</v>
      </c>
      <c r="GF29">
        <v>1536952643</v>
      </c>
      <c r="GG29">
        <v>2</v>
      </c>
      <c r="GH29">
        <v>1</v>
      </c>
      <c r="GI29">
        <v>2</v>
      </c>
      <c r="GJ29">
        <v>0</v>
      </c>
      <c r="GK29">
        <f>ROUND(R29*(S12)/100,2)</f>
        <v>428.12</v>
      </c>
      <c r="GL29">
        <f t="shared" si="44"/>
        <v>0</v>
      </c>
      <c r="GM29">
        <f t="shared" si="45"/>
        <v>2200.3000000000002</v>
      </c>
      <c r="GN29">
        <f t="shared" si="46"/>
        <v>2200.3000000000002</v>
      </c>
      <c r="GO29">
        <f t="shared" si="47"/>
        <v>0</v>
      </c>
      <c r="GP29">
        <f t="shared" si="48"/>
        <v>0</v>
      </c>
      <c r="GR29">
        <v>0</v>
      </c>
      <c r="GS29">
        <v>3</v>
      </c>
      <c r="GT29">
        <v>0</v>
      </c>
      <c r="GV29">
        <f t="shared" si="49"/>
        <v>0</v>
      </c>
      <c r="GW29">
        <v>1</v>
      </c>
      <c r="GX29">
        <f t="shared" si="50"/>
        <v>0</v>
      </c>
      <c r="HA29">
        <v>0</v>
      </c>
      <c r="HB29">
        <v>0</v>
      </c>
      <c r="HC29">
        <f t="shared" si="51"/>
        <v>0</v>
      </c>
      <c r="IK29">
        <v>0</v>
      </c>
    </row>
    <row r="30" spans="1:245" x14ac:dyDescent="0.25">
      <c r="A30">
        <v>17</v>
      </c>
      <c r="B30">
        <v>1</v>
      </c>
      <c r="C30">
        <f>ROW(SmtRes!A32)</f>
        <v>32</v>
      </c>
      <c r="D30">
        <f>ROW(EtalonRes!A32)</f>
        <v>32</v>
      </c>
      <c r="E30" t="s">
        <v>151</v>
      </c>
      <c r="F30" t="s">
        <v>152</v>
      </c>
      <c r="G30" t="s">
        <v>36</v>
      </c>
      <c r="H30" t="s">
        <v>142</v>
      </c>
      <c r="I30">
        <f>ROUND(3.6/100,9)</f>
        <v>3.5999999999999997E-2</v>
      </c>
      <c r="J30">
        <v>0</v>
      </c>
      <c r="K30">
        <f>ROUND(3.6/100,9)</f>
        <v>3.5999999999999997E-2</v>
      </c>
      <c r="O30">
        <f t="shared" si="14"/>
        <v>101.9</v>
      </c>
      <c r="P30">
        <f t="shared" si="15"/>
        <v>0</v>
      </c>
      <c r="Q30">
        <f t="shared" si="16"/>
        <v>79.41</v>
      </c>
      <c r="R30">
        <f t="shared" si="17"/>
        <v>6.82</v>
      </c>
      <c r="S30">
        <f t="shared" si="18"/>
        <v>22.49</v>
      </c>
      <c r="T30">
        <f t="shared" si="19"/>
        <v>0</v>
      </c>
      <c r="U30">
        <f t="shared" si="20"/>
        <v>1.7819999999999998</v>
      </c>
      <c r="V30">
        <f t="shared" si="21"/>
        <v>0</v>
      </c>
      <c r="W30">
        <f t="shared" si="22"/>
        <v>0</v>
      </c>
      <c r="X30">
        <f t="shared" si="23"/>
        <v>17.989999999999998</v>
      </c>
      <c r="Y30">
        <f t="shared" si="24"/>
        <v>12.37</v>
      </c>
      <c r="AA30">
        <v>1045535525</v>
      </c>
      <c r="AB30">
        <f t="shared" si="25"/>
        <v>2830.41</v>
      </c>
      <c r="AC30">
        <f t="shared" si="26"/>
        <v>0</v>
      </c>
      <c r="AD30">
        <f t="shared" si="27"/>
        <v>2205.7199999999998</v>
      </c>
      <c r="AE30">
        <f t="shared" si="28"/>
        <v>189.47</v>
      </c>
      <c r="AF30">
        <f t="shared" si="29"/>
        <v>624.69000000000005</v>
      </c>
      <c r="AG30">
        <f t="shared" si="30"/>
        <v>0</v>
      </c>
      <c r="AH30">
        <f t="shared" si="31"/>
        <v>49.5</v>
      </c>
      <c r="AI30">
        <f t="shared" si="32"/>
        <v>0</v>
      </c>
      <c r="AJ30">
        <f t="shared" si="33"/>
        <v>0</v>
      </c>
      <c r="AK30">
        <v>2830.41</v>
      </c>
      <c r="AL30">
        <v>0</v>
      </c>
      <c r="AM30">
        <v>2205.7199999999998</v>
      </c>
      <c r="AN30">
        <v>189.47</v>
      </c>
      <c r="AO30">
        <v>624.69000000000005</v>
      </c>
      <c r="AP30">
        <v>0</v>
      </c>
      <c r="AQ30">
        <v>49.5</v>
      </c>
      <c r="AR30">
        <v>0</v>
      </c>
      <c r="AS30">
        <v>0</v>
      </c>
      <c r="AT30">
        <v>80</v>
      </c>
      <c r="AU30">
        <v>55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H30">
        <v>0</v>
      </c>
      <c r="BI30">
        <v>1</v>
      </c>
      <c r="BJ30" t="s">
        <v>153</v>
      </c>
      <c r="BM30">
        <v>674</v>
      </c>
      <c r="BN30">
        <v>0</v>
      </c>
      <c r="BP30">
        <v>0</v>
      </c>
      <c r="BQ30">
        <v>60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Z30">
        <v>80</v>
      </c>
      <c r="CA30">
        <v>55</v>
      </c>
      <c r="CE30">
        <v>30</v>
      </c>
      <c r="CF30">
        <v>0</v>
      </c>
      <c r="CG30">
        <v>0</v>
      </c>
      <c r="CM30">
        <v>0</v>
      </c>
      <c r="CO30">
        <v>0</v>
      </c>
      <c r="CP30">
        <f t="shared" si="34"/>
        <v>101.89999999999999</v>
      </c>
      <c r="CQ30">
        <f t="shared" si="35"/>
        <v>0</v>
      </c>
      <c r="CR30">
        <f t="shared" si="36"/>
        <v>2205.7199999999998</v>
      </c>
      <c r="CS30">
        <f t="shared" si="37"/>
        <v>189.47</v>
      </c>
      <c r="CT30">
        <f t="shared" si="38"/>
        <v>624.69000000000005</v>
      </c>
      <c r="CU30">
        <f t="shared" si="39"/>
        <v>0</v>
      </c>
      <c r="CV30">
        <f t="shared" si="40"/>
        <v>49.5</v>
      </c>
      <c r="CW30">
        <f t="shared" si="41"/>
        <v>0</v>
      </c>
      <c r="CX30">
        <f t="shared" si="42"/>
        <v>0</v>
      </c>
      <c r="CY30">
        <f>((S30*BZ30)/100)</f>
        <v>17.991999999999997</v>
      </c>
      <c r="CZ30">
        <f>((S30*CA30)/100)</f>
        <v>12.369499999999999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142</v>
      </c>
      <c r="DW30" t="s">
        <v>142</v>
      </c>
      <c r="DX30">
        <v>100</v>
      </c>
      <c r="EE30">
        <v>996103485</v>
      </c>
      <c r="EF30">
        <v>60</v>
      </c>
      <c r="EG30" t="s">
        <v>144</v>
      </c>
      <c r="EH30">
        <v>0</v>
      </c>
      <c r="EJ30">
        <v>1</v>
      </c>
      <c r="EK30">
        <v>674</v>
      </c>
      <c r="EL30" t="s">
        <v>145</v>
      </c>
      <c r="EM30" t="s">
        <v>146</v>
      </c>
      <c r="EQ30">
        <v>0</v>
      </c>
      <c r="ER30">
        <v>2830.41</v>
      </c>
      <c r="ES30">
        <v>0</v>
      </c>
      <c r="ET30">
        <v>2205.7199999999998</v>
      </c>
      <c r="EU30">
        <v>189.47</v>
      </c>
      <c r="EV30">
        <v>624.69000000000005</v>
      </c>
      <c r="EW30">
        <v>49.5</v>
      </c>
      <c r="EX30">
        <v>0</v>
      </c>
      <c r="EY30">
        <v>0</v>
      </c>
      <c r="FQ30">
        <v>0</v>
      </c>
      <c r="FR30">
        <f t="shared" si="43"/>
        <v>0</v>
      </c>
      <c r="FS30">
        <v>0</v>
      </c>
      <c r="FX30">
        <v>80</v>
      </c>
      <c r="FY30">
        <v>55</v>
      </c>
      <c r="GD30">
        <v>0</v>
      </c>
      <c r="GF30">
        <v>-1805587208</v>
      </c>
      <c r="GG30">
        <v>2</v>
      </c>
      <c r="GH30">
        <v>1</v>
      </c>
      <c r="GI30">
        <v>-2</v>
      </c>
      <c r="GJ30">
        <v>0</v>
      </c>
      <c r="GK30">
        <f>ROUND(R30*(R12)/100,2)</f>
        <v>11.94</v>
      </c>
      <c r="GL30">
        <f t="shared" si="44"/>
        <v>0</v>
      </c>
      <c r="GM30">
        <f t="shared" si="45"/>
        <v>144.19999999999999</v>
      </c>
      <c r="GN30">
        <f t="shared" si="46"/>
        <v>144.19999999999999</v>
      </c>
      <c r="GO30">
        <f t="shared" si="47"/>
        <v>0</v>
      </c>
      <c r="GP30">
        <f t="shared" si="48"/>
        <v>0</v>
      </c>
      <c r="GR30">
        <v>0</v>
      </c>
      <c r="GS30">
        <v>3</v>
      </c>
      <c r="GT30">
        <v>0</v>
      </c>
      <c r="GV30">
        <f t="shared" si="49"/>
        <v>0</v>
      </c>
      <c r="GW30">
        <v>1</v>
      </c>
      <c r="GX30">
        <f t="shared" si="50"/>
        <v>0</v>
      </c>
      <c r="HA30">
        <v>0</v>
      </c>
      <c r="HB30">
        <v>0</v>
      </c>
      <c r="HC30">
        <f t="shared" si="51"/>
        <v>0</v>
      </c>
      <c r="IK30">
        <v>0</v>
      </c>
    </row>
    <row r="31" spans="1:245" x14ac:dyDescent="0.25">
      <c r="A31">
        <v>17</v>
      </c>
      <c r="B31">
        <v>1</v>
      </c>
      <c r="C31">
        <f>ROW(SmtRes!A36)</f>
        <v>36</v>
      </c>
      <c r="D31">
        <f>ROW(EtalonRes!A36)</f>
        <v>36</v>
      </c>
      <c r="E31" t="s">
        <v>151</v>
      </c>
      <c r="F31" t="s">
        <v>152</v>
      </c>
      <c r="G31" t="s">
        <v>36</v>
      </c>
      <c r="H31" t="s">
        <v>142</v>
      </c>
      <c r="I31">
        <f>ROUND(3.6/100,9)</f>
        <v>3.5999999999999997E-2</v>
      </c>
      <c r="J31">
        <v>0</v>
      </c>
      <c r="K31">
        <f>ROUND(3.6/100,9)</f>
        <v>3.5999999999999997E-2</v>
      </c>
      <c r="O31">
        <f t="shared" si="14"/>
        <v>1239.02</v>
      </c>
      <c r="P31">
        <f t="shared" si="15"/>
        <v>0</v>
      </c>
      <c r="Q31">
        <f t="shared" si="16"/>
        <v>659.9</v>
      </c>
      <c r="R31">
        <f t="shared" si="17"/>
        <v>175.62</v>
      </c>
      <c r="S31">
        <f t="shared" si="18"/>
        <v>579.12</v>
      </c>
      <c r="T31">
        <f t="shared" si="19"/>
        <v>0</v>
      </c>
      <c r="U31">
        <f t="shared" si="20"/>
        <v>1.7819999999999998</v>
      </c>
      <c r="V31">
        <f t="shared" si="21"/>
        <v>0</v>
      </c>
      <c r="W31">
        <f t="shared" si="22"/>
        <v>0</v>
      </c>
      <c r="X31">
        <f t="shared" si="23"/>
        <v>393.8</v>
      </c>
      <c r="Y31">
        <f t="shared" si="24"/>
        <v>237.44</v>
      </c>
      <c r="AA31">
        <v>1045535526</v>
      </c>
      <c r="AB31">
        <f t="shared" si="25"/>
        <v>2830.41</v>
      </c>
      <c r="AC31">
        <f t="shared" si="26"/>
        <v>0</v>
      </c>
      <c r="AD31">
        <f t="shared" si="27"/>
        <v>2205.7199999999998</v>
      </c>
      <c r="AE31">
        <f t="shared" si="28"/>
        <v>189.47</v>
      </c>
      <c r="AF31">
        <f t="shared" si="29"/>
        <v>624.69000000000005</v>
      </c>
      <c r="AG31">
        <f t="shared" si="30"/>
        <v>0</v>
      </c>
      <c r="AH31">
        <f t="shared" si="31"/>
        <v>49.5</v>
      </c>
      <c r="AI31">
        <f t="shared" si="32"/>
        <v>0</v>
      </c>
      <c r="AJ31">
        <f t="shared" si="33"/>
        <v>0</v>
      </c>
      <c r="AK31">
        <v>2830.41</v>
      </c>
      <c r="AL31">
        <v>0</v>
      </c>
      <c r="AM31">
        <v>2205.7199999999998</v>
      </c>
      <c r="AN31">
        <v>189.47</v>
      </c>
      <c r="AO31">
        <v>624.69000000000005</v>
      </c>
      <c r="AP31">
        <v>0</v>
      </c>
      <c r="AQ31">
        <v>49.5</v>
      </c>
      <c r="AR31">
        <v>0</v>
      </c>
      <c r="AS31">
        <v>0</v>
      </c>
      <c r="AT31">
        <v>68</v>
      </c>
      <c r="AU31">
        <v>41</v>
      </c>
      <c r="AV31">
        <v>1</v>
      </c>
      <c r="AW31">
        <v>1</v>
      </c>
      <c r="AZ31">
        <v>1</v>
      </c>
      <c r="BA31">
        <v>25.75</v>
      </c>
      <c r="BB31">
        <v>8.31</v>
      </c>
      <c r="BC31">
        <v>1</v>
      </c>
      <c r="BH31">
        <v>0</v>
      </c>
      <c r="BI31">
        <v>1</v>
      </c>
      <c r="BJ31" t="s">
        <v>153</v>
      </c>
      <c r="BM31">
        <v>674</v>
      </c>
      <c r="BN31">
        <v>0</v>
      </c>
      <c r="BO31" t="s">
        <v>152</v>
      </c>
      <c r="BP31">
        <v>1</v>
      </c>
      <c r="BQ31">
        <v>60</v>
      </c>
      <c r="BR31">
        <v>0</v>
      </c>
      <c r="BS31">
        <v>25.75</v>
      </c>
      <c r="BT31">
        <v>1</v>
      </c>
      <c r="BU31">
        <v>1</v>
      </c>
      <c r="BV31">
        <v>1</v>
      </c>
      <c r="BW31">
        <v>1</v>
      </c>
      <c r="BX31">
        <v>1</v>
      </c>
      <c r="BZ31">
        <v>68</v>
      </c>
      <c r="CA31">
        <v>41</v>
      </c>
      <c r="CE31">
        <v>30</v>
      </c>
      <c r="CF31">
        <v>0</v>
      </c>
      <c r="CG31">
        <v>0</v>
      </c>
      <c r="CM31">
        <v>0</v>
      </c>
      <c r="CO31">
        <v>0</v>
      </c>
      <c r="CP31">
        <f t="shared" si="34"/>
        <v>1239.02</v>
      </c>
      <c r="CQ31">
        <f t="shared" si="35"/>
        <v>0</v>
      </c>
      <c r="CR31">
        <f t="shared" si="36"/>
        <v>18329.53</v>
      </c>
      <c r="CS31">
        <f t="shared" si="37"/>
        <v>4878.8500000000004</v>
      </c>
      <c r="CT31">
        <f t="shared" si="38"/>
        <v>16085.77</v>
      </c>
      <c r="CU31">
        <f t="shared" si="39"/>
        <v>0</v>
      </c>
      <c r="CV31">
        <f t="shared" si="40"/>
        <v>49.5</v>
      </c>
      <c r="CW31">
        <f t="shared" si="41"/>
        <v>0</v>
      </c>
      <c r="CX31">
        <f t="shared" si="42"/>
        <v>0</v>
      </c>
      <c r="CY31">
        <f>S31*(BZ31/100)</f>
        <v>393.80160000000001</v>
      </c>
      <c r="CZ31">
        <f>S31*(CA31/100)</f>
        <v>237.4392</v>
      </c>
      <c r="DN31">
        <v>80</v>
      </c>
      <c r="DO31">
        <v>55</v>
      </c>
      <c r="DP31">
        <v>1</v>
      </c>
      <c r="DQ31">
        <v>1</v>
      </c>
      <c r="DU31">
        <v>1007</v>
      </c>
      <c r="DV31" t="s">
        <v>142</v>
      </c>
      <c r="DW31" t="s">
        <v>142</v>
      </c>
      <c r="DX31">
        <v>100</v>
      </c>
      <c r="EE31">
        <v>996103485</v>
      </c>
      <c r="EF31">
        <v>60</v>
      </c>
      <c r="EG31" t="s">
        <v>144</v>
      </c>
      <c r="EH31">
        <v>0</v>
      </c>
      <c r="EJ31">
        <v>1</v>
      </c>
      <c r="EK31">
        <v>674</v>
      </c>
      <c r="EL31" t="s">
        <v>145</v>
      </c>
      <c r="EM31" t="s">
        <v>146</v>
      </c>
      <c r="EQ31">
        <v>0</v>
      </c>
      <c r="ER31">
        <v>2830.41</v>
      </c>
      <c r="ES31">
        <v>0</v>
      </c>
      <c r="ET31">
        <v>2205.7199999999998</v>
      </c>
      <c r="EU31">
        <v>189.47</v>
      </c>
      <c r="EV31">
        <v>624.69000000000005</v>
      </c>
      <c r="EW31">
        <v>49.5</v>
      </c>
      <c r="EX31">
        <v>0</v>
      </c>
      <c r="EY31">
        <v>0</v>
      </c>
      <c r="FQ31">
        <v>0</v>
      </c>
      <c r="FR31">
        <f t="shared" si="43"/>
        <v>0</v>
      </c>
      <c r="FS31">
        <v>0</v>
      </c>
      <c r="FX31">
        <v>80</v>
      </c>
      <c r="FY31">
        <v>55</v>
      </c>
      <c r="GD31">
        <v>0</v>
      </c>
      <c r="GF31">
        <v>-1805587208</v>
      </c>
      <c r="GG31">
        <v>2</v>
      </c>
      <c r="GH31">
        <v>1</v>
      </c>
      <c r="GI31">
        <v>2</v>
      </c>
      <c r="GJ31">
        <v>0</v>
      </c>
      <c r="GK31">
        <f>ROUND(R31*(S12)/100,2)</f>
        <v>275.72000000000003</v>
      </c>
      <c r="GL31">
        <f t="shared" si="44"/>
        <v>0</v>
      </c>
      <c r="GM31">
        <f t="shared" si="45"/>
        <v>2145.98</v>
      </c>
      <c r="GN31">
        <f t="shared" si="46"/>
        <v>2145.98</v>
      </c>
      <c r="GO31">
        <f t="shared" si="47"/>
        <v>0</v>
      </c>
      <c r="GP31">
        <f t="shared" si="48"/>
        <v>0</v>
      </c>
      <c r="GR31">
        <v>0</v>
      </c>
      <c r="GS31">
        <v>3</v>
      </c>
      <c r="GT31">
        <v>0</v>
      </c>
      <c r="GV31">
        <f t="shared" si="49"/>
        <v>0</v>
      </c>
      <c r="GW31">
        <v>1</v>
      </c>
      <c r="GX31">
        <f t="shared" si="50"/>
        <v>0</v>
      </c>
      <c r="HA31">
        <v>0</v>
      </c>
      <c r="HB31">
        <v>0</v>
      </c>
      <c r="HC31">
        <f t="shared" si="51"/>
        <v>0</v>
      </c>
      <c r="IK31">
        <v>0</v>
      </c>
    </row>
    <row r="32" spans="1:245" x14ac:dyDescent="0.25">
      <c r="A32">
        <v>17</v>
      </c>
      <c r="B32">
        <v>1</v>
      </c>
      <c r="C32">
        <f>ROW(SmtRes!A40)</f>
        <v>40</v>
      </c>
      <c r="D32">
        <f>ROW(EtalonRes!A40)</f>
        <v>40</v>
      </c>
      <c r="E32" t="s">
        <v>154</v>
      </c>
      <c r="F32" t="s">
        <v>148</v>
      </c>
      <c r="G32" t="s">
        <v>37</v>
      </c>
      <c r="H32" t="s">
        <v>142</v>
      </c>
      <c r="I32">
        <f>ROUND(3.6/100,9)</f>
        <v>3.5999999999999997E-2</v>
      </c>
      <c r="J32">
        <v>0</v>
      </c>
      <c r="K32">
        <f>ROUND(3.6/100,9)</f>
        <v>3.5999999999999997E-2</v>
      </c>
      <c r="O32">
        <f t="shared" si="14"/>
        <v>18.46</v>
      </c>
      <c r="P32">
        <f t="shared" si="15"/>
        <v>0</v>
      </c>
      <c r="Q32">
        <f t="shared" si="16"/>
        <v>14.49</v>
      </c>
      <c r="R32">
        <f t="shared" si="17"/>
        <v>2.94</v>
      </c>
      <c r="S32">
        <f t="shared" si="18"/>
        <v>3.97</v>
      </c>
      <c r="T32">
        <f t="shared" si="19"/>
        <v>0</v>
      </c>
      <c r="U32">
        <f t="shared" si="20"/>
        <v>0.42119999999999996</v>
      </c>
      <c r="V32">
        <f t="shared" si="21"/>
        <v>0</v>
      </c>
      <c r="W32">
        <f t="shared" si="22"/>
        <v>0</v>
      </c>
      <c r="X32">
        <f t="shared" si="23"/>
        <v>3.18</v>
      </c>
      <c r="Y32">
        <f t="shared" si="24"/>
        <v>2.1800000000000002</v>
      </c>
      <c r="AA32">
        <v>1045535525</v>
      </c>
      <c r="AB32">
        <f t="shared" si="25"/>
        <v>512.76</v>
      </c>
      <c r="AC32">
        <f t="shared" si="26"/>
        <v>0</v>
      </c>
      <c r="AD32">
        <f t="shared" si="27"/>
        <v>402.43</v>
      </c>
      <c r="AE32">
        <f t="shared" si="28"/>
        <v>81.58</v>
      </c>
      <c r="AF32">
        <f t="shared" si="29"/>
        <v>110.33</v>
      </c>
      <c r="AG32">
        <f t="shared" si="30"/>
        <v>0</v>
      </c>
      <c r="AH32">
        <f t="shared" si="31"/>
        <v>11.7</v>
      </c>
      <c r="AI32">
        <f t="shared" si="32"/>
        <v>0</v>
      </c>
      <c r="AJ32">
        <f t="shared" si="33"/>
        <v>0</v>
      </c>
      <c r="AK32">
        <v>512.76</v>
      </c>
      <c r="AL32">
        <v>0</v>
      </c>
      <c r="AM32">
        <v>402.43</v>
      </c>
      <c r="AN32">
        <v>81.58</v>
      </c>
      <c r="AO32">
        <v>110.33</v>
      </c>
      <c r="AP32">
        <v>0</v>
      </c>
      <c r="AQ32">
        <v>11.7</v>
      </c>
      <c r="AR32">
        <v>0</v>
      </c>
      <c r="AS32">
        <v>0</v>
      </c>
      <c r="AT32">
        <v>80</v>
      </c>
      <c r="AU32">
        <v>55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H32">
        <v>0</v>
      </c>
      <c r="BI32">
        <v>1</v>
      </c>
      <c r="BJ32" t="s">
        <v>149</v>
      </c>
      <c r="BM32">
        <v>674</v>
      </c>
      <c r="BN32">
        <v>0</v>
      </c>
      <c r="BP32">
        <v>0</v>
      </c>
      <c r="BQ32">
        <v>60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Z32">
        <v>80</v>
      </c>
      <c r="CA32">
        <v>55</v>
      </c>
      <c r="CE32">
        <v>30</v>
      </c>
      <c r="CF32">
        <v>0</v>
      </c>
      <c r="CG32">
        <v>0</v>
      </c>
      <c r="CM32">
        <v>0</v>
      </c>
      <c r="CO32">
        <v>0</v>
      </c>
      <c r="CP32">
        <f t="shared" si="34"/>
        <v>18.46</v>
      </c>
      <c r="CQ32">
        <f t="shared" si="35"/>
        <v>0</v>
      </c>
      <c r="CR32">
        <f t="shared" si="36"/>
        <v>402.43</v>
      </c>
      <c r="CS32">
        <f t="shared" si="37"/>
        <v>81.58</v>
      </c>
      <c r="CT32">
        <f t="shared" si="38"/>
        <v>110.33</v>
      </c>
      <c r="CU32">
        <f t="shared" si="39"/>
        <v>0</v>
      </c>
      <c r="CV32">
        <f t="shared" si="40"/>
        <v>11.7</v>
      </c>
      <c r="CW32">
        <f t="shared" si="41"/>
        <v>0</v>
      </c>
      <c r="CX32">
        <f t="shared" si="42"/>
        <v>0</v>
      </c>
      <c r="CY32">
        <f>((S32*BZ32)/100)</f>
        <v>3.1760000000000002</v>
      </c>
      <c r="CZ32">
        <f>((S32*CA32)/100)</f>
        <v>2.1835000000000004</v>
      </c>
      <c r="DN32">
        <v>0</v>
      </c>
      <c r="DO32">
        <v>0</v>
      </c>
      <c r="DP32">
        <v>1</v>
      </c>
      <c r="DQ32">
        <v>1</v>
      </c>
      <c r="DU32">
        <v>1007</v>
      </c>
      <c r="DV32" t="s">
        <v>142</v>
      </c>
      <c r="DW32" t="s">
        <v>142</v>
      </c>
      <c r="DX32">
        <v>100</v>
      </c>
      <c r="EE32">
        <v>996103485</v>
      </c>
      <c r="EF32">
        <v>60</v>
      </c>
      <c r="EG32" t="s">
        <v>144</v>
      </c>
      <c r="EH32">
        <v>0</v>
      </c>
      <c r="EJ32">
        <v>1</v>
      </c>
      <c r="EK32">
        <v>674</v>
      </c>
      <c r="EL32" t="s">
        <v>145</v>
      </c>
      <c r="EM32" t="s">
        <v>146</v>
      </c>
      <c r="EQ32">
        <v>0</v>
      </c>
      <c r="ER32">
        <v>512.76</v>
      </c>
      <c r="ES32">
        <v>0</v>
      </c>
      <c r="ET32">
        <v>402.43</v>
      </c>
      <c r="EU32">
        <v>81.58</v>
      </c>
      <c r="EV32">
        <v>110.33</v>
      </c>
      <c r="EW32">
        <v>11.7</v>
      </c>
      <c r="EX32">
        <v>0</v>
      </c>
      <c r="EY32">
        <v>0</v>
      </c>
      <c r="FQ32">
        <v>0</v>
      </c>
      <c r="FR32">
        <f t="shared" si="43"/>
        <v>0</v>
      </c>
      <c r="FS32">
        <v>0</v>
      </c>
      <c r="FX32">
        <v>80</v>
      </c>
      <c r="FY32">
        <v>55</v>
      </c>
      <c r="GD32">
        <v>0</v>
      </c>
      <c r="GF32">
        <v>-2056051555</v>
      </c>
      <c r="GG32">
        <v>2</v>
      </c>
      <c r="GH32">
        <v>1</v>
      </c>
      <c r="GI32">
        <v>-2</v>
      </c>
      <c r="GJ32">
        <v>0</v>
      </c>
      <c r="GK32">
        <f>ROUND(R32*(R12)/100,2)</f>
        <v>5.15</v>
      </c>
      <c r="GL32">
        <f t="shared" si="44"/>
        <v>0</v>
      </c>
      <c r="GM32">
        <f t="shared" si="45"/>
        <v>28.97</v>
      </c>
      <c r="GN32">
        <f t="shared" si="46"/>
        <v>28.97</v>
      </c>
      <c r="GO32">
        <f t="shared" si="47"/>
        <v>0</v>
      </c>
      <c r="GP32">
        <f t="shared" si="48"/>
        <v>0</v>
      </c>
      <c r="GR32">
        <v>0</v>
      </c>
      <c r="GS32">
        <v>3</v>
      </c>
      <c r="GT32">
        <v>0</v>
      </c>
      <c r="GV32">
        <f t="shared" si="49"/>
        <v>0</v>
      </c>
      <c r="GW32">
        <v>1</v>
      </c>
      <c r="GX32">
        <f t="shared" si="50"/>
        <v>0</v>
      </c>
      <c r="HA32">
        <v>0</v>
      </c>
      <c r="HB32">
        <v>0</v>
      </c>
      <c r="HC32">
        <f t="shared" si="51"/>
        <v>0</v>
      </c>
      <c r="IK32">
        <v>0</v>
      </c>
    </row>
    <row r="33" spans="1:245" x14ac:dyDescent="0.25">
      <c r="A33">
        <v>17</v>
      </c>
      <c r="B33">
        <v>1</v>
      </c>
      <c r="C33">
        <f>ROW(SmtRes!A44)</f>
        <v>44</v>
      </c>
      <c r="D33">
        <f>ROW(EtalonRes!A44)</f>
        <v>44</v>
      </c>
      <c r="E33" t="s">
        <v>154</v>
      </c>
      <c r="F33" t="s">
        <v>148</v>
      </c>
      <c r="G33" t="s">
        <v>37</v>
      </c>
      <c r="H33" t="s">
        <v>142</v>
      </c>
      <c r="I33">
        <f>ROUND(3.6/100,9)</f>
        <v>3.5999999999999997E-2</v>
      </c>
      <c r="J33">
        <v>0</v>
      </c>
      <c r="K33">
        <f>ROUND(3.6/100,9)</f>
        <v>3.5999999999999997E-2</v>
      </c>
      <c r="O33">
        <f t="shared" si="14"/>
        <v>272.49</v>
      </c>
      <c r="P33">
        <f t="shared" si="15"/>
        <v>0</v>
      </c>
      <c r="Q33">
        <f t="shared" si="16"/>
        <v>170.26</v>
      </c>
      <c r="R33">
        <f t="shared" si="17"/>
        <v>75.709999999999994</v>
      </c>
      <c r="S33">
        <f t="shared" si="18"/>
        <v>102.23</v>
      </c>
      <c r="T33">
        <f t="shared" si="19"/>
        <v>0</v>
      </c>
      <c r="U33">
        <f t="shared" si="20"/>
        <v>0.42119999999999996</v>
      </c>
      <c r="V33">
        <f t="shared" si="21"/>
        <v>0</v>
      </c>
      <c r="W33">
        <f t="shared" si="22"/>
        <v>0</v>
      </c>
      <c r="X33">
        <f t="shared" si="23"/>
        <v>69.52</v>
      </c>
      <c r="Y33">
        <f t="shared" si="24"/>
        <v>41.91</v>
      </c>
      <c r="AA33">
        <v>1045535526</v>
      </c>
      <c r="AB33">
        <f t="shared" si="25"/>
        <v>512.76</v>
      </c>
      <c r="AC33">
        <f t="shared" si="26"/>
        <v>0</v>
      </c>
      <c r="AD33">
        <f t="shared" si="27"/>
        <v>402.43</v>
      </c>
      <c r="AE33">
        <f t="shared" si="28"/>
        <v>81.58</v>
      </c>
      <c r="AF33">
        <f t="shared" si="29"/>
        <v>110.33</v>
      </c>
      <c r="AG33">
        <f t="shared" si="30"/>
        <v>0</v>
      </c>
      <c r="AH33">
        <f t="shared" si="31"/>
        <v>11.7</v>
      </c>
      <c r="AI33">
        <f t="shared" si="32"/>
        <v>0</v>
      </c>
      <c r="AJ33">
        <f t="shared" si="33"/>
        <v>0</v>
      </c>
      <c r="AK33">
        <v>512.76</v>
      </c>
      <c r="AL33">
        <v>0</v>
      </c>
      <c r="AM33">
        <v>402.43</v>
      </c>
      <c r="AN33">
        <v>81.58</v>
      </c>
      <c r="AO33">
        <v>110.33</v>
      </c>
      <c r="AP33">
        <v>0</v>
      </c>
      <c r="AQ33">
        <v>11.7</v>
      </c>
      <c r="AR33">
        <v>0</v>
      </c>
      <c r="AS33">
        <v>0</v>
      </c>
      <c r="AT33">
        <v>68</v>
      </c>
      <c r="AU33">
        <v>41</v>
      </c>
      <c r="AV33">
        <v>1</v>
      </c>
      <c r="AW33">
        <v>1</v>
      </c>
      <c r="AZ33">
        <v>1</v>
      </c>
      <c r="BA33">
        <v>25.75</v>
      </c>
      <c r="BB33">
        <v>11.75</v>
      </c>
      <c r="BC33">
        <v>1</v>
      </c>
      <c r="BH33">
        <v>0</v>
      </c>
      <c r="BI33">
        <v>1</v>
      </c>
      <c r="BJ33" t="s">
        <v>149</v>
      </c>
      <c r="BM33">
        <v>674</v>
      </c>
      <c r="BN33">
        <v>0</v>
      </c>
      <c r="BO33" t="s">
        <v>148</v>
      </c>
      <c r="BP33">
        <v>1</v>
      </c>
      <c r="BQ33">
        <v>60</v>
      </c>
      <c r="BR33">
        <v>0</v>
      </c>
      <c r="BS33">
        <v>25.75</v>
      </c>
      <c r="BT33">
        <v>1</v>
      </c>
      <c r="BU33">
        <v>1</v>
      </c>
      <c r="BV33">
        <v>1</v>
      </c>
      <c r="BW33">
        <v>1</v>
      </c>
      <c r="BX33">
        <v>1</v>
      </c>
      <c r="BZ33">
        <v>68</v>
      </c>
      <c r="CA33">
        <v>41</v>
      </c>
      <c r="CE33">
        <v>30</v>
      </c>
      <c r="CF33">
        <v>0</v>
      </c>
      <c r="CG33">
        <v>0</v>
      </c>
      <c r="CM33">
        <v>0</v>
      </c>
      <c r="CO33">
        <v>0</v>
      </c>
      <c r="CP33">
        <f t="shared" si="34"/>
        <v>272.49</v>
      </c>
      <c r="CQ33">
        <f t="shared" si="35"/>
        <v>0</v>
      </c>
      <c r="CR33">
        <f t="shared" si="36"/>
        <v>4728.55</v>
      </c>
      <c r="CS33">
        <f t="shared" si="37"/>
        <v>2100.69</v>
      </c>
      <c r="CT33">
        <f t="shared" si="38"/>
        <v>2841</v>
      </c>
      <c r="CU33">
        <f t="shared" si="39"/>
        <v>0</v>
      </c>
      <c r="CV33">
        <f t="shared" si="40"/>
        <v>11.7</v>
      </c>
      <c r="CW33">
        <f t="shared" si="41"/>
        <v>0</v>
      </c>
      <c r="CX33">
        <f t="shared" si="42"/>
        <v>0</v>
      </c>
      <c r="CY33">
        <f>S33*(BZ33/100)</f>
        <v>69.516400000000004</v>
      </c>
      <c r="CZ33">
        <f>S33*(CA33/100)</f>
        <v>41.914299999999997</v>
      </c>
      <c r="DN33">
        <v>80</v>
      </c>
      <c r="DO33">
        <v>55</v>
      </c>
      <c r="DP33">
        <v>1</v>
      </c>
      <c r="DQ33">
        <v>1</v>
      </c>
      <c r="DU33">
        <v>1007</v>
      </c>
      <c r="DV33" t="s">
        <v>142</v>
      </c>
      <c r="DW33" t="s">
        <v>142</v>
      </c>
      <c r="DX33">
        <v>100</v>
      </c>
      <c r="EE33">
        <v>996103485</v>
      </c>
      <c r="EF33">
        <v>60</v>
      </c>
      <c r="EG33" t="s">
        <v>144</v>
      </c>
      <c r="EH33">
        <v>0</v>
      </c>
      <c r="EJ33">
        <v>1</v>
      </c>
      <c r="EK33">
        <v>674</v>
      </c>
      <c r="EL33" t="s">
        <v>145</v>
      </c>
      <c r="EM33" t="s">
        <v>146</v>
      </c>
      <c r="EQ33">
        <v>0</v>
      </c>
      <c r="ER33">
        <v>512.76</v>
      </c>
      <c r="ES33">
        <v>0</v>
      </c>
      <c r="ET33">
        <v>402.43</v>
      </c>
      <c r="EU33">
        <v>81.58</v>
      </c>
      <c r="EV33">
        <v>110.33</v>
      </c>
      <c r="EW33">
        <v>11.7</v>
      </c>
      <c r="EX33">
        <v>0</v>
      </c>
      <c r="EY33">
        <v>0</v>
      </c>
      <c r="FQ33">
        <v>0</v>
      </c>
      <c r="FR33">
        <f t="shared" si="43"/>
        <v>0</v>
      </c>
      <c r="FS33">
        <v>0</v>
      </c>
      <c r="FX33">
        <v>80</v>
      </c>
      <c r="FY33">
        <v>55</v>
      </c>
      <c r="GD33">
        <v>0</v>
      </c>
      <c r="GF33">
        <v>-2056051555</v>
      </c>
      <c r="GG33">
        <v>2</v>
      </c>
      <c r="GH33">
        <v>1</v>
      </c>
      <c r="GI33">
        <v>2</v>
      </c>
      <c r="GJ33">
        <v>0</v>
      </c>
      <c r="GK33">
        <f>ROUND(R33*(S12)/100,2)</f>
        <v>118.86</v>
      </c>
      <c r="GL33">
        <f t="shared" si="44"/>
        <v>0</v>
      </c>
      <c r="GM33">
        <f t="shared" si="45"/>
        <v>502.78</v>
      </c>
      <c r="GN33">
        <f t="shared" si="46"/>
        <v>502.78</v>
      </c>
      <c r="GO33">
        <f t="shared" si="47"/>
        <v>0</v>
      </c>
      <c r="GP33">
        <f t="shared" si="48"/>
        <v>0</v>
      </c>
      <c r="GR33">
        <v>0</v>
      </c>
      <c r="GS33">
        <v>3</v>
      </c>
      <c r="GT33">
        <v>0</v>
      </c>
      <c r="GV33">
        <f t="shared" si="49"/>
        <v>0</v>
      </c>
      <c r="GW33">
        <v>1</v>
      </c>
      <c r="GX33">
        <f t="shared" si="50"/>
        <v>0</v>
      </c>
      <c r="HA33">
        <v>0</v>
      </c>
      <c r="HB33">
        <v>0</v>
      </c>
      <c r="HC33">
        <f t="shared" si="51"/>
        <v>0</v>
      </c>
      <c r="IK33">
        <v>0</v>
      </c>
    </row>
    <row r="34" spans="1:245" x14ac:dyDescent="0.25">
      <c r="A34">
        <v>17</v>
      </c>
      <c r="B34">
        <v>1</v>
      </c>
      <c r="C34">
        <f>ROW(SmtRes!A45)</f>
        <v>45</v>
      </c>
      <c r="D34">
        <f>ROW(EtalonRes!A45)</f>
        <v>45</v>
      </c>
      <c r="E34" t="s">
        <v>155</v>
      </c>
      <c r="F34" t="s">
        <v>156</v>
      </c>
      <c r="G34" t="s">
        <v>38</v>
      </c>
      <c r="H34" t="s">
        <v>157</v>
      </c>
      <c r="I34">
        <f>ROUND(15/100,9)</f>
        <v>0.15</v>
      </c>
      <c r="J34">
        <v>0</v>
      </c>
      <c r="K34">
        <f>ROUND(15/100,9)</f>
        <v>0.15</v>
      </c>
      <c r="O34">
        <f t="shared" si="14"/>
        <v>128.63</v>
      </c>
      <c r="P34">
        <f t="shared" si="15"/>
        <v>0</v>
      </c>
      <c r="Q34">
        <f t="shared" si="16"/>
        <v>0</v>
      </c>
      <c r="R34">
        <f t="shared" si="17"/>
        <v>0</v>
      </c>
      <c r="S34">
        <f t="shared" si="18"/>
        <v>128.63</v>
      </c>
      <c r="T34">
        <f t="shared" si="19"/>
        <v>0</v>
      </c>
      <c r="U34">
        <f t="shared" si="20"/>
        <v>11.505000000000001</v>
      </c>
      <c r="V34">
        <f t="shared" si="21"/>
        <v>0</v>
      </c>
      <c r="W34">
        <f t="shared" si="22"/>
        <v>0</v>
      </c>
      <c r="X34">
        <f t="shared" si="23"/>
        <v>102.9</v>
      </c>
      <c r="Y34">
        <f t="shared" si="24"/>
        <v>70.75</v>
      </c>
      <c r="AA34">
        <v>1045535525</v>
      </c>
      <c r="AB34">
        <f t="shared" si="25"/>
        <v>857.51</v>
      </c>
      <c r="AC34">
        <f t="shared" si="26"/>
        <v>0</v>
      </c>
      <c r="AD34">
        <f t="shared" si="27"/>
        <v>0</v>
      </c>
      <c r="AE34">
        <f t="shared" si="28"/>
        <v>0</v>
      </c>
      <c r="AF34">
        <f t="shared" si="29"/>
        <v>857.51</v>
      </c>
      <c r="AG34">
        <f t="shared" si="30"/>
        <v>0</v>
      </c>
      <c r="AH34">
        <f t="shared" si="31"/>
        <v>76.7</v>
      </c>
      <c r="AI34">
        <f t="shared" si="32"/>
        <v>0</v>
      </c>
      <c r="AJ34">
        <f t="shared" si="33"/>
        <v>0</v>
      </c>
      <c r="AK34">
        <v>857.51</v>
      </c>
      <c r="AL34">
        <v>0</v>
      </c>
      <c r="AM34">
        <v>0</v>
      </c>
      <c r="AN34">
        <v>0</v>
      </c>
      <c r="AO34">
        <v>857.51</v>
      </c>
      <c r="AP34">
        <v>0</v>
      </c>
      <c r="AQ34">
        <v>76.7</v>
      </c>
      <c r="AR34">
        <v>0</v>
      </c>
      <c r="AS34">
        <v>0</v>
      </c>
      <c r="AT34">
        <v>80</v>
      </c>
      <c r="AU34">
        <v>55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H34">
        <v>0</v>
      </c>
      <c r="BI34">
        <v>1</v>
      </c>
      <c r="BJ34" t="s">
        <v>158</v>
      </c>
      <c r="BM34">
        <v>674</v>
      </c>
      <c r="BN34">
        <v>0</v>
      </c>
      <c r="BP34">
        <v>0</v>
      </c>
      <c r="BQ34">
        <v>60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Z34">
        <v>80</v>
      </c>
      <c r="CA34">
        <v>55</v>
      </c>
      <c r="CE34">
        <v>30</v>
      </c>
      <c r="CF34">
        <v>0</v>
      </c>
      <c r="CG34">
        <v>0</v>
      </c>
      <c r="CM34">
        <v>0</v>
      </c>
      <c r="CO34">
        <v>0</v>
      </c>
      <c r="CP34">
        <f t="shared" si="34"/>
        <v>128.63</v>
      </c>
      <c r="CQ34">
        <f t="shared" si="35"/>
        <v>0</v>
      </c>
      <c r="CR34">
        <f t="shared" si="36"/>
        <v>0</v>
      </c>
      <c r="CS34">
        <f t="shared" si="37"/>
        <v>0</v>
      </c>
      <c r="CT34">
        <f t="shared" si="38"/>
        <v>857.51</v>
      </c>
      <c r="CU34">
        <f t="shared" si="39"/>
        <v>0</v>
      </c>
      <c r="CV34">
        <f t="shared" si="40"/>
        <v>76.7</v>
      </c>
      <c r="CW34">
        <f t="shared" si="41"/>
        <v>0</v>
      </c>
      <c r="CX34">
        <f t="shared" si="42"/>
        <v>0</v>
      </c>
      <c r="CY34">
        <f>((S34*BZ34)/100)</f>
        <v>102.904</v>
      </c>
      <c r="CZ34">
        <f>((S34*CA34)/100)</f>
        <v>70.746499999999997</v>
      </c>
      <c r="DN34">
        <v>0</v>
      </c>
      <c r="DO34">
        <v>0</v>
      </c>
      <c r="DP34">
        <v>1</v>
      </c>
      <c r="DQ34">
        <v>1</v>
      </c>
      <c r="DU34">
        <v>1003</v>
      </c>
      <c r="DV34" t="s">
        <v>157</v>
      </c>
      <c r="DW34" t="s">
        <v>157</v>
      </c>
      <c r="DX34">
        <v>100</v>
      </c>
      <c r="EE34">
        <v>996103485</v>
      </c>
      <c r="EF34">
        <v>60</v>
      </c>
      <c r="EG34" t="s">
        <v>144</v>
      </c>
      <c r="EH34">
        <v>0</v>
      </c>
      <c r="EJ34">
        <v>1</v>
      </c>
      <c r="EK34">
        <v>674</v>
      </c>
      <c r="EL34" t="s">
        <v>145</v>
      </c>
      <c r="EM34" t="s">
        <v>146</v>
      </c>
      <c r="EQ34">
        <v>0</v>
      </c>
      <c r="ER34">
        <v>857.51</v>
      </c>
      <c r="ES34">
        <v>0</v>
      </c>
      <c r="ET34">
        <v>0</v>
      </c>
      <c r="EU34">
        <v>0</v>
      </c>
      <c r="EV34">
        <v>857.51</v>
      </c>
      <c r="EW34">
        <v>76.7</v>
      </c>
      <c r="EX34">
        <v>0</v>
      </c>
      <c r="EY34">
        <v>0</v>
      </c>
      <c r="FQ34">
        <v>0</v>
      </c>
      <c r="FR34">
        <f t="shared" si="43"/>
        <v>0</v>
      </c>
      <c r="FS34">
        <v>0</v>
      </c>
      <c r="FX34">
        <v>80</v>
      </c>
      <c r="FY34">
        <v>55</v>
      </c>
      <c r="GD34">
        <v>0</v>
      </c>
      <c r="GF34">
        <v>-972214922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44"/>
        <v>0</v>
      </c>
      <c r="GM34">
        <f t="shared" si="45"/>
        <v>302.27999999999997</v>
      </c>
      <c r="GN34">
        <f t="shared" si="46"/>
        <v>302.27999999999997</v>
      </c>
      <c r="GO34">
        <f t="shared" si="47"/>
        <v>0</v>
      </c>
      <c r="GP34">
        <f t="shared" si="48"/>
        <v>0</v>
      </c>
      <c r="GR34">
        <v>0</v>
      </c>
      <c r="GS34">
        <v>3</v>
      </c>
      <c r="GT34">
        <v>0</v>
      </c>
      <c r="GV34">
        <f t="shared" si="49"/>
        <v>0</v>
      </c>
      <c r="GW34">
        <v>1</v>
      </c>
      <c r="GX34">
        <f t="shared" si="50"/>
        <v>0</v>
      </c>
      <c r="HA34">
        <v>0</v>
      </c>
      <c r="HB34">
        <v>0</v>
      </c>
      <c r="HC34">
        <f t="shared" si="51"/>
        <v>0</v>
      </c>
      <c r="IK34">
        <v>0</v>
      </c>
    </row>
    <row r="35" spans="1:245" x14ac:dyDescent="0.25">
      <c r="A35">
        <v>17</v>
      </c>
      <c r="B35">
        <v>1</v>
      </c>
      <c r="C35">
        <f>ROW(SmtRes!A46)</f>
        <v>46</v>
      </c>
      <c r="D35">
        <f>ROW(EtalonRes!A46)</f>
        <v>46</v>
      </c>
      <c r="E35" t="s">
        <v>155</v>
      </c>
      <c r="F35" t="s">
        <v>156</v>
      </c>
      <c r="G35" t="s">
        <v>38</v>
      </c>
      <c r="H35" t="s">
        <v>157</v>
      </c>
      <c r="I35">
        <f>ROUND(15/100,9)</f>
        <v>0.15</v>
      </c>
      <c r="J35">
        <v>0</v>
      </c>
      <c r="K35">
        <f>ROUND(15/100,9)</f>
        <v>0.15</v>
      </c>
      <c r="O35">
        <f t="shared" si="14"/>
        <v>3312.22</v>
      </c>
      <c r="P35">
        <f t="shared" si="15"/>
        <v>0</v>
      </c>
      <c r="Q35">
        <f t="shared" si="16"/>
        <v>0</v>
      </c>
      <c r="R35">
        <f t="shared" si="17"/>
        <v>0</v>
      </c>
      <c r="S35">
        <f t="shared" si="18"/>
        <v>3312.22</v>
      </c>
      <c r="T35">
        <f t="shared" si="19"/>
        <v>0</v>
      </c>
      <c r="U35">
        <f t="shared" si="20"/>
        <v>11.505000000000001</v>
      </c>
      <c r="V35">
        <f t="shared" si="21"/>
        <v>0</v>
      </c>
      <c r="W35">
        <f t="shared" si="22"/>
        <v>0</v>
      </c>
      <c r="X35">
        <f t="shared" si="23"/>
        <v>2252.31</v>
      </c>
      <c r="Y35">
        <f t="shared" si="24"/>
        <v>1358.01</v>
      </c>
      <c r="AA35">
        <v>1045535526</v>
      </c>
      <c r="AB35">
        <f t="shared" si="25"/>
        <v>857.51</v>
      </c>
      <c r="AC35">
        <f t="shared" si="26"/>
        <v>0</v>
      </c>
      <c r="AD35">
        <f t="shared" si="27"/>
        <v>0</v>
      </c>
      <c r="AE35">
        <f t="shared" si="28"/>
        <v>0</v>
      </c>
      <c r="AF35">
        <f t="shared" si="29"/>
        <v>857.51</v>
      </c>
      <c r="AG35">
        <f t="shared" si="30"/>
        <v>0</v>
      </c>
      <c r="AH35">
        <f t="shared" si="31"/>
        <v>76.7</v>
      </c>
      <c r="AI35">
        <f t="shared" si="32"/>
        <v>0</v>
      </c>
      <c r="AJ35">
        <f t="shared" si="33"/>
        <v>0</v>
      </c>
      <c r="AK35">
        <v>857.51</v>
      </c>
      <c r="AL35">
        <v>0</v>
      </c>
      <c r="AM35">
        <v>0</v>
      </c>
      <c r="AN35">
        <v>0</v>
      </c>
      <c r="AO35">
        <v>857.51</v>
      </c>
      <c r="AP35">
        <v>0</v>
      </c>
      <c r="AQ35">
        <v>76.7</v>
      </c>
      <c r="AR35">
        <v>0</v>
      </c>
      <c r="AS35">
        <v>0</v>
      </c>
      <c r="AT35">
        <v>68</v>
      </c>
      <c r="AU35">
        <v>41</v>
      </c>
      <c r="AV35">
        <v>1</v>
      </c>
      <c r="AW35">
        <v>1</v>
      </c>
      <c r="AZ35">
        <v>1</v>
      </c>
      <c r="BA35">
        <v>25.75</v>
      </c>
      <c r="BB35">
        <v>1</v>
      </c>
      <c r="BC35">
        <v>1</v>
      </c>
      <c r="BH35">
        <v>0</v>
      </c>
      <c r="BI35">
        <v>1</v>
      </c>
      <c r="BJ35" t="s">
        <v>158</v>
      </c>
      <c r="BM35">
        <v>674</v>
      </c>
      <c r="BN35">
        <v>0</v>
      </c>
      <c r="BO35" t="s">
        <v>156</v>
      </c>
      <c r="BP35">
        <v>1</v>
      </c>
      <c r="BQ35">
        <v>60</v>
      </c>
      <c r="BR35">
        <v>0</v>
      </c>
      <c r="BS35">
        <v>25.75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68</v>
      </c>
      <c r="CA35">
        <v>41</v>
      </c>
      <c r="CE35">
        <v>30</v>
      </c>
      <c r="CF35">
        <v>0</v>
      </c>
      <c r="CG35">
        <v>0</v>
      </c>
      <c r="CM35">
        <v>0</v>
      </c>
      <c r="CO35">
        <v>0</v>
      </c>
      <c r="CP35">
        <f t="shared" si="34"/>
        <v>3312.22</v>
      </c>
      <c r="CQ35">
        <f t="shared" si="35"/>
        <v>0</v>
      </c>
      <c r="CR35">
        <f t="shared" si="36"/>
        <v>0</v>
      </c>
      <c r="CS35">
        <f t="shared" si="37"/>
        <v>0</v>
      </c>
      <c r="CT35">
        <f t="shared" si="38"/>
        <v>22080.880000000001</v>
      </c>
      <c r="CU35">
        <f t="shared" si="39"/>
        <v>0</v>
      </c>
      <c r="CV35">
        <f t="shared" si="40"/>
        <v>76.7</v>
      </c>
      <c r="CW35">
        <f t="shared" si="41"/>
        <v>0</v>
      </c>
      <c r="CX35">
        <f t="shared" si="42"/>
        <v>0</v>
      </c>
      <c r="CY35">
        <f>S35*(BZ35/100)</f>
        <v>2252.3096</v>
      </c>
      <c r="CZ35">
        <f>S35*(CA35/100)</f>
        <v>1358.0101999999999</v>
      </c>
      <c r="DN35">
        <v>80</v>
      </c>
      <c r="DO35">
        <v>55</v>
      </c>
      <c r="DP35">
        <v>1</v>
      </c>
      <c r="DQ35">
        <v>1</v>
      </c>
      <c r="DU35">
        <v>1003</v>
      </c>
      <c r="DV35" t="s">
        <v>157</v>
      </c>
      <c r="DW35" t="s">
        <v>157</v>
      </c>
      <c r="DX35">
        <v>100</v>
      </c>
      <c r="EE35">
        <v>996103485</v>
      </c>
      <c r="EF35">
        <v>60</v>
      </c>
      <c r="EG35" t="s">
        <v>144</v>
      </c>
      <c r="EH35">
        <v>0</v>
      </c>
      <c r="EJ35">
        <v>1</v>
      </c>
      <c r="EK35">
        <v>674</v>
      </c>
      <c r="EL35" t="s">
        <v>145</v>
      </c>
      <c r="EM35" t="s">
        <v>146</v>
      </c>
      <c r="EQ35">
        <v>0</v>
      </c>
      <c r="ER35">
        <v>857.51</v>
      </c>
      <c r="ES35">
        <v>0</v>
      </c>
      <c r="ET35">
        <v>0</v>
      </c>
      <c r="EU35">
        <v>0</v>
      </c>
      <c r="EV35">
        <v>857.51</v>
      </c>
      <c r="EW35">
        <v>76.7</v>
      </c>
      <c r="EX35">
        <v>0</v>
      </c>
      <c r="EY35">
        <v>0</v>
      </c>
      <c r="FQ35">
        <v>0</v>
      </c>
      <c r="FR35">
        <f t="shared" si="43"/>
        <v>0</v>
      </c>
      <c r="FS35">
        <v>0</v>
      </c>
      <c r="FX35">
        <v>80</v>
      </c>
      <c r="FY35">
        <v>55</v>
      </c>
      <c r="GD35">
        <v>0</v>
      </c>
      <c r="GF35">
        <v>-972214922</v>
      </c>
      <c r="GG35">
        <v>2</v>
      </c>
      <c r="GH35">
        <v>1</v>
      </c>
      <c r="GI35">
        <v>2</v>
      </c>
      <c r="GJ35">
        <v>0</v>
      </c>
      <c r="GK35">
        <f>ROUND(R35*(S12)/100,2)</f>
        <v>0</v>
      </c>
      <c r="GL35">
        <f t="shared" si="44"/>
        <v>0</v>
      </c>
      <c r="GM35">
        <f t="shared" si="45"/>
        <v>6922.54</v>
      </c>
      <c r="GN35">
        <f t="shared" si="46"/>
        <v>6922.54</v>
      </c>
      <c r="GO35">
        <f t="shared" si="47"/>
        <v>0</v>
      </c>
      <c r="GP35">
        <f t="shared" si="48"/>
        <v>0</v>
      </c>
      <c r="GR35">
        <v>0</v>
      </c>
      <c r="GS35">
        <v>3</v>
      </c>
      <c r="GT35">
        <v>0</v>
      </c>
      <c r="GV35">
        <f t="shared" si="49"/>
        <v>0</v>
      </c>
      <c r="GW35">
        <v>1</v>
      </c>
      <c r="GX35">
        <f t="shared" si="50"/>
        <v>0</v>
      </c>
      <c r="HA35">
        <v>0</v>
      </c>
      <c r="HB35">
        <v>0</v>
      </c>
      <c r="HC35">
        <f t="shared" si="51"/>
        <v>0</v>
      </c>
      <c r="IK35">
        <v>0</v>
      </c>
    </row>
    <row r="36" spans="1:245" x14ac:dyDescent="0.25">
      <c r="A36">
        <v>17</v>
      </c>
      <c r="B36">
        <v>1</v>
      </c>
      <c r="C36">
        <f>ROW(SmtRes!A48)</f>
        <v>48</v>
      </c>
      <c r="D36">
        <f>ROW(EtalonRes!A48)</f>
        <v>48</v>
      </c>
      <c r="E36" t="s">
        <v>159</v>
      </c>
      <c r="F36" t="s">
        <v>160</v>
      </c>
      <c r="G36" t="s">
        <v>40</v>
      </c>
      <c r="H36" t="s">
        <v>161</v>
      </c>
      <c r="I36">
        <f>ROUND(310.5/100,9)</f>
        <v>3.105</v>
      </c>
      <c r="J36">
        <v>0</v>
      </c>
      <c r="K36">
        <f>ROUND(310.5/100,9)</f>
        <v>3.105</v>
      </c>
      <c r="O36">
        <f t="shared" si="14"/>
        <v>2425.48</v>
      </c>
      <c r="P36">
        <f t="shared" si="15"/>
        <v>0</v>
      </c>
      <c r="Q36">
        <f>(ROUND((ROUND((((ET36*1.25))*AV36*I36),2)*BB36),2)+ROUND((ROUND(((AE36-((EU36*1.25)))*AV36*I36),2)*BS36),2))</f>
        <v>2397.02</v>
      </c>
      <c r="R36">
        <f t="shared" si="17"/>
        <v>226.86</v>
      </c>
      <c r="S36">
        <f t="shared" si="18"/>
        <v>28.46</v>
      </c>
      <c r="T36">
        <f t="shared" si="19"/>
        <v>0</v>
      </c>
      <c r="U36">
        <f t="shared" si="20"/>
        <v>2.7851849999999998</v>
      </c>
      <c r="V36">
        <f t="shared" si="21"/>
        <v>0</v>
      </c>
      <c r="W36">
        <f t="shared" si="22"/>
        <v>0</v>
      </c>
      <c r="X36">
        <f t="shared" si="23"/>
        <v>27.89</v>
      </c>
      <c r="Y36">
        <f t="shared" si="24"/>
        <v>21.91</v>
      </c>
      <c r="AA36">
        <v>1045535525</v>
      </c>
      <c r="AB36">
        <f t="shared" si="25"/>
        <v>781.15300000000002</v>
      </c>
      <c r="AC36">
        <f t="shared" si="26"/>
        <v>0</v>
      </c>
      <c r="AD36">
        <f>ROUND(((((ET36*1.25))-((EU36*1.25)))+AE36),6)</f>
        <v>771.98749999999995</v>
      </c>
      <c r="AE36">
        <f>ROUND(((EU36*1.25)),6)</f>
        <v>73.0625</v>
      </c>
      <c r="AF36">
        <f>ROUND(((EV36*1.15)),6)</f>
        <v>9.1654999999999998</v>
      </c>
      <c r="AG36">
        <f t="shared" si="30"/>
        <v>0</v>
      </c>
      <c r="AH36">
        <f>((EW36*1.15))</f>
        <v>0.89699999999999991</v>
      </c>
      <c r="AI36">
        <f>((EX36*1.25))</f>
        <v>0</v>
      </c>
      <c r="AJ36">
        <f t="shared" si="33"/>
        <v>0</v>
      </c>
      <c r="AK36">
        <v>625.55999999999995</v>
      </c>
      <c r="AL36">
        <v>0</v>
      </c>
      <c r="AM36">
        <v>617.59</v>
      </c>
      <c r="AN36">
        <v>58.45</v>
      </c>
      <c r="AO36">
        <v>7.97</v>
      </c>
      <c r="AP36">
        <v>0</v>
      </c>
      <c r="AQ36">
        <v>0.78</v>
      </c>
      <c r="AR36">
        <v>0</v>
      </c>
      <c r="AS36">
        <v>0</v>
      </c>
      <c r="AT36">
        <v>98</v>
      </c>
      <c r="AU36">
        <v>77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H36">
        <v>0</v>
      </c>
      <c r="BI36">
        <v>1</v>
      </c>
      <c r="BJ36" t="s">
        <v>162</v>
      </c>
      <c r="BM36">
        <v>2</v>
      </c>
      <c r="BN36">
        <v>0</v>
      </c>
      <c r="BP36">
        <v>0</v>
      </c>
      <c r="BQ36">
        <v>30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Z36">
        <v>98</v>
      </c>
      <c r="CA36">
        <v>77</v>
      </c>
      <c r="CE36">
        <v>30</v>
      </c>
      <c r="CF36">
        <v>0</v>
      </c>
      <c r="CG36">
        <v>0</v>
      </c>
      <c r="CM36">
        <v>0</v>
      </c>
      <c r="CN36" t="s">
        <v>163</v>
      </c>
      <c r="CO36">
        <v>0</v>
      </c>
      <c r="CP36">
        <f t="shared" si="34"/>
        <v>2425.48</v>
      </c>
      <c r="CQ36">
        <f t="shared" si="35"/>
        <v>0</v>
      </c>
      <c r="CR36">
        <f>(ROUND((ROUND((((ET36*1.25))*AV36*1),2)*BB36),2)+ROUND((ROUND(((AE36-((EU36*1.25)))*AV36*1),2)*BS36),2))</f>
        <v>771.99</v>
      </c>
      <c r="CS36">
        <f t="shared" si="37"/>
        <v>73.06</v>
      </c>
      <c r="CT36">
        <f t="shared" si="38"/>
        <v>9.17</v>
      </c>
      <c r="CU36">
        <f t="shared" si="39"/>
        <v>0</v>
      </c>
      <c r="CV36">
        <f t="shared" si="40"/>
        <v>0.89699999999999991</v>
      </c>
      <c r="CW36">
        <f t="shared" si="41"/>
        <v>0</v>
      </c>
      <c r="CX36">
        <f t="shared" si="42"/>
        <v>0</v>
      </c>
      <c r="CY36">
        <f>((S36*BZ36)/100)</f>
        <v>27.890799999999999</v>
      </c>
      <c r="CZ36">
        <f>((S36*CA36)/100)</f>
        <v>21.914200000000001</v>
      </c>
      <c r="DE36" t="s">
        <v>164</v>
      </c>
      <c r="DF36" t="s">
        <v>164</v>
      </c>
      <c r="DG36" t="s">
        <v>165</v>
      </c>
      <c r="DI36" t="s">
        <v>165</v>
      </c>
      <c r="DJ36" t="s">
        <v>164</v>
      </c>
      <c r="DN36">
        <v>0</v>
      </c>
      <c r="DO36">
        <v>0</v>
      </c>
      <c r="DP36">
        <v>1</v>
      </c>
      <c r="DQ36">
        <v>1</v>
      </c>
      <c r="DU36">
        <v>1013</v>
      </c>
      <c r="DV36" t="s">
        <v>161</v>
      </c>
      <c r="DW36" t="s">
        <v>161</v>
      </c>
      <c r="DX36">
        <v>1</v>
      </c>
      <c r="EE36">
        <v>996104814</v>
      </c>
      <c r="EF36">
        <v>30</v>
      </c>
      <c r="EG36" t="s">
        <v>7</v>
      </c>
      <c r="EH36">
        <v>0</v>
      </c>
      <c r="EJ36">
        <v>1</v>
      </c>
      <c r="EK36">
        <v>2</v>
      </c>
      <c r="EL36" t="s">
        <v>166</v>
      </c>
      <c r="EM36" t="s">
        <v>167</v>
      </c>
      <c r="EO36" t="s">
        <v>168</v>
      </c>
      <c r="EQ36">
        <v>0</v>
      </c>
      <c r="ER36">
        <v>625.55999999999995</v>
      </c>
      <c r="ES36">
        <v>0</v>
      </c>
      <c r="ET36">
        <v>617.59</v>
      </c>
      <c r="EU36">
        <v>58.45</v>
      </c>
      <c r="EV36">
        <v>7.97</v>
      </c>
      <c r="EW36">
        <v>0.78</v>
      </c>
      <c r="EX36">
        <v>0</v>
      </c>
      <c r="EY36">
        <v>0</v>
      </c>
      <c r="FQ36">
        <v>0</v>
      </c>
      <c r="FR36">
        <f t="shared" si="43"/>
        <v>0</v>
      </c>
      <c r="FS36">
        <v>0</v>
      </c>
      <c r="FX36">
        <v>98</v>
      </c>
      <c r="FY36">
        <v>77</v>
      </c>
      <c r="GD36">
        <v>0</v>
      </c>
      <c r="GF36">
        <v>-73885574</v>
      </c>
      <c r="GG36">
        <v>2</v>
      </c>
      <c r="GH36">
        <v>1</v>
      </c>
      <c r="GI36">
        <v>-2</v>
      </c>
      <c r="GJ36">
        <v>0</v>
      </c>
      <c r="GK36">
        <f>ROUND(R36*(R12)/100,2)</f>
        <v>397.01</v>
      </c>
      <c r="GL36">
        <f t="shared" si="44"/>
        <v>0</v>
      </c>
      <c r="GM36">
        <f t="shared" si="45"/>
        <v>2872.29</v>
      </c>
      <c r="GN36">
        <f t="shared" si="46"/>
        <v>2872.29</v>
      </c>
      <c r="GO36">
        <f t="shared" si="47"/>
        <v>0</v>
      </c>
      <c r="GP36">
        <f t="shared" si="48"/>
        <v>0</v>
      </c>
      <c r="GR36">
        <v>0</v>
      </c>
      <c r="GS36">
        <v>3</v>
      </c>
      <c r="GT36">
        <v>0</v>
      </c>
      <c r="GV36">
        <f t="shared" si="49"/>
        <v>0</v>
      </c>
      <c r="GW36">
        <v>1</v>
      </c>
      <c r="GX36">
        <f t="shared" si="50"/>
        <v>0</v>
      </c>
      <c r="HA36">
        <v>0</v>
      </c>
      <c r="HB36">
        <v>0</v>
      </c>
      <c r="HC36">
        <f t="shared" si="51"/>
        <v>0</v>
      </c>
      <c r="IK36">
        <v>0</v>
      </c>
    </row>
    <row r="37" spans="1:245" x14ac:dyDescent="0.25">
      <c r="A37">
        <v>17</v>
      </c>
      <c r="B37">
        <v>1</v>
      </c>
      <c r="C37">
        <f>ROW(SmtRes!A50)</f>
        <v>50</v>
      </c>
      <c r="D37">
        <f>ROW(EtalonRes!A50)</f>
        <v>50</v>
      </c>
      <c r="E37" t="s">
        <v>159</v>
      </c>
      <c r="F37" t="s">
        <v>160</v>
      </c>
      <c r="G37" t="s">
        <v>40</v>
      </c>
      <c r="H37" t="s">
        <v>161</v>
      </c>
      <c r="I37">
        <f>ROUND(310.5/100,9)</f>
        <v>3.105</v>
      </c>
      <c r="J37">
        <v>0</v>
      </c>
      <c r="K37">
        <f>ROUND(310.5/100,9)</f>
        <v>3.105</v>
      </c>
      <c r="O37">
        <f t="shared" si="14"/>
        <v>21826.63</v>
      </c>
      <c r="P37">
        <f t="shared" si="15"/>
        <v>0</v>
      </c>
      <c r="Q37">
        <f>(ROUND((ROUND((((ET37*1.25))*AV37*I37),2)*BB37),2)+ROUND((ROUND(((AE37-((EU37*1.25)))*AV37*I37),2)*BS37),2))</f>
        <v>21093.78</v>
      </c>
      <c r="R37">
        <f t="shared" si="17"/>
        <v>5841.65</v>
      </c>
      <c r="S37">
        <f t="shared" si="18"/>
        <v>732.85</v>
      </c>
      <c r="T37">
        <f t="shared" si="19"/>
        <v>0</v>
      </c>
      <c r="U37">
        <f t="shared" si="20"/>
        <v>2.7851849999999998</v>
      </c>
      <c r="V37">
        <f t="shared" si="21"/>
        <v>0</v>
      </c>
      <c r="W37">
        <f t="shared" si="22"/>
        <v>0</v>
      </c>
      <c r="X37">
        <f t="shared" si="23"/>
        <v>674.22</v>
      </c>
      <c r="Y37">
        <f t="shared" si="24"/>
        <v>366.43</v>
      </c>
      <c r="AA37">
        <v>1045535526</v>
      </c>
      <c r="AB37">
        <f t="shared" si="25"/>
        <v>781.15300000000002</v>
      </c>
      <c r="AC37">
        <f t="shared" si="26"/>
        <v>0</v>
      </c>
      <c r="AD37">
        <f>ROUND(((((ET37*1.25))-((EU37*1.25)))+AE37),6)</f>
        <v>771.98749999999995</v>
      </c>
      <c r="AE37">
        <f>ROUND(((EU37*1.25)),6)</f>
        <v>73.0625</v>
      </c>
      <c r="AF37">
        <f>ROUND(((EV37*1.15)),6)</f>
        <v>9.1654999999999998</v>
      </c>
      <c r="AG37">
        <f t="shared" si="30"/>
        <v>0</v>
      </c>
      <c r="AH37">
        <f>((EW37*1.15))</f>
        <v>0.89699999999999991</v>
      </c>
      <c r="AI37">
        <f>((EX37*1.25))</f>
        <v>0</v>
      </c>
      <c r="AJ37">
        <f t="shared" si="33"/>
        <v>0</v>
      </c>
      <c r="AK37">
        <v>625.55999999999995</v>
      </c>
      <c r="AL37">
        <v>0</v>
      </c>
      <c r="AM37">
        <v>617.59</v>
      </c>
      <c r="AN37">
        <v>58.45</v>
      </c>
      <c r="AO37">
        <v>7.97</v>
      </c>
      <c r="AP37">
        <v>0</v>
      </c>
      <c r="AQ37">
        <v>0.78</v>
      </c>
      <c r="AR37">
        <v>0</v>
      </c>
      <c r="AS37">
        <v>0</v>
      </c>
      <c r="AT37">
        <v>92</v>
      </c>
      <c r="AU37">
        <v>50</v>
      </c>
      <c r="AV37">
        <v>1</v>
      </c>
      <c r="AW37">
        <v>1</v>
      </c>
      <c r="AZ37">
        <v>1</v>
      </c>
      <c r="BA37">
        <v>25.75</v>
      </c>
      <c r="BB37">
        <v>8.8000000000000007</v>
      </c>
      <c r="BC37">
        <v>1</v>
      </c>
      <c r="BH37">
        <v>0</v>
      </c>
      <c r="BI37">
        <v>1</v>
      </c>
      <c r="BJ37" t="s">
        <v>162</v>
      </c>
      <c r="BM37">
        <v>2</v>
      </c>
      <c r="BN37">
        <v>0</v>
      </c>
      <c r="BO37" t="s">
        <v>160</v>
      </c>
      <c r="BP37">
        <v>1</v>
      </c>
      <c r="BQ37">
        <v>30</v>
      </c>
      <c r="BR37">
        <v>0</v>
      </c>
      <c r="BS37">
        <v>25.75</v>
      </c>
      <c r="BT37">
        <v>1</v>
      </c>
      <c r="BU37">
        <v>1</v>
      </c>
      <c r="BV37">
        <v>1</v>
      </c>
      <c r="BW37">
        <v>1</v>
      </c>
      <c r="BX37">
        <v>1</v>
      </c>
      <c r="BZ37">
        <v>92</v>
      </c>
      <c r="CA37">
        <v>50</v>
      </c>
      <c r="CE37">
        <v>30</v>
      </c>
      <c r="CF37">
        <v>0</v>
      </c>
      <c r="CG37">
        <v>0</v>
      </c>
      <c r="CM37">
        <v>0</v>
      </c>
      <c r="CN37" t="s">
        <v>163</v>
      </c>
      <c r="CO37">
        <v>0</v>
      </c>
      <c r="CP37">
        <f t="shared" si="34"/>
        <v>21826.629999999997</v>
      </c>
      <c r="CQ37">
        <f t="shared" si="35"/>
        <v>0</v>
      </c>
      <c r="CR37">
        <f>(ROUND((ROUND((((ET37*1.25))*AV37*1),2)*BB37),2)+ROUND((ROUND(((AE37-((EU37*1.25)))*AV37*1),2)*BS37),2))</f>
        <v>6793.51</v>
      </c>
      <c r="CS37">
        <f t="shared" si="37"/>
        <v>1881.3</v>
      </c>
      <c r="CT37">
        <f t="shared" si="38"/>
        <v>236.13</v>
      </c>
      <c r="CU37">
        <f t="shared" si="39"/>
        <v>0</v>
      </c>
      <c r="CV37">
        <f t="shared" si="40"/>
        <v>0.89699999999999991</v>
      </c>
      <c r="CW37">
        <f t="shared" si="41"/>
        <v>0</v>
      </c>
      <c r="CX37">
        <f t="shared" si="42"/>
        <v>0</v>
      </c>
      <c r="CY37">
        <f>S37*(BZ37/100)</f>
        <v>674.22200000000009</v>
      </c>
      <c r="CZ37">
        <f>S37*(CA37/100)</f>
        <v>366.42500000000001</v>
      </c>
      <c r="DE37" t="s">
        <v>164</v>
      </c>
      <c r="DF37" t="s">
        <v>164</v>
      </c>
      <c r="DG37" t="s">
        <v>165</v>
      </c>
      <c r="DI37" t="s">
        <v>165</v>
      </c>
      <c r="DJ37" t="s">
        <v>164</v>
      </c>
      <c r="DN37">
        <v>98</v>
      </c>
      <c r="DO37">
        <v>77</v>
      </c>
      <c r="DP37">
        <v>1</v>
      </c>
      <c r="DQ37">
        <v>1</v>
      </c>
      <c r="DU37">
        <v>1013</v>
      </c>
      <c r="DV37" t="s">
        <v>161</v>
      </c>
      <c r="DW37" t="s">
        <v>161</v>
      </c>
      <c r="DX37">
        <v>1</v>
      </c>
      <c r="EE37">
        <v>996104814</v>
      </c>
      <c r="EF37">
        <v>30</v>
      </c>
      <c r="EG37" t="s">
        <v>7</v>
      </c>
      <c r="EH37">
        <v>0</v>
      </c>
      <c r="EJ37">
        <v>1</v>
      </c>
      <c r="EK37">
        <v>2</v>
      </c>
      <c r="EL37" t="s">
        <v>166</v>
      </c>
      <c r="EM37" t="s">
        <v>167</v>
      </c>
      <c r="EO37" t="s">
        <v>168</v>
      </c>
      <c r="EQ37">
        <v>0</v>
      </c>
      <c r="ER37">
        <v>625.55999999999995</v>
      </c>
      <c r="ES37">
        <v>0</v>
      </c>
      <c r="ET37">
        <v>617.59</v>
      </c>
      <c r="EU37">
        <v>58.45</v>
      </c>
      <c r="EV37">
        <v>7.97</v>
      </c>
      <c r="EW37">
        <v>0.78</v>
      </c>
      <c r="EX37">
        <v>0</v>
      </c>
      <c r="EY37">
        <v>0</v>
      </c>
      <c r="FQ37">
        <v>0</v>
      </c>
      <c r="FR37">
        <f t="shared" si="43"/>
        <v>0</v>
      </c>
      <c r="FS37">
        <v>0</v>
      </c>
      <c r="FX37">
        <v>98</v>
      </c>
      <c r="FY37">
        <v>77</v>
      </c>
      <c r="GD37">
        <v>0</v>
      </c>
      <c r="GF37">
        <v>-73885574</v>
      </c>
      <c r="GG37">
        <v>2</v>
      </c>
      <c r="GH37">
        <v>1</v>
      </c>
      <c r="GI37">
        <v>2</v>
      </c>
      <c r="GJ37">
        <v>0</v>
      </c>
      <c r="GK37">
        <f>ROUND(R37*(S12)/100,2)</f>
        <v>9171.39</v>
      </c>
      <c r="GL37">
        <f t="shared" si="44"/>
        <v>0</v>
      </c>
      <c r="GM37">
        <f t="shared" si="45"/>
        <v>32038.67</v>
      </c>
      <c r="GN37">
        <f t="shared" si="46"/>
        <v>32038.67</v>
      </c>
      <c r="GO37">
        <f t="shared" si="47"/>
        <v>0</v>
      </c>
      <c r="GP37">
        <f t="shared" si="48"/>
        <v>0</v>
      </c>
      <c r="GR37">
        <v>0</v>
      </c>
      <c r="GS37">
        <v>3</v>
      </c>
      <c r="GT37">
        <v>0</v>
      </c>
      <c r="GV37">
        <f t="shared" si="49"/>
        <v>0</v>
      </c>
      <c r="GW37">
        <v>1</v>
      </c>
      <c r="GX37">
        <f t="shared" si="50"/>
        <v>0</v>
      </c>
      <c r="HA37">
        <v>0</v>
      </c>
      <c r="HB37">
        <v>0</v>
      </c>
      <c r="HC37">
        <f t="shared" si="51"/>
        <v>0</v>
      </c>
      <c r="IK37">
        <v>0</v>
      </c>
    </row>
    <row r="38" spans="1:245" x14ac:dyDescent="0.25">
      <c r="A38">
        <v>17</v>
      </c>
      <c r="B38">
        <v>1</v>
      </c>
      <c r="C38">
        <f>ROW(SmtRes!A51)</f>
        <v>51</v>
      </c>
      <c r="D38">
        <f>ROW(EtalonRes!A51)</f>
        <v>51</v>
      </c>
      <c r="E38" t="s">
        <v>169</v>
      </c>
      <c r="F38" t="s">
        <v>170</v>
      </c>
      <c r="G38" t="s">
        <v>42</v>
      </c>
      <c r="H38" t="s">
        <v>161</v>
      </c>
      <c r="I38">
        <f>ROUND(34.5/100,9)</f>
        <v>0.34499999999999997</v>
      </c>
      <c r="J38">
        <v>0</v>
      </c>
      <c r="K38">
        <f>ROUND(34.5/100,9)</f>
        <v>0.34499999999999997</v>
      </c>
      <c r="O38">
        <f t="shared" si="14"/>
        <v>810.41</v>
      </c>
      <c r="P38">
        <f t="shared" si="15"/>
        <v>0</v>
      </c>
      <c r="Q38">
        <f>(ROUND((ROUND((((ET38*1.25))*AV38*I38),2)*BB38),2)+ROUND((ROUND(((AE38-((EU38*1.25)))*AV38*I38),2)*BS38),2))</f>
        <v>0</v>
      </c>
      <c r="R38">
        <f t="shared" si="17"/>
        <v>0</v>
      </c>
      <c r="S38">
        <f t="shared" si="18"/>
        <v>810.41</v>
      </c>
      <c r="T38">
        <f t="shared" si="19"/>
        <v>0</v>
      </c>
      <c r="U38">
        <f t="shared" si="20"/>
        <v>76.453724999999977</v>
      </c>
      <c r="V38">
        <f t="shared" si="21"/>
        <v>0</v>
      </c>
      <c r="W38">
        <f t="shared" si="22"/>
        <v>0</v>
      </c>
      <c r="X38">
        <f t="shared" si="23"/>
        <v>737.47</v>
      </c>
      <c r="Y38">
        <f t="shared" si="24"/>
        <v>542.97</v>
      </c>
      <c r="AA38">
        <v>1045535525</v>
      </c>
      <c r="AB38">
        <f t="shared" si="25"/>
        <v>2349.0129999999999</v>
      </c>
      <c r="AC38">
        <f t="shared" si="26"/>
        <v>0</v>
      </c>
      <c r="AD38">
        <f>ROUND(((((ET38*1.25))-((EU38*1.25)))+AE38),6)</f>
        <v>0</v>
      </c>
      <c r="AE38">
        <f>ROUND(((EU38*1.25)),6)</f>
        <v>0</v>
      </c>
      <c r="AF38">
        <f>ROUND(((EV38*1.15)),6)</f>
        <v>2349.0129999999999</v>
      </c>
      <c r="AG38">
        <f t="shared" si="30"/>
        <v>0</v>
      </c>
      <c r="AH38">
        <f>((EW38*1.15))</f>
        <v>221.60499999999996</v>
      </c>
      <c r="AI38">
        <f>((EX38*1.25))</f>
        <v>0</v>
      </c>
      <c r="AJ38">
        <f t="shared" si="33"/>
        <v>0</v>
      </c>
      <c r="AK38">
        <v>2042.62</v>
      </c>
      <c r="AL38">
        <v>0</v>
      </c>
      <c r="AM38">
        <v>0</v>
      </c>
      <c r="AN38">
        <v>0</v>
      </c>
      <c r="AO38">
        <v>2042.62</v>
      </c>
      <c r="AP38">
        <v>0</v>
      </c>
      <c r="AQ38">
        <v>192.7</v>
      </c>
      <c r="AR38">
        <v>0</v>
      </c>
      <c r="AS38">
        <v>0</v>
      </c>
      <c r="AT38">
        <v>91</v>
      </c>
      <c r="AU38">
        <v>67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H38">
        <v>0</v>
      </c>
      <c r="BI38">
        <v>1</v>
      </c>
      <c r="BJ38" t="s">
        <v>171</v>
      </c>
      <c r="BM38">
        <v>16</v>
      </c>
      <c r="BN38">
        <v>0</v>
      </c>
      <c r="BP38">
        <v>0</v>
      </c>
      <c r="BQ38">
        <v>30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Z38">
        <v>91</v>
      </c>
      <c r="CA38">
        <v>67</v>
      </c>
      <c r="CE38">
        <v>30</v>
      </c>
      <c r="CF38">
        <v>0</v>
      </c>
      <c r="CG38">
        <v>0</v>
      </c>
      <c r="CM38">
        <v>0</v>
      </c>
      <c r="CN38" t="s">
        <v>163</v>
      </c>
      <c r="CO38">
        <v>0</v>
      </c>
      <c r="CP38">
        <f t="shared" si="34"/>
        <v>810.41</v>
      </c>
      <c r="CQ38">
        <f t="shared" si="35"/>
        <v>0</v>
      </c>
      <c r="CR38">
        <f>(ROUND((ROUND((((ET38*1.25))*AV38*1),2)*BB38),2)+ROUND((ROUND(((AE38-((EU38*1.25)))*AV38*1),2)*BS38),2))</f>
        <v>0</v>
      </c>
      <c r="CS38">
        <f t="shared" si="37"/>
        <v>0</v>
      </c>
      <c r="CT38">
        <f t="shared" si="38"/>
        <v>2349.0100000000002</v>
      </c>
      <c r="CU38">
        <f t="shared" si="39"/>
        <v>0</v>
      </c>
      <c r="CV38">
        <f t="shared" si="40"/>
        <v>221.60499999999996</v>
      </c>
      <c r="CW38">
        <f t="shared" si="41"/>
        <v>0</v>
      </c>
      <c r="CX38">
        <f t="shared" si="42"/>
        <v>0</v>
      </c>
      <c r="CY38">
        <f>((S38*BZ38)/100)</f>
        <v>737.47309999999993</v>
      </c>
      <c r="CZ38">
        <f>((S38*CA38)/100)</f>
        <v>542.97469999999998</v>
      </c>
      <c r="DE38" t="s">
        <v>164</v>
      </c>
      <c r="DF38" t="s">
        <v>164</v>
      </c>
      <c r="DG38" t="s">
        <v>165</v>
      </c>
      <c r="DI38" t="s">
        <v>165</v>
      </c>
      <c r="DJ38" t="s">
        <v>164</v>
      </c>
      <c r="DN38">
        <v>0</v>
      </c>
      <c r="DO38">
        <v>0</v>
      </c>
      <c r="DP38">
        <v>1</v>
      </c>
      <c r="DQ38">
        <v>1</v>
      </c>
      <c r="DU38">
        <v>1013</v>
      </c>
      <c r="DV38" t="s">
        <v>161</v>
      </c>
      <c r="DW38" t="s">
        <v>161</v>
      </c>
      <c r="DX38">
        <v>1</v>
      </c>
      <c r="EE38">
        <v>996104828</v>
      </c>
      <c r="EF38">
        <v>30</v>
      </c>
      <c r="EG38" t="s">
        <v>7</v>
      </c>
      <c r="EH38">
        <v>0</v>
      </c>
      <c r="EJ38">
        <v>1</v>
      </c>
      <c r="EK38">
        <v>16</v>
      </c>
      <c r="EL38" t="s">
        <v>172</v>
      </c>
      <c r="EM38" t="s">
        <v>173</v>
      </c>
      <c r="EO38" t="s">
        <v>168</v>
      </c>
      <c r="EQ38">
        <v>0</v>
      </c>
      <c r="ER38">
        <v>2042.62</v>
      </c>
      <c r="ES38">
        <v>0</v>
      </c>
      <c r="ET38">
        <v>0</v>
      </c>
      <c r="EU38">
        <v>0</v>
      </c>
      <c r="EV38">
        <v>2042.62</v>
      </c>
      <c r="EW38">
        <v>192.7</v>
      </c>
      <c r="EX38">
        <v>0</v>
      </c>
      <c r="EY38">
        <v>0</v>
      </c>
      <c r="FQ38">
        <v>0</v>
      </c>
      <c r="FR38">
        <f t="shared" si="43"/>
        <v>0</v>
      </c>
      <c r="FS38">
        <v>0</v>
      </c>
      <c r="FX38">
        <v>91</v>
      </c>
      <c r="FY38">
        <v>67</v>
      </c>
      <c r="GD38">
        <v>0</v>
      </c>
      <c r="GF38">
        <v>-1632341149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44"/>
        <v>0</v>
      </c>
      <c r="GM38">
        <f t="shared" si="45"/>
        <v>2090.85</v>
      </c>
      <c r="GN38">
        <f t="shared" si="46"/>
        <v>2090.85</v>
      </c>
      <c r="GO38">
        <f t="shared" si="47"/>
        <v>0</v>
      </c>
      <c r="GP38">
        <f t="shared" si="48"/>
        <v>0</v>
      </c>
      <c r="GR38">
        <v>0</v>
      </c>
      <c r="GS38">
        <v>3</v>
      </c>
      <c r="GT38">
        <v>0</v>
      </c>
      <c r="GV38">
        <f t="shared" si="49"/>
        <v>0</v>
      </c>
      <c r="GW38">
        <v>1</v>
      </c>
      <c r="GX38">
        <f t="shared" si="50"/>
        <v>0</v>
      </c>
      <c r="HA38">
        <v>0</v>
      </c>
      <c r="HB38">
        <v>0</v>
      </c>
      <c r="HC38">
        <f t="shared" si="51"/>
        <v>0</v>
      </c>
      <c r="IK38">
        <v>0</v>
      </c>
    </row>
    <row r="39" spans="1:245" x14ac:dyDescent="0.25">
      <c r="A39">
        <v>17</v>
      </c>
      <c r="B39">
        <v>1</v>
      </c>
      <c r="C39">
        <f>ROW(SmtRes!A52)</f>
        <v>52</v>
      </c>
      <c r="D39">
        <f>ROW(EtalonRes!A52)</f>
        <v>52</v>
      </c>
      <c r="E39" t="s">
        <v>169</v>
      </c>
      <c r="F39" t="s">
        <v>170</v>
      </c>
      <c r="G39" t="s">
        <v>42</v>
      </c>
      <c r="H39" t="s">
        <v>161</v>
      </c>
      <c r="I39">
        <f>ROUND(34.5/100,9)</f>
        <v>0.34499999999999997</v>
      </c>
      <c r="J39">
        <v>0</v>
      </c>
      <c r="K39">
        <f>ROUND(34.5/100,9)</f>
        <v>0.34499999999999997</v>
      </c>
      <c r="O39">
        <f t="shared" si="14"/>
        <v>20868.060000000001</v>
      </c>
      <c r="P39">
        <f t="shared" si="15"/>
        <v>0</v>
      </c>
      <c r="Q39">
        <f>(ROUND((ROUND((((ET39*1.25))*AV39*I39),2)*BB39),2)+ROUND((ROUND(((AE39-((EU39*1.25)))*AV39*I39),2)*BS39),2))</f>
        <v>0</v>
      </c>
      <c r="R39">
        <f t="shared" si="17"/>
        <v>0</v>
      </c>
      <c r="S39">
        <f t="shared" si="18"/>
        <v>20868.060000000001</v>
      </c>
      <c r="T39">
        <f t="shared" si="19"/>
        <v>0</v>
      </c>
      <c r="U39">
        <f t="shared" si="20"/>
        <v>76.453724999999977</v>
      </c>
      <c r="V39">
        <f t="shared" si="21"/>
        <v>0</v>
      </c>
      <c r="W39">
        <f t="shared" si="22"/>
        <v>0</v>
      </c>
      <c r="X39">
        <f t="shared" si="23"/>
        <v>15233.68</v>
      </c>
      <c r="Y39">
        <f t="shared" si="24"/>
        <v>8555.9</v>
      </c>
      <c r="AA39">
        <v>1045535526</v>
      </c>
      <c r="AB39">
        <f t="shared" si="25"/>
        <v>2349.0129999999999</v>
      </c>
      <c r="AC39">
        <f t="shared" si="26"/>
        <v>0</v>
      </c>
      <c r="AD39">
        <f>ROUND(((((ET39*1.25))-((EU39*1.25)))+AE39),6)</f>
        <v>0</v>
      </c>
      <c r="AE39">
        <f>ROUND(((EU39*1.25)),6)</f>
        <v>0</v>
      </c>
      <c r="AF39">
        <f>ROUND(((EV39*1.15)),6)</f>
        <v>2349.0129999999999</v>
      </c>
      <c r="AG39">
        <f t="shared" si="30"/>
        <v>0</v>
      </c>
      <c r="AH39">
        <f>((EW39*1.15))</f>
        <v>221.60499999999996</v>
      </c>
      <c r="AI39">
        <f>((EX39*1.25))</f>
        <v>0</v>
      </c>
      <c r="AJ39">
        <f t="shared" si="33"/>
        <v>0</v>
      </c>
      <c r="AK39">
        <v>2042.62</v>
      </c>
      <c r="AL39">
        <v>0</v>
      </c>
      <c r="AM39">
        <v>0</v>
      </c>
      <c r="AN39">
        <v>0</v>
      </c>
      <c r="AO39">
        <v>2042.62</v>
      </c>
      <c r="AP39">
        <v>0</v>
      </c>
      <c r="AQ39">
        <v>192.7</v>
      </c>
      <c r="AR39">
        <v>0</v>
      </c>
      <c r="AS39">
        <v>0</v>
      </c>
      <c r="AT39">
        <v>73</v>
      </c>
      <c r="AU39">
        <v>41</v>
      </c>
      <c r="AV39">
        <v>1</v>
      </c>
      <c r="AW39">
        <v>1</v>
      </c>
      <c r="AZ39">
        <v>1</v>
      </c>
      <c r="BA39">
        <v>25.75</v>
      </c>
      <c r="BB39">
        <v>1</v>
      </c>
      <c r="BC39">
        <v>1</v>
      </c>
      <c r="BH39">
        <v>0</v>
      </c>
      <c r="BI39">
        <v>1</v>
      </c>
      <c r="BJ39" t="s">
        <v>171</v>
      </c>
      <c r="BM39">
        <v>16</v>
      </c>
      <c r="BN39">
        <v>0</v>
      </c>
      <c r="BO39" t="s">
        <v>170</v>
      </c>
      <c r="BP39">
        <v>1</v>
      </c>
      <c r="BQ39">
        <v>30</v>
      </c>
      <c r="BR39">
        <v>0</v>
      </c>
      <c r="BS39">
        <v>25.75</v>
      </c>
      <c r="BT39">
        <v>1</v>
      </c>
      <c r="BU39">
        <v>1</v>
      </c>
      <c r="BV39">
        <v>1</v>
      </c>
      <c r="BW39">
        <v>1</v>
      </c>
      <c r="BX39">
        <v>1</v>
      </c>
      <c r="BZ39">
        <v>73</v>
      </c>
      <c r="CA39">
        <v>41</v>
      </c>
      <c r="CE39">
        <v>30</v>
      </c>
      <c r="CF39">
        <v>0</v>
      </c>
      <c r="CG39">
        <v>0</v>
      </c>
      <c r="CM39">
        <v>0</v>
      </c>
      <c r="CN39" t="s">
        <v>163</v>
      </c>
      <c r="CO39">
        <v>0</v>
      </c>
      <c r="CP39">
        <f t="shared" si="34"/>
        <v>20868.060000000001</v>
      </c>
      <c r="CQ39">
        <f t="shared" si="35"/>
        <v>0</v>
      </c>
      <c r="CR39">
        <f>(ROUND((ROUND((((ET39*1.25))*AV39*1),2)*BB39),2)+ROUND((ROUND(((AE39-((EU39*1.25)))*AV39*1),2)*BS39),2))</f>
        <v>0</v>
      </c>
      <c r="CS39">
        <f t="shared" si="37"/>
        <v>0</v>
      </c>
      <c r="CT39">
        <f t="shared" si="38"/>
        <v>60487.01</v>
      </c>
      <c r="CU39">
        <f t="shared" si="39"/>
        <v>0</v>
      </c>
      <c r="CV39">
        <f t="shared" si="40"/>
        <v>221.60499999999996</v>
      </c>
      <c r="CW39">
        <f t="shared" si="41"/>
        <v>0</v>
      </c>
      <c r="CX39">
        <f t="shared" si="42"/>
        <v>0</v>
      </c>
      <c r="CY39">
        <f>S39*(BZ39/100)</f>
        <v>15233.683800000001</v>
      </c>
      <c r="CZ39">
        <f>S39*(CA39/100)</f>
        <v>8555.9045999999998</v>
      </c>
      <c r="DE39" t="s">
        <v>164</v>
      </c>
      <c r="DF39" t="s">
        <v>164</v>
      </c>
      <c r="DG39" t="s">
        <v>165</v>
      </c>
      <c r="DI39" t="s">
        <v>165</v>
      </c>
      <c r="DJ39" t="s">
        <v>164</v>
      </c>
      <c r="DN39">
        <v>91</v>
      </c>
      <c r="DO39">
        <v>67</v>
      </c>
      <c r="DP39">
        <v>1</v>
      </c>
      <c r="DQ39">
        <v>1</v>
      </c>
      <c r="DU39">
        <v>1013</v>
      </c>
      <c r="DV39" t="s">
        <v>161</v>
      </c>
      <c r="DW39" t="s">
        <v>161</v>
      </c>
      <c r="DX39">
        <v>1</v>
      </c>
      <c r="EE39">
        <v>996104828</v>
      </c>
      <c r="EF39">
        <v>30</v>
      </c>
      <c r="EG39" t="s">
        <v>7</v>
      </c>
      <c r="EH39">
        <v>0</v>
      </c>
      <c r="EJ39">
        <v>1</v>
      </c>
      <c r="EK39">
        <v>16</v>
      </c>
      <c r="EL39" t="s">
        <v>172</v>
      </c>
      <c r="EM39" t="s">
        <v>173</v>
      </c>
      <c r="EO39" t="s">
        <v>168</v>
      </c>
      <c r="EQ39">
        <v>0</v>
      </c>
      <c r="ER39">
        <v>2042.62</v>
      </c>
      <c r="ES39">
        <v>0</v>
      </c>
      <c r="ET39">
        <v>0</v>
      </c>
      <c r="EU39">
        <v>0</v>
      </c>
      <c r="EV39">
        <v>2042.62</v>
      </c>
      <c r="EW39">
        <v>192.7</v>
      </c>
      <c r="EX39">
        <v>0</v>
      </c>
      <c r="EY39">
        <v>0</v>
      </c>
      <c r="FQ39">
        <v>0</v>
      </c>
      <c r="FR39">
        <f t="shared" si="43"/>
        <v>0</v>
      </c>
      <c r="FS39">
        <v>0</v>
      </c>
      <c r="FX39">
        <v>91</v>
      </c>
      <c r="FY39">
        <v>67</v>
      </c>
      <c r="GD39">
        <v>0</v>
      </c>
      <c r="GF39">
        <v>-1632341149</v>
      </c>
      <c r="GG39">
        <v>2</v>
      </c>
      <c r="GH39">
        <v>1</v>
      </c>
      <c r="GI39">
        <v>2</v>
      </c>
      <c r="GJ39">
        <v>0</v>
      </c>
      <c r="GK39">
        <f>ROUND(R39*(S12)/100,2)</f>
        <v>0</v>
      </c>
      <c r="GL39">
        <f t="shared" si="44"/>
        <v>0</v>
      </c>
      <c r="GM39">
        <f t="shared" si="45"/>
        <v>44657.64</v>
      </c>
      <c r="GN39">
        <f t="shared" si="46"/>
        <v>44657.64</v>
      </c>
      <c r="GO39">
        <f t="shared" si="47"/>
        <v>0</v>
      </c>
      <c r="GP39">
        <f t="shared" si="48"/>
        <v>0</v>
      </c>
      <c r="GR39">
        <v>0</v>
      </c>
      <c r="GS39">
        <v>3</v>
      </c>
      <c r="GT39">
        <v>0</v>
      </c>
      <c r="GV39">
        <f t="shared" si="49"/>
        <v>0</v>
      </c>
      <c r="GW39">
        <v>1</v>
      </c>
      <c r="GX39">
        <f t="shared" si="50"/>
        <v>0</v>
      </c>
      <c r="HA39">
        <v>0</v>
      </c>
      <c r="HB39">
        <v>0</v>
      </c>
      <c r="HC39">
        <f t="shared" si="51"/>
        <v>0</v>
      </c>
      <c r="IK39">
        <v>0</v>
      </c>
    </row>
    <row r="40" spans="1:245" x14ac:dyDescent="0.25">
      <c r="A40">
        <v>17</v>
      </c>
      <c r="B40">
        <v>1</v>
      </c>
      <c r="C40">
        <f>ROW(SmtRes!A56)</f>
        <v>56</v>
      </c>
      <c r="D40">
        <f>ROW(EtalonRes!A59)</f>
        <v>59</v>
      </c>
      <c r="E40" t="s">
        <v>174</v>
      </c>
      <c r="F40" t="s">
        <v>175</v>
      </c>
      <c r="G40" t="s">
        <v>44</v>
      </c>
      <c r="H40" t="s">
        <v>176</v>
      </c>
      <c r="I40">
        <f>ROUND(16.24/100,9)</f>
        <v>0.16239999999999999</v>
      </c>
      <c r="J40">
        <v>0</v>
      </c>
      <c r="K40">
        <f>ROUND(16.24/100,9)</f>
        <v>0.16239999999999999</v>
      </c>
      <c r="O40">
        <f t="shared" si="14"/>
        <v>822.37</v>
      </c>
      <c r="P40">
        <f t="shared" si="15"/>
        <v>0</v>
      </c>
      <c r="Q40">
        <f>(ROUND((ROUND((((ET40*0.8))*AV40*I40),2)*BB40),2)+ROUND((ROUND(((AE40-((EU40*0.8)))*AV40*I40),2)*BS40),2))</f>
        <v>422.26</v>
      </c>
      <c r="R40">
        <f t="shared" si="17"/>
        <v>28.96</v>
      </c>
      <c r="S40">
        <f t="shared" si="18"/>
        <v>400.11</v>
      </c>
      <c r="T40">
        <f t="shared" si="19"/>
        <v>0</v>
      </c>
      <c r="U40">
        <f t="shared" si="20"/>
        <v>33.259520000000002</v>
      </c>
      <c r="V40">
        <f t="shared" si="21"/>
        <v>0</v>
      </c>
      <c r="W40">
        <f t="shared" si="22"/>
        <v>0</v>
      </c>
      <c r="X40">
        <f t="shared" si="23"/>
        <v>552.15</v>
      </c>
      <c r="Y40">
        <f t="shared" si="24"/>
        <v>280.08</v>
      </c>
      <c r="AA40">
        <v>1045535525</v>
      </c>
      <c r="AB40">
        <f t="shared" si="25"/>
        <v>5063.8879999999999</v>
      </c>
      <c r="AC40">
        <f>ROUND(((ES40*0)),6)</f>
        <v>0</v>
      </c>
      <c r="AD40">
        <f>ROUND(((((ET40*0.8))-((EU40*0.8)))+AE40),6)</f>
        <v>2600.1439999999998</v>
      </c>
      <c r="AE40">
        <f t="shared" ref="AE40:AF43" si="52">ROUND(((EU40*0.8)),6)</f>
        <v>178.304</v>
      </c>
      <c r="AF40">
        <f t="shared" si="52"/>
        <v>2463.7440000000001</v>
      </c>
      <c r="AG40">
        <f t="shared" si="30"/>
        <v>0</v>
      </c>
      <c r="AH40">
        <f t="shared" ref="AH40:AI43" si="53">((EW40*0.8))</f>
        <v>204.8</v>
      </c>
      <c r="AI40">
        <f t="shared" si="53"/>
        <v>0</v>
      </c>
      <c r="AJ40">
        <f t="shared" si="33"/>
        <v>0</v>
      </c>
      <c r="AK40">
        <v>6627.92</v>
      </c>
      <c r="AL40">
        <v>298.06</v>
      </c>
      <c r="AM40">
        <v>3250.18</v>
      </c>
      <c r="AN40">
        <v>222.88</v>
      </c>
      <c r="AO40">
        <v>3079.68</v>
      </c>
      <c r="AP40">
        <v>0</v>
      </c>
      <c r="AQ40">
        <v>256</v>
      </c>
      <c r="AR40">
        <v>0</v>
      </c>
      <c r="AS40">
        <v>0</v>
      </c>
      <c r="AT40">
        <v>138</v>
      </c>
      <c r="AU40">
        <v>70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H40">
        <v>0</v>
      </c>
      <c r="BI40">
        <v>1</v>
      </c>
      <c r="BJ40" t="s">
        <v>177</v>
      </c>
      <c r="BM40">
        <v>58</v>
      </c>
      <c r="BN40">
        <v>0</v>
      </c>
      <c r="BP40">
        <v>0</v>
      </c>
      <c r="BQ40">
        <v>30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138</v>
      </c>
      <c r="CA40">
        <v>70</v>
      </c>
      <c r="CE40">
        <v>30</v>
      </c>
      <c r="CF40">
        <v>0</v>
      </c>
      <c r="CG40">
        <v>0</v>
      </c>
      <c r="CM40">
        <v>0</v>
      </c>
      <c r="CN40" t="s">
        <v>178</v>
      </c>
      <c r="CO40">
        <v>0</v>
      </c>
      <c r="CP40">
        <f t="shared" si="34"/>
        <v>822.37</v>
      </c>
      <c r="CQ40">
        <f t="shared" si="35"/>
        <v>0</v>
      </c>
      <c r="CR40">
        <f>(ROUND((ROUND((((ET40*0.8))*AV40*1),2)*BB40),2)+ROUND((ROUND(((AE40-((EU40*0.8)))*AV40*1),2)*BS40),2))</f>
        <v>2600.14</v>
      </c>
      <c r="CS40">
        <f t="shared" si="37"/>
        <v>178.3</v>
      </c>
      <c r="CT40">
        <f t="shared" si="38"/>
        <v>2463.7399999999998</v>
      </c>
      <c r="CU40">
        <f t="shared" si="39"/>
        <v>0</v>
      </c>
      <c r="CV40">
        <f t="shared" si="40"/>
        <v>204.8</v>
      </c>
      <c r="CW40">
        <f t="shared" si="41"/>
        <v>0</v>
      </c>
      <c r="CX40">
        <f t="shared" si="42"/>
        <v>0</v>
      </c>
      <c r="CY40">
        <f>((S40*BZ40)/100)</f>
        <v>552.15179999999998</v>
      </c>
      <c r="CZ40">
        <f>((S40*CA40)/100)</f>
        <v>280.077</v>
      </c>
      <c r="DD40" t="s">
        <v>179</v>
      </c>
      <c r="DE40" t="s">
        <v>180</v>
      </c>
      <c r="DF40" t="s">
        <v>180</v>
      </c>
      <c r="DG40" t="s">
        <v>180</v>
      </c>
      <c r="DI40" t="s">
        <v>180</v>
      </c>
      <c r="DJ40" t="s">
        <v>180</v>
      </c>
      <c r="DN40">
        <v>0</v>
      </c>
      <c r="DO40">
        <v>0</v>
      </c>
      <c r="DP40">
        <v>1</v>
      </c>
      <c r="DQ40">
        <v>1</v>
      </c>
      <c r="DU40">
        <v>1013</v>
      </c>
      <c r="DV40" t="s">
        <v>176</v>
      </c>
      <c r="DW40" t="s">
        <v>176</v>
      </c>
      <c r="DX40">
        <v>1</v>
      </c>
      <c r="EE40">
        <v>996102869</v>
      </c>
      <c r="EF40">
        <v>30</v>
      </c>
      <c r="EG40" t="s">
        <v>7</v>
      </c>
      <c r="EH40">
        <v>0</v>
      </c>
      <c r="EJ40">
        <v>1</v>
      </c>
      <c r="EK40">
        <v>58</v>
      </c>
      <c r="EL40" t="s">
        <v>181</v>
      </c>
      <c r="EM40" t="s">
        <v>182</v>
      </c>
      <c r="EO40" t="s">
        <v>183</v>
      </c>
      <c r="EQ40">
        <v>0</v>
      </c>
      <c r="ER40">
        <v>6627.92</v>
      </c>
      <c r="ES40">
        <v>298.06</v>
      </c>
      <c r="ET40">
        <v>3250.18</v>
      </c>
      <c r="EU40">
        <v>222.88</v>
      </c>
      <c r="EV40">
        <v>3079.68</v>
      </c>
      <c r="EW40">
        <v>256</v>
      </c>
      <c r="EX40">
        <v>0</v>
      </c>
      <c r="EY40">
        <v>0</v>
      </c>
      <c r="FQ40">
        <v>0</v>
      </c>
      <c r="FR40">
        <f t="shared" si="43"/>
        <v>0</v>
      </c>
      <c r="FS40">
        <v>0</v>
      </c>
      <c r="FX40">
        <v>138</v>
      </c>
      <c r="FY40">
        <v>70</v>
      </c>
      <c r="GD40">
        <v>0</v>
      </c>
      <c r="GF40">
        <v>399707381</v>
      </c>
      <c r="GG40">
        <v>2</v>
      </c>
      <c r="GH40">
        <v>1</v>
      </c>
      <c r="GI40">
        <v>-2</v>
      </c>
      <c r="GJ40">
        <v>0</v>
      </c>
      <c r="GK40">
        <f>ROUND(R40*(R12)/100,2)</f>
        <v>50.68</v>
      </c>
      <c r="GL40">
        <f t="shared" si="44"/>
        <v>0</v>
      </c>
      <c r="GM40">
        <f t="shared" si="45"/>
        <v>1705.28</v>
      </c>
      <c r="GN40">
        <f t="shared" si="46"/>
        <v>1705.28</v>
      </c>
      <c r="GO40">
        <f t="shared" si="47"/>
        <v>0</v>
      </c>
      <c r="GP40">
        <f t="shared" si="48"/>
        <v>0</v>
      </c>
      <c r="GR40">
        <v>0</v>
      </c>
      <c r="GS40">
        <v>3</v>
      </c>
      <c r="GT40">
        <v>0</v>
      </c>
      <c r="GV40">
        <f t="shared" si="49"/>
        <v>0</v>
      </c>
      <c r="GW40">
        <v>1</v>
      </c>
      <c r="GX40">
        <f t="shared" si="50"/>
        <v>0</v>
      </c>
      <c r="HA40">
        <v>0</v>
      </c>
      <c r="HB40">
        <v>0</v>
      </c>
      <c r="HC40">
        <f t="shared" si="51"/>
        <v>0</v>
      </c>
      <c r="IK40">
        <v>0</v>
      </c>
    </row>
    <row r="41" spans="1:245" x14ac:dyDescent="0.25">
      <c r="A41">
        <v>17</v>
      </c>
      <c r="B41">
        <v>1</v>
      </c>
      <c r="C41">
        <f>ROW(SmtRes!A60)</f>
        <v>60</v>
      </c>
      <c r="D41">
        <f>ROW(EtalonRes!A66)</f>
        <v>66</v>
      </c>
      <c r="E41" t="s">
        <v>174</v>
      </c>
      <c r="F41" t="s">
        <v>175</v>
      </c>
      <c r="G41" t="s">
        <v>44</v>
      </c>
      <c r="H41" t="s">
        <v>176</v>
      </c>
      <c r="I41">
        <f>ROUND(16.24/100,9)</f>
        <v>0.16239999999999999</v>
      </c>
      <c r="J41">
        <v>0</v>
      </c>
      <c r="K41">
        <f>ROUND(16.24/100,9)</f>
        <v>0.16239999999999999</v>
      </c>
      <c r="O41">
        <f t="shared" si="14"/>
        <v>13702.02</v>
      </c>
      <c r="P41">
        <f t="shared" si="15"/>
        <v>0</v>
      </c>
      <c r="Q41">
        <f>(ROUND((ROUND((((ET41*0.8))*AV41*I41),2)*BB41),2)+ROUND((ROUND(((AE41-((EU41*0.8)))*AV41*I41),2)*BS41),2))</f>
        <v>3399.19</v>
      </c>
      <c r="R41">
        <f t="shared" si="17"/>
        <v>745.72</v>
      </c>
      <c r="S41">
        <f t="shared" si="18"/>
        <v>10302.83</v>
      </c>
      <c r="T41">
        <f t="shared" si="19"/>
        <v>0</v>
      </c>
      <c r="U41">
        <f t="shared" si="20"/>
        <v>33.259520000000002</v>
      </c>
      <c r="V41">
        <f t="shared" si="21"/>
        <v>0</v>
      </c>
      <c r="W41">
        <f t="shared" si="22"/>
        <v>0</v>
      </c>
      <c r="X41">
        <f t="shared" si="23"/>
        <v>11333.11</v>
      </c>
      <c r="Y41">
        <f t="shared" si="24"/>
        <v>4224.16</v>
      </c>
      <c r="AA41">
        <v>1045535526</v>
      </c>
      <c r="AB41">
        <f t="shared" si="25"/>
        <v>5063.8879999999999</v>
      </c>
      <c r="AC41">
        <f>ROUND(((ES41*0)),6)</f>
        <v>0</v>
      </c>
      <c r="AD41">
        <f>ROUND(((((ET41*0.8))-((EU41*0.8)))+AE41),6)</f>
        <v>2600.1439999999998</v>
      </c>
      <c r="AE41">
        <f t="shared" si="52"/>
        <v>178.304</v>
      </c>
      <c r="AF41">
        <f t="shared" si="52"/>
        <v>2463.7440000000001</v>
      </c>
      <c r="AG41">
        <f t="shared" si="30"/>
        <v>0</v>
      </c>
      <c r="AH41">
        <f t="shared" si="53"/>
        <v>204.8</v>
      </c>
      <c r="AI41">
        <f t="shared" si="53"/>
        <v>0</v>
      </c>
      <c r="AJ41">
        <f t="shared" si="33"/>
        <v>0</v>
      </c>
      <c r="AK41">
        <v>6627.92</v>
      </c>
      <c r="AL41">
        <v>298.06</v>
      </c>
      <c r="AM41">
        <v>3250.18</v>
      </c>
      <c r="AN41">
        <v>222.88</v>
      </c>
      <c r="AO41">
        <v>3079.68</v>
      </c>
      <c r="AP41">
        <v>0</v>
      </c>
      <c r="AQ41">
        <v>256</v>
      </c>
      <c r="AR41">
        <v>0</v>
      </c>
      <c r="AS41">
        <v>0</v>
      </c>
      <c r="AT41">
        <v>110</v>
      </c>
      <c r="AU41">
        <v>41</v>
      </c>
      <c r="AV41">
        <v>1</v>
      </c>
      <c r="AW41">
        <v>1</v>
      </c>
      <c r="AZ41">
        <v>1</v>
      </c>
      <c r="BA41">
        <v>25.75</v>
      </c>
      <c r="BB41">
        <v>8.0500000000000007</v>
      </c>
      <c r="BC41">
        <v>4.8499999999999996</v>
      </c>
      <c r="BH41">
        <v>0</v>
      </c>
      <c r="BI41">
        <v>1</v>
      </c>
      <c r="BJ41" t="s">
        <v>177</v>
      </c>
      <c r="BM41">
        <v>58</v>
      </c>
      <c r="BN41">
        <v>0</v>
      </c>
      <c r="BO41" t="s">
        <v>175</v>
      </c>
      <c r="BP41">
        <v>1</v>
      </c>
      <c r="BQ41">
        <v>30</v>
      </c>
      <c r="BR41">
        <v>0</v>
      </c>
      <c r="BS41">
        <v>25.75</v>
      </c>
      <c r="BT41">
        <v>1</v>
      </c>
      <c r="BU41">
        <v>1</v>
      </c>
      <c r="BV41">
        <v>1</v>
      </c>
      <c r="BW41">
        <v>1</v>
      </c>
      <c r="BX41">
        <v>1</v>
      </c>
      <c r="BZ41">
        <v>110</v>
      </c>
      <c r="CA41">
        <v>41</v>
      </c>
      <c r="CE41">
        <v>30</v>
      </c>
      <c r="CF41">
        <v>0</v>
      </c>
      <c r="CG41">
        <v>0</v>
      </c>
      <c r="CM41">
        <v>0</v>
      </c>
      <c r="CN41" t="s">
        <v>178</v>
      </c>
      <c r="CO41">
        <v>0</v>
      </c>
      <c r="CP41">
        <f t="shared" si="34"/>
        <v>13702.02</v>
      </c>
      <c r="CQ41">
        <f t="shared" si="35"/>
        <v>0</v>
      </c>
      <c r="CR41">
        <f>(ROUND((ROUND((((ET41*0.8))*AV41*1),2)*BB41),2)+ROUND((ROUND(((AE41-((EU41*0.8)))*AV41*1),2)*BS41),2))</f>
        <v>20931.13</v>
      </c>
      <c r="CS41">
        <f t="shared" si="37"/>
        <v>4591.2299999999996</v>
      </c>
      <c r="CT41">
        <f t="shared" si="38"/>
        <v>63441.31</v>
      </c>
      <c r="CU41">
        <f t="shared" si="39"/>
        <v>0</v>
      </c>
      <c r="CV41">
        <f t="shared" si="40"/>
        <v>204.8</v>
      </c>
      <c r="CW41">
        <f t="shared" si="41"/>
        <v>0</v>
      </c>
      <c r="CX41">
        <f t="shared" si="42"/>
        <v>0</v>
      </c>
      <c r="CY41">
        <f>S41*(BZ41/100)</f>
        <v>11333.113000000001</v>
      </c>
      <c r="CZ41">
        <f>S41*(CA41/100)</f>
        <v>4224.1602999999996</v>
      </c>
      <c r="DD41" t="s">
        <v>179</v>
      </c>
      <c r="DE41" t="s">
        <v>180</v>
      </c>
      <c r="DF41" t="s">
        <v>180</v>
      </c>
      <c r="DG41" t="s">
        <v>180</v>
      </c>
      <c r="DI41" t="s">
        <v>180</v>
      </c>
      <c r="DJ41" t="s">
        <v>180</v>
      </c>
      <c r="DN41">
        <v>138</v>
      </c>
      <c r="DO41">
        <v>70</v>
      </c>
      <c r="DP41">
        <v>1</v>
      </c>
      <c r="DQ41">
        <v>1</v>
      </c>
      <c r="DU41">
        <v>1013</v>
      </c>
      <c r="DV41" t="s">
        <v>176</v>
      </c>
      <c r="DW41" t="s">
        <v>176</v>
      </c>
      <c r="DX41">
        <v>1</v>
      </c>
      <c r="EE41">
        <v>996102869</v>
      </c>
      <c r="EF41">
        <v>30</v>
      </c>
      <c r="EG41" t="s">
        <v>7</v>
      </c>
      <c r="EH41">
        <v>0</v>
      </c>
      <c r="EJ41">
        <v>1</v>
      </c>
      <c r="EK41">
        <v>58</v>
      </c>
      <c r="EL41" t="s">
        <v>181</v>
      </c>
      <c r="EM41" t="s">
        <v>182</v>
      </c>
      <c r="EO41" t="s">
        <v>183</v>
      </c>
      <c r="EQ41">
        <v>0</v>
      </c>
      <c r="ER41">
        <v>6627.92</v>
      </c>
      <c r="ES41">
        <v>298.06</v>
      </c>
      <c r="ET41">
        <v>3250.18</v>
      </c>
      <c r="EU41">
        <v>222.88</v>
      </c>
      <c r="EV41">
        <v>3079.68</v>
      </c>
      <c r="EW41">
        <v>256</v>
      </c>
      <c r="EX41">
        <v>0</v>
      </c>
      <c r="EY41">
        <v>0</v>
      </c>
      <c r="FQ41">
        <v>0</v>
      </c>
      <c r="FR41">
        <f t="shared" si="43"/>
        <v>0</v>
      </c>
      <c r="FS41">
        <v>0</v>
      </c>
      <c r="FX41">
        <v>138</v>
      </c>
      <c r="FY41">
        <v>70</v>
      </c>
      <c r="GD41">
        <v>0</v>
      </c>
      <c r="GF41">
        <v>399707381</v>
      </c>
      <c r="GG41">
        <v>2</v>
      </c>
      <c r="GH41">
        <v>1</v>
      </c>
      <c r="GI41">
        <v>2</v>
      </c>
      <c r="GJ41">
        <v>0</v>
      </c>
      <c r="GK41">
        <f>ROUND(R41*(S12)/100,2)</f>
        <v>1170.78</v>
      </c>
      <c r="GL41">
        <f t="shared" si="44"/>
        <v>0</v>
      </c>
      <c r="GM41">
        <f t="shared" si="45"/>
        <v>30430.07</v>
      </c>
      <c r="GN41">
        <f t="shared" si="46"/>
        <v>30430.07</v>
      </c>
      <c r="GO41">
        <f t="shared" si="47"/>
        <v>0</v>
      </c>
      <c r="GP41">
        <f t="shared" si="48"/>
        <v>0</v>
      </c>
      <c r="GR41">
        <v>0</v>
      </c>
      <c r="GS41">
        <v>3</v>
      </c>
      <c r="GT41">
        <v>0</v>
      </c>
      <c r="GV41">
        <f t="shared" si="49"/>
        <v>0</v>
      </c>
      <c r="GW41">
        <v>1</v>
      </c>
      <c r="GX41">
        <f t="shared" si="50"/>
        <v>0</v>
      </c>
      <c r="HA41">
        <v>0</v>
      </c>
      <c r="HB41">
        <v>0</v>
      </c>
      <c r="HC41">
        <f t="shared" si="51"/>
        <v>0</v>
      </c>
      <c r="IK41">
        <v>0</v>
      </c>
    </row>
    <row r="42" spans="1:245" x14ac:dyDescent="0.25">
      <c r="A42">
        <v>17</v>
      </c>
      <c r="B42">
        <v>1</v>
      </c>
      <c r="C42">
        <f>ROW(SmtRes!A64)</f>
        <v>64</v>
      </c>
      <c r="D42">
        <f>ROW(EtalonRes!A73)</f>
        <v>73</v>
      </c>
      <c r="E42" t="s">
        <v>184</v>
      </c>
      <c r="F42" t="s">
        <v>175</v>
      </c>
      <c r="G42" t="s">
        <v>45</v>
      </c>
      <c r="H42" t="s">
        <v>176</v>
      </c>
      <c r="I42">
        <f>ROUND(4/100,9)</f>
        <v>0.04</v>
      </c>
      <c r="J42">
        <v>0</v>
      </c>
      <c r="K42">
        <f>ROUND(4/100,9)</f>
        <v>0.04</v>
      </c>
      <c r="O42">
        <f t="shared" si="14"/>
        <v>202.56</v>
      </c>
      <c r="P42">
        <f t="shared" si="15"/>
        <v>0</v>
      </c>
      <c r="Q42">
        <f>(ROUND((ROUND((((ET42*0.8))*AV42*I42),2)*BB42),2)+ROUND((ROUND(((AE42-((EU42*0.8)))*AV42*I42),2)*BS42),2))</f>
        <v>104.01</v>
      </c>
      <c r="R42">
        <f t="shared" si="17"/>
        <v>7.13</v>
      </c>
      <c r="S42">
        <f t="shared" si="18"/>
        <v>98.55</v>
      </c>
      <c r="T42">
        <f t="shared" si="19"/>
        <v>0</v>
      </c>
      <c r="U42">
        <f t="shared" si="20"/>
        <v>8.1920000000000002</v>
      </c>
      <c r="V42">
        <f t="shared" si="21"/>
        <v>0</v>
      </c>
      <c r="W42">
        <f t="shared" si="22"/>
        <v>0</v>
      </c>
      <c r="X42">
        <f t="shared" si="23"/>
        <v>136</v>
      </c>
      <c r="Y42">
        <f t="shared" si="24"/>
        <v>68.989999999999995</v>
      </c>
      <c r="AA42">
        <v>1045535525</v>
      </c>
      <c r="AB42">
        <f t="shared" si="25"/>
        <v>5063.8879999999999</v>
      </c>
      <c r="AC42">
        <f>ROUND(((ES42*0)),6)</f>
        <v>0</v>
      </c>
      <c r="AD42">
        <f>ROUND(((((ET42*0.8))-((EU42*0.8)))+AE42),6)</f>
        <v>2600.1439999999998</v>
      </c>
      <c r="AE42">
        <f t="shared" si="52"/>
        <v>178.304</v>
      </c>
      <c r="AF42">
        <f t="shared" si="52"/>
        <v>2463.7440000000001</v>
      </c>
      <c r="AG42">
        <f t="shared" si="30"/>
        <v>0</v>
      </c>
      <c r="AH42">
        <f t="shared" si="53"/>
        <v>204.8</v>
      </c>
      <c r="AI42">
        <f t="shared" si="53"/>
        <v>0</v>
      </c>
      <c r="AJ42">
        <f t="shared" si="33"/>
        <v>0</v>
      </c>
      <c r="AK42">
        <v>6627.92</v>
      </c>
      <c r="AL42">
        <v>298.06</v>
      </c>
      <c r="AM42">
        <v>3250.18</v>
      </c>
      <c r="AN42">
        <v>222.88</v>
      </c>
      <c r="AO42">
        <v>3079.68</v>
      </c>
      <c r="AP42">
        <v>0</v>
      </c>
      <c r="AQ42">
        <v>256</v>
      </c>
      <c r="AR42">
        <v>0</v>
      </c>
      <c r="AS42">
        <v>0</v>
      </c>
      <c r="AT42">
        <v>138</v>
      </c>
      <c r="AU42">
        <v>70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H42">
        <v>0</v>
      </c>
      <c r="BI42">
        <v>1</v>
      </c>
      <c r="BJ42" t="s">
        <v>177</v>
      </c>
      <c r="BM42">
        <v>58</v>
      </c>
      <c r="BN42">
        <v>0</v>
      </c>
      <c r="BP42">
        <v>0</v>
      </c>
      <c r="BQ42">
        <v>30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Z42">
        <v>138</v>
      </c>
      <c r="CA42">
        <v>70</v>
      </c>
      <c r="CE42">
        <v>30</v>
      </c>
      <c r="CF42">
        <v>0</v>
      </c>
      <c r="CG42">
        <v>0</v>
      </c>
      <c r="CM42">
        <v>0</v>
      </c>
      <c r="CN42" t="s">
        <v>178</v>
      </c>
      <c r="CO42">
        <v>0</v>
      </c>
      <c r="CP42">
        <f t="shared" si="34"/>
        <v>202.56</v>
      </c>
      <c r="CQ42">
        <f t="shared" si="35"/>
        <v>0</v>
      </c>
      <c r="CR42">
        <f>(ROUND((ROUND((((ET42*0.8))*AV42*1),2)*BB42),2)+ROUND((ROUND(((AE42-((EU42*0.8)))*AV42*1),2)*BS42),2))</f>
        <v>2600.14</v>
      </c>
      <c r="CS42">
        <f t="shared" si="37"/>
        <v>178.3</v>
      </c>
      <c r="CT42">
        <f t="shared" si="38"/>
        <v>2463.7399999999998</v>
      </c>
      <c r="CU42">
        <f t="shared" si="39"/>
        <v>0</v>
      </c>
      <c r="CV42">
        <f t="shared" si="40"/>
        <v>204.8</v>
      </c>
      <c r="CW42">
        <f t="shared" si="41"/>
        <v>0</v>
      </c>
      <c r="CX42">
        <f t="shared" si="42"/>
        <v>0</v>
      </c>
      <c r="CY42">
        <f>((S42*BZ42)/100)</f>
        <v>135.999</v>
      </c>
      <c r="CZ42">
        <f>((S42*CA42)/100)</f>
        <v>68.984999999999999</v>
      </c>
      <c r="DD42" t="s">
        <v>179</v>
      </c>
      <c r="DE42" t="s">
        <v>180</v>
      </c>
      <c r="DF42" t="s">
        <v>180</v>
      </c>
      <c r="DG42" t="s">
        <v>180</v>
      </c>
      <c r="DI42" t="s">
        <v>180</v>
      </c>
      <c r="DJ42" t="s">
        <v>180</v>
      </c>
      <c r="DN42">
        <v>0</v>
      </c>
      <c r="DO42">
        <v>0</v>
      </c>
      <c r="DP42">
        <v>1</v>
      </c>
      <c r="DQ42">
        <v>1</v>
      </c>
      <c r="DU42">
        <v>1013</v>
      </c>
      <c r="DV42" t="s">
        <v>176</v>
      </c>
      <c r="DW42" t="s">
        <v>176</v>
      </c>
      <c r="DX42">
        <v>1</v>
      </c>
      <c r="EE42">
        <v>996102869</v>
      </c>
      <c r="EF42">
        <v>30</v>
      </c>
      <c r="EG42" t="s">
        <v>7</v>
      </c>
      <c r="EH42">
        <v>0</v>
      </c>
      <c r="EJ42">
        <v>1</v>
      </c>
      <c r="EK42">
        <v>58</v>
      </c>
      <c r="EL42" t="s">
        <v>181</v>
      </c>
      <c r="EM42" t="s">
        <v>182</v>
      </c>
      <c r="EO42" t="s">
        <v>183</v>
      </c>
      <c r="EQ42">
        <v>0</v>
      </c>
      <c r="ER42">
        <v>6627.92</v>
      </c>
      <c r="ES42">
        <v>298.06</v>
      </c>
      <c r="ET42">
        <v>3250.18</v>
      </c>
      <c r="EU42">
        <v>222.88</v>
      </c>
      <c r="EV42">
        <v>3079.68</v>
      </c>
      <c r="EW42">
        <v>256</v>
      </c>
      <c r="EX42">
        <v>0</v>
      </c>
      <c r="EY42">
        <v>0</v>
      </c>
      <c r="FQ42">
        <v>0</v>
      </c>
      <c r="FR42">
        <f t="shared" si="43"/>
        <v>0</v>
      </c>
      <c r="FS42">
        <v>0</v>
      </c>
      <c r="FX42">
        <v>138</v>
      </c>
      <c r="FY42">
        <v>70</v>
      </c>
      <c r="GD42">
        <v>0</v>
      </c>
      <c r="GF42">
        <v>2101116880</v>
      </c>
      <c r="GG42">
        <v>2</v>
      </c>
      <c r="GH42">
        <v>1</v>
      </c>
      <c r="GI42">
        <v>-2</v>
      </c>
      <c r="GJ42">
        <v>0</v>
      </c>
      <c r="GK42">
        <f>ROUND(R42*(R12)/100,2)</f>
        <v>12.48</v>
      </c>
      <c r="GL42">
        <f t="shared" si="44"/>
        <v>0</v>
      </c>
      <c r="GM42">
        <f t="shared" si="45"/>
        <v>420.03</v>
      </c>
      <c r="GN42">
        <f t="shared" si="46"/>
        <v>420.03</v>
      </c>
      <c r="GO42">
        <f t="shared" si="47"/>
        <v>0</v>
      </c>
      <c r="GP42">
        <f t="shared" si="48"/>
        <v>0</v>
      </c>
      <c r="GR42">
        <v>0</v>
      </c>
      <c r="GS42">
        <v>3</v>
      </c>
      <c r="GT42">
        <v>0</v>
      </c>
      <c r="GV42">
        <f t="shared" si="49"/>
        <v>0</v>
      </c>
      <c r="GW42">
        <v>1</v>
      </c>
      <c r="GX42">
        <f t="shared" si="50"/>
        <v>0</v>
      </c>
      <c r="HA42">
        <v>0</v>
      </c>
      <c r="HB42">
        <v>0</v>
      </c>
      <c r="HC42">
        <f t="shared" si="51"/>
        <v>0</v>
      </c>
      <c r="IK42">
        <v>0</v>
      </c>
    </row>
    <row r="43" spans="1:245" x14ac:dyDescent="0.25">
      <c r="A43">
        <v>17</v>
      </c>
      <c r="B43">
        <v>1</v>
      </c>
      <c r="C43">
        <f>ROW(SmtRes!A68)</f>
        <v>68</v>
      </c>
      <c r="D43">
        <f>ROW(EtalonRes!A80)</f>
        <v>80</v>
      </c>
      <c r="E43" t="s">
        <v>184</v>
      </c>
      <c r="F43" t="s">
        <v>175</v>
      </c>
      <c r="G43" t="s">
        <v>45</v>
      </c>
      <c r="H43" t="s">
        <v>176</v>
      </c>
      <c r="I43">
        <f>ROUND(4/100,9)</f>
        <v>0.04</v>
      </c>
      <c r="J43">
        <v>0</v>
      </c>
      <c r="K43">
        <f>ROUND(4/100,9)</f>
        <v>0.04</v>
      </c>
      <c r="O43">
        <f t="shared" si="14"/>
        <v>3374.94</v>
      </c>
      <c r="P43">
        <f t="shared" si="15"/>
        <v>0</v>
      </c>
      <c r="Q43">
        <f>(ROUND((ROUND((((ET43*0.8))*AV43*I43),2)*BB43),2)+ROUND((ROUND(((AE43-((EU43*0.8)))*AV43*I43),2)*BS43),2))</f>
        <v>837.28</v>
      </c>
      <c r="R43">
        <f t="shared" si="17"/>
        <v>183.6</v>
      </c>
      <c r="S43">
        <f t="shared" si="18"/>
        <v>2537.66</v>
      </c>
      <c r="T43">
        <f t="shared" si="19"/>
        <v>0</v>
      </c>
      <c r="U43">
        <f t="shared" si="20"/>
        <v>8.1920000000000002</v>
      </c>
      <c r="V43">
        <f t="shared" si="21"/>
        <v>0</v>
      </c>
      <c r="W43">
        <f t="shared" si="22"/>
        <v>0</v>
      </c>
      <c r="X43">
        <f t="shared" si="23"/>
        <v>2791.43</v>
      </c>
      <c r="Y43">
        <f t="shared" si="24"/>
        <v>1040.44</v>
      </c>
      <c r="AA43">
        <v>1045535526</v>
      </c>
      <c r="AB43">
        <f t="shared" si="25"/>
        <v>5063.8879999999999</v>
      </c>
      <c r="AC43">
        <f>ROUND(((ES43*0)),6)</f>
        <v>0</v>
      </c>
      <c r="AD43">
        <f>ROUND(((((ET43*0.8))-((EU43*0.8)))+AE43),6)</f>
        <v>2600.1439999999998</v>
      </c>
      <c r="AE43">
        <f t="shared" si="52"/>
        <v>178.304</v>
      </c>
      <c r="AF43">
        <f t="shared" si="52"/>
        <v>2463.7440000000001</v>
      </c>
      <c r="AG43">
        <f t="shared" si="30"/>
        <v>0</v>
      </c>
      <c r="AH43">
        <f t="shared" si="53"/>
        <v>204.8</v>
      </c>
      <c r="AI43">
        <f t="shared" si="53"/>
        <v>0</v>
      </c>
      <c r="AJ43">
        <f t="shared" si="33"/>
        <v>0</v>
      </c>
      <c r="AK43">
        <v>6627.92</v>
      </c>
      <c r="AL43">
        <v>298.06</v>
      </c>
      <c r="AM43">
        <v>3250.18</v>
      </c>
      <c r="AN43">
        <v>222.88</v>
      </c>
      <c r="AO43">
        <v>3079.68</v>
      </c>
      <c r="AP43">
        <v>0</v>
      </c>
      <c r="AQ43">
        <v>256</v>
      </c>
      <c r="AR43">
        <v>0</v>
      </c>
      <c r="AS43">
        <v>0</v>
      </c>
      <c r="AT43">
        <v>110</v>
      </c>
      <c r="AU43">
        <v>41</v>
      </c>
      <c r="AV43">
        <v>1</v>
      </c>
      <c r="AW43">
        <v>1</v>
      </c>
      <c r="AZ43">
        <v>1</v>
      </c>
      <c r="BA43">
        <v>25.75</v>
      </c>
      <c r="BB43">
        <v>8.0500000000000007</v>
      </c>
      <c r="BC43">
        <v>4.8499999999999996</v>
      </c>
      <c r="BH43">
        <v>0</v>
      </c>
      <c r="BI43">
        <v>1</v>
      </c>
      <c r="BJ43" t="s">
        <v>177</v>
      </c>
      <c r="BM43">
        <v>58</v>
      </c>
      <c r="BN43">
        <v>0</v>
      </c>
      <c r="BO43" t="s">
        <v>175</v>
      </c>
      <c r="BP43">
        <v>1</v>
      </c>
      <c r="BQ43">
        <v>30</v>
      </c>
      <c r="BR43">
        <v>0</v>
      </c>
      <c r="BS43">
        <v>25.75</v>
      </c>
      <c r="BT43">
        <v>1</v>
      </c>
      <c r="BU43">
        <v>1</v>
      </c>
      <c r="BV43">
        <v>1</v>
      </c>
      <c r="BW43">
        <v>1</v>
      </c>
      <c r="BX43">
        <v>1</v>
      </c>
      <c r="BZ43">
        <v>110</v>
      </c>
      <c r="CA43">
        <v>41</v>
      </c>
      <c r="CE43">
        <v>30</v>
      </c>
      <c r="CF43">
        <v>0</v>
      </c>
      <c r="CG43">
        <v>0</v>
      </c>
      <c r="CM43">
        <v>0</v>
      </c>
      <c r="CN43" t="s">
        <v>178</v>
      </c>
      <c r="CO43">
        <v>0</v>
      </c>
      <c r="CP43">
        <f t="shared" si="34"/>
        <v>3374.9399999999996</v>
      </c>
      <c r="CQ43">
        <f t="shared" si="35"/>
        <v>0</v>
      </c>
      <c r="CR43">
        <f>(ROUND((ROUND((((ET43*0.8))*AV43*1),2)*BB43),2)+ROUND((ROUND(((AE43-((EU43*0.8)))*AV43*1),2)*BS43),2))</f>
        <v>20931.13</v>
      </c>
      <c r="CS43">
        <f t="shared" si="37"/>
        <v>4591.2299999999996</v>
      </c>
      <c r="CT43">
        <f t="shared" si="38"/>
        <v>63441.31</v>
      </c>
      <c r="CU43">
        <f t="shared" si="39"/>
        <v>0</v>
      </c>
      <c r="CV43">
        <f t="shared" si="40"/>
        <v>204.8</v>
      </c>
      <c r="CW43">
        <f t="shared" si="41"/>
        <v>0</v>
      </c>
      <c r="CX43">
        <f t="shared" si="42"/>
        <v>0</v>
      </c>
      <c r="CY43">
        <f>S43*(BZ43/100)</f>
        <v>2791.4259999999999</v>
      </c>
      <c r="CZ43">
        <f>S43*(CA43/100)</f>
        <v>1040.4405999999999</v>
      </c>
      <c r="DD43" t="s">
        <v>179</v>
      </c>
      <c r="DE43" t="s">
        <v>180</v>
      </c>
      <c r="DF43" t="s">
        <v>180</v>
      </c>
      <c r="DG43" t="s">
        <v>180</v>
      </c>
      <c r="DI43" t="s">
        <v>180</v>
      </c>
      <c r="DJ43" t="s">
        <v>180</v>
      </c>
      <c r="DN43">
        <v>138</v>
      </c>
      <c r="DO43">
        <v>70</v>
      </c>
      <c r="DP43">
        <v>1</v>
      </c>
      <c r="DQ43">
        <v>1</v>
      </c>
      <c r="DU43">
        <v>1013</v>
      </c>
      <c r="DV43" t="s">
        <v>176</v>
      </c>
      <c r="DW43" t="s">
        <v>176</v>
      </c>
      <c r="DX43">
        <v>1</v>
      </c>
      <c r="EE43">
        <v>996102869</v>
      </c>
      <c r="EF43">
        <v>30</v>
      </c>
      <c r="EG43" t="s">
        <v>7</v>
      </c>
      <c r="EH43">
        <v>0</v>
      </c>
      <c r="EJ43">
        <v>1</v>
      </c>
      <c r="EK43">
        <v>58</v>
      </c>
      <c r="EL43" t="s">
        <v>181</v>
      </c>
      <c r="EM43" t="s">
        <v>182</v>
      </c>
      <c r="EO43" t="s">
        <v>183</v>
      </c>
      <c r="EQ43">
        <v>0</v>
      </c>
      <c r="ER43">
        <v>6627.92</v>
      </c>
      <c r="ES43">
        <v>298.06</v>
      </c>
      <c r="ET43">
        <v>3250.18</v>
      </c>
      <c r="EU43">
        <v>222.88</v>
      </c>
      <c r="EV43">
        <v>3079.68</v>
      </c>
      <c r="EW43">
        <v>256</v>
      </c>
      <c r="EX43">
        <v>0</v>
      </c>
      <c r="EY43">
        <v>0</v>
      </c>
      <c r="FQ43">
        <v>0</v>
      </c>
      <c r="FR43">
        <f t="shared" si="43"/>
        <v>0</v>
      </c>
      <c r="FS43">
        <v>0</v>
      </c>
      <c r="FX43">
        <v>138</v>
      </c>
      <c r="FY43">
        <v>70</v>
      </c>
      <c r="GD43">
        <v>0</v>
      </c>
      <c r="GF43">
        <v>2101116880</v>
      </c>
      <c r="GG43">
        <v>2</v>
      </c>
      <c r="GH43">
        <v>1</v>
      </c>
      <c r="GI43">
        <v>2</v>
      </c>
      <c r="GJ43">
        <v>0</v>
      </c>
      <c r="GK43">
        <f>ROUND(R43*(S12)/100,2)</f>
        <v>288.25</v>
      </c>
      <c r="GL43">
        <f t="shared" si="44"/>
        <v>0</v>
      </c>
      <c r="GM43">
        <f t="shared" si="45"/>
        <v>7495.06</v>
      </c>
      <c r="GN43">
        <f t="shared" si="46"/>
        <v>7495.06</v>
      </c>
      <c r="GO43">
        <f t="shared" si="47"/>
        <v>0</v>
      </c>
      <c r="GP43">
        <f t="shared" si="48"/>
        <v>0</v>
      </c>
      <c r="GR43">
        <v>0</v>
      </c>
      <c r="GS43">
        <v>3</v>
      </c>
      <c r="GT43">
        <v>0</v>
      </c>
      <c r="GV43">
        <f t="shared" si="49"/>
        <v>0</v>
      </c>
      <c r="GW43">
        <v>1</v>
      </c>
      <c r="GX43">
        <f t="shared" si="50"/>
        <v>0</v>
      </c>
      <c r="HA43">
        <v>0</v>
      </c>
      <c r="HB43">
        <v>0</v>
      </c>
      <c r="HC43">
        <f t="shared" si="51"/>
        <v>0</v>
      </c>
      <c r="IK43">
        <v>0</v>
      </c>
    </row>
    <row r="44" spans="1:245" x14ac:dyDescent="0.25">
      <c r="A44">
        <v>17</v>
      </c>
      <c r="B44">
        <v>1</v>
      </c>
      <c r="C44">
        <f>ROW(SmtRes!A71)</f>
        <v>71</v>
      </c>
      <c r="D44">
        <f>ROW(EtalonRes!A83)</f>
        <v>83</v>
      </c>
      <c r="E44" t="s">
        <v>185</v>
      </c>
      <c r="F44" t="s">
        <v>186</v>
      </c>
      <c r="G44" t="s">
        <v>46</v>
      </c>
      <c r="H44" t="s">
        <v>187</v>
      </c>
      <c r="I44">
        <f>ROUND(2/100,9)</f>
        <v>0.02</v>
      </c>
      <c r="J44">
        <v>0</v>
      </c>
      <c r="K44">
        <f>ROUND(2/100,9)</f>
        <v>0.02</v>
      </c>
      <c r="O44">
        <f t="shared" si="14"/>
        <v>283.69</v>
      </c>
      <c r="P44">
        <f t="shared" si="15"/>
        <v>0</v>
      </c>
      <c r="Q44">
        <f>(ROUND((ROUND(((ET44)*AV44*I44),2)*BB44),2)+ROUND((ROUND(((AE44-(EU44))*AV44*I44),2)*BS44),2))</f>
        <v>186.97</v>
      </c>
      <c r="R44">
        <f t="shared" si="17"/>
        <v>52.3</v>
      </c>
      <c r="S44">
        <f t="shared" si="18"/>
        <v>96.72</v>
      </c>
      <c r="T44">
        <f t="shared" si="19"/>
        <v>0</v>
      </c>
      <c r="U44">
        <f t="shared" si="20"/>
        <v>8.0400000000000009</v>
      </c>
      <c r="V44">
        <f t="shared" si="21"/>
        <v>0</v>
      </c>
      <c r="W44">
        <f t="shared" si="22"/>
        <v>0</v>
      </c>
      <c r="X44">
        <f t="shared" si="23"/>
        <v>88.02</v>
      </c>
      <c r="Y44">
        <f t="shared" si="24"/>
        <v>67.7</v>
      </c>
      <c r="AA44">
        <v>1045535525</v>
      </c>
      <c r="AB44">
        <f t="shared" si="25"/>
        <v>14184.36</v>
      </c>
      <c r="AC44">
        <f>ROUND((ES44),6)</f>
        <v>0</v>
      </c>
      <c r="AD44">
        <f>ROUND((((ET44)-(EU44))+AE44),6)</f>
        <v>9348.2999999999993</v>
      </c>
      <c r="AE44">
        <f>ROUND((EU44),6)</f>
        <v>2614.9499999999998</v>
      </c>
      <c r="AF44">
        <f>ROUND((EV44),6)</f>
        <v>4836.0600000000004</v>
      </c>
      <c r="AG44">
        <f t="shared" si="30"/>
        <v>0</v>
      </c>
      <c r="AH44">
        <f>(EW44)</f>
        <v>402</v>
      </c>
      <c r="AI44">
        <f>(EX44)</f>
        <v>0</v>
      </c>
      <c r="AJ44">
        <f t="shared" si="33"/>
        <v>0</v>
      </c>
      <c r="AK44">
        <v>14184.36</v>
      </c>
      <c r="AL44">
        <v>0</v>
      </c>
      <c r="AM44">
        <v>9348.2999999999993</v>
      </c>
      <c r="AN44">
        <v>2614.9499999999998</v>
      </c>
      <c r="AO44">
        <v>4836.0600000000004</v>
      </c>
      <c r="AP44">
        <v>0</v>
      </c>
      <c r="AQ44">
        <v>402</v>
      </c>
      <c r="AR44">
        <v>0</v>
      </c>
      <c r="AS44">
        <v>0</v>
      </c>
      <c r="AT44">
        <v>91</v>
      </c>
      <c r="AU44">
        <v>70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H44">
        <v>0</v>
      </c>
      <c r="BI44">
        <v>1</v>
      </c>
      <c r="BJ44" t="s">
        <v>188</v>
      </c>
      <c r="BM44">
        <v>682</v>
      </c>
      <c r="BN44">
        <v>0</v>
      </c>
      <c r="BP44">
        <v>0</v>
      </c>
      <c r="BQ44">
        <v>60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Z44">
        <v>91</v>
      </c>
      <c r="CA44">
        <v>70</v>
      </c>
      <c r="CE44">
        <v>30</v>
      </c>
      <c r="CF44">
        <v>0</v>
      </c>
      <c r="CG44">
        <v>0</v>
      </c>
      <c r="CM44">
        <v>0</v>
      </c>
      <c r="CO44">
        <v>0</v>
      </c>
      <c r="CP44">
        <f t="shared" si="34"/>
        <v>283.69</v>
      </c>
      <c r="CQ44">
        <f t="shared" si="35"/>
        <v>0</v>
      </c>
      <c r="CR44">
        <f>(ROUND((ROUND(((ET44)*AV44*1),2)*BB44),2)+ROUND((ROUND(((AE44-(EU44))*AV44*1),2)*BS44),2))</f>
        <v>9348.2999999999993</v>
      </c>
      <c r="CS44">
        <f t="shared" si="37"/>
        <v>2614.9499999999998</v>
      </c>
      <c r="CT44">
        <f t="shared" si="38"/>
        <v>4836.0600000000004</v>
      </c>
      <c r="CU44">
        <f t="shared" si="39"/>
        <v>0</v>
      </c>
      <c r="CV44">
        <f t="shared" si="40"/>
        <v>402</v>
      </c>
      <c r="CW44">
        <f t="shared" si="41"/>
        <v>0</v>
      </c>
      <c r="CX44">
        <f t="shared" si="42"/>
        <v>0</v>
      </c>
      <c r="CY44">
        <f>((S44*BZ44)/100)</f>
        <v>88.015200000000007</v>
      </c>
      <c r="CZ44">
        <f>((S44*CA44)/100)</f>
        <v>67.703999999999994</v>
      </c>
      <c r="DN44">
        <v>0</v>
      </c>
      <c r="DO44">
        <v>0</v>
      </c>
      <c r="DP44">
        <v>1</v>
      </c>
      <c r="DQ44">
        <v>1</v>
      </c>
      <c r="DU44">
        <v>1013</v>
      </c>
      <c r="DV44" t="s">
        <v>187</v>
      </c>
      <c r="DW44" t="s">
        <v>187</v>
      </c>
      <c r="DX44">
        <v>1</v>
      </c>
      <c r="EE44">
        <v>996103493</v>
      </c>
      <c r="EF44">
        <v>60</v>
      </c>
      <c r="EG44" t="s">
        <v>144</v>
      </c>
      <c r="EH44">
        <v>0</v>
      </c>
      <c r="EJ44">
        <v>1</v>
      </c>
      <c r="EK44">
        <v>682</v>
      </c>
      <c r="EL44" t="s">
        <v>189</v>
      </c>
      <c r="EM44" t="s">
        <v>190</v>
      </c>
      <c r="EQ44">
        <v>0</v>
      </c>
      <c r="ER44">
        <v>14184.36</v>
      </c>
      <c r="ES44">
        <v>0</v>
      </c>
      <c r="ET44">
        <v>9348.2999999999993</v>
      </c>
      <c r="EU44">
        <v>2614.9499999999998</v>
      </c>
      <c r="EV44">
        <v>4836.0600000000004</v>
      </c>
      <c r="EW44">
        <v>402</v>
      </c>
      <c r="EX44">
        <v>0</v>
      </c>
      <c r="EY44">
        <v>0</v>
      </c>
      <c r="FQ44">
        <v>0</v>
      </c>
      <c r="FR44">
        <f t="shared" si="43"/>
        <v>0</v>
      </c>
      <c r="FS44">
        <v>0</v>
      </c>
      <c r="FX44">
        <v>91</v>
      </c>
      <c r="FY44">
        <v>70</v>
      </c>
      <c r="GD44">
        <v>0</v>
      </c>
      <c r="GF44">
        <v>-232840368</v>
      </c>
      <c r="GG44">
        <v>2</v>
      </c>
      <c r="GH44">
        <v>1</v>
      </c>
      <c r="GI44">
        <v>-2</v>
      </c>
      <c r="GJ44">
        <v>0</v>
      </c>
      <c r="GK44">
        <f>ROUND(R44*(R12)/100,2)</f>
        <v>91.53</v>
      </c>
      <c r="GL44">
        <f t="shared" si="44"/>
        <v>0</v>
      </c>
      <c r="GM44">
        <f t="shared" si="45"/>
        <v>530.94000000000005</v>
      </c>
      <c r="GN44">
        <f t="shared" si="46"/>
        <v>530.94000000000005</v>
      </c>
      <c r="GO44">
        <f t="shared" si="47"/>
        <v>0</v>
      </c>
      <c r="GP44">
        <f t="shared" si="48"/>
        <v>0</v>
      </c>
      <c r="GR44">
        <v>0</v>
      </c>
      <c r="GS44">
        <v>3</v>
      </c>
      <c r="GT44">
        <v>0</v>
      </c>
      <c r="GV44">
        <f t="shared" si="49"/>
        <v>0</v>
      </c>
      <c r="GW44">
        <v>1</v>
      </c>
      <c r="GX44">
        <f t="shared" si="50"/>
        <v>0</v>
      </c>
      <c r="HA44">
        <v>0</v>
      </c>
      <c r="HB44">
        <v>0</v>
      </c>
      <c r="HC44">
        <f t="shared" si="51"/>
        <v>0</v>
      </c>
      <c r="IK44">
        <v>0</v>
      </c>
    </row>
    <row r="45" spans="1:245" x14ac:dyDescent="0.25">
      <c r="A45">
        <v>17</v>
      </c>
      <c r="B45">
        <v>1</v>
      </c>
      <c r="C45">
        <f>ROW(SmtRes!A74)</f>
        <v>74</v>
      </c>
      <c r="D45">
        <f>ROW(EtalonRes!A86)</f>
        <v>86</v>
      </c>
      <c r="E45" t="s">
        <v>185</v>
      </c>
      <c r="F45" t="s">
        <v>186</v>
      </c>
      <c r="G45" t="s">
        <v>46</v>
      </c>
      <c r="H45" t="s">
        <v>187</v>
      </c>
      <c r="I45">
        <f>ROUND(2/100,9)</f>
        <v>0.02</v>
      </c>
      <c r="J45">
        <v>0</v>
      </c>
      <c r="K45">
        <f>ROUND(2/100,9)</f>
        <v>0.02</v>
      </c>
      <c r="O45">
        <f t="shared" si="14"/>
        <v>4491.12</v>
      </c>
      <c r="P45">
        <f t="shared" si="15"/>
        <v>0</v>
      </c>
      <c r="Q45">
        <f>(ROUND((ROUND(((ET45)*AV45*I45),2)*BB45),2)+ROUND((ROUND(((AE45-(EU45))*AV45*I45),2)*BS45),2))</f>
        <v>2000.58</v>
      </c>
      <c r="R45">
        <f t="shared" si="17"/>
        <v>1346.73</v>
      </c>
      <c r="S45">
        <f t="shared" si="18"/>
        <v>2490.54</v>
      </c>
      <c r="T45">
        <f t="shared" si="19"/>
        <v>0</v>
      </c>
      <c r="U45">
        <f t="shared" si="20"/>
        <v>8.0400000000000009</v>
      </c>
      <c r="V45">
        <f t="shared" si="21"/>
        <v>0</v>
      </c>
      <c r="W45">
        <f t="shared" si="22"/>
        <v>0</v>
      </c>
      <c r="X45">
        <f t="shared" si="23"/>
        <v>1818.09</v>
      </c>
      <c r="Y45">
        <f t="shared" si="24"/>
        <v>1021.12</v>
      </c>
      <c r="AA45">
        <v>1045535526</v>
      </c>
      <c r="AB45">
        <f t="shared" si="25"/>
        <v>14184.36</v>
      </c>
      <c r="AC45">
        <f>ROUND((ES45),6)</f>
        <v>0</v>
      </c>
      <c r="AD45">
        <f>ROUND((((ET45)-(EU45))+AE45),6)</f>
        <v>9348.2999999999993</v>
      </c>
      <c r="AE45">
        <f>ROUND((EU45),6)</f>
        <v>2614.9499999999998</v>
      </c>
      <c r="AF45">
        <f>ROUND((EV45),6)</f>
        <v>4836.0600000000004</v>
      </c>
      <c r="AG45">
        <f t="shared" si="30"/>
        <v>0</v>
      </c>
      <c r="AH45">
        <f>(EW45)</f>
        <v>402</v>
      </c>
      <c r="AI45">
        <f>(EX45)</f>
        <v>0</v>
      </c>
      <c r="AJ45">
        <f t="shared" si="33"/>
        <v>0</v>
      </c>
      <c r="AK45">
        <v>14184.36</v>
      </c>
      <c r="AL45">
        <v>0</v>
      </c>
      <c r="AM45">
        <v>9348.2999999999993</v>
      </c>
      <c r="AN45">
        <v>2614.9499999999998</v>
      </c>
      <c r="AO45">
        <v>4836.0600000000004</v>
      </c>
      <c r="AP45">
        <v>0</v>
      </c>
      <c r="AQ45">
        <v>402</v>
      </c>
      <c r="AR45">
        <v>0</v>
      </c>
      <c r="AS45">
        <v>0</v>
      </c>
      <c r="AT45">
        <v>73</v>
      </c>
      <c r="AU45">
        <v>41</v>
      </c>
      <c r="AV45">
        <v>1</v>
      </c>
      <c r="AW45">
        <v>1</v>
      </c>
      <c r="AZ45">
        <v>1</v>
      </c>
      <c r="BA45">
        <v>25.75</v>
      </c>
      <c r="BB45">
        <v>10.7</v>
      </c>
      <c r="BC45">
        <v>1</v>
      </c>
      <c r="BH45">
        <v>0</v>
      </c>
      <c r="BI45">
        <v>1</v>
      </c>
      <c r="BJ45" t="s">
        <v>188</v>
      </c>
      <c r="BM45">
        <v>682</v>
      </c>
      <c r="BN45">
        <v>0</v>
      </c>
      <c r="BO45" t="s">
        <v>186</v>
      </c>
      <c r="BP45">
        <v>1</v>
      </c>
      <c r="BQ45">
        <v>60</v>
      </c>
      <c r="BR45">
        <v>0</v>
      </c>
      <c r="BS45">
        <v>25.75</v>
      </c>
      <c r="BT45">
        <v>1</v>
      </c>
      <c r="BU45">
        <v>1</v>
      </c>
      <c r="BV45">
        <v>1</v>
      </c>
      <c r="BW45">
        <v>1</v>
      </c>
      <c r="BX45">
        <v>1</v>
      </c>
      <c r="BZ45">
        <v>73</v>
      </c>
      <c r="CA45">
        <v>41</v>
      </c>
      <c r="CE45">
        <v>30</v>
      </c>
      <c r="CF45">
        <v>0</v>
      </c>
      <c r="CG45">
        <v>0</v>
      </c>
      <c r="CM45">
        <v>0</v>
      </c>
      <c r="CO45">
        <v>0</v>
      </c>
      <c r="CP45">
        <f t="shared" si="34"/>
        <v>4491.12</v>
      </c>
      <c r="CQ45">
        <f t="shared" si="35"/>
        <v>0</v>
      </c>
      <c r="CR45">
        <f>(ROUND((ROUND(((ET45)*AV45*1),2)*BB45),2)+ROUND((ROUND(((AE45-(EU45))*AV45*1),2)*BS45),2))</f>
        <v>100026.81</v>
      </c>
      <c r="CS45">
        <f t="shared" si="37"/>
        <v>67334.960000000006</v>
      </c>
      <c r="CT45">
        <f t="shared" si="38"/>
        <v>124528.55</v>
      </c>
      <c r="CU45">
        <f t="shared" si="39"/>
        <v>0</v>
      </c>
      <c r="CV45">
        <f t="shared" si="40"/>
        <v>402</v>
      </c>
      <c r="CW45">
        <f t="shared" si="41"/>
        <v>0</v>
      </c>
      <c r="CX45">
        <f t="shared" si="42"/>
        <v>0</v>
      </c>
      <c r="CY45">
        <f>S45*(BZ45/100)</f>
        <v>1818.0942</v>
      </c>
      <c r="CZ45">
        <f>S45*(CA45/100)</f>
        <v>1021.1213999999999</v>
      </c>
      <c r="DN45">
        <v>91</v>
      </c>
      <c r="DO45">
        <v>70</v>
      </c>
      <c r="DP45">
        <v>1</v>
      </c>
      <c r="DQ45">
        <v>1</v>
      </c>
      <c r="DU45">
        <v>1013</v>
      </c>
      <c r="DV45" t="s">
        <v>187</v>
      </c>
      <c r="DW45" t="s">
        <v>187</v>
      </c>
      <c r="DX45">
        <v>1</v>
      </c>
      <c r="EE45">
        <v>996103493</v>
      </c>
      <c r="EF45">
        <v>60</v>
      </c>
      <c r="EG45" t="s">
        <v>144</v>
      </c>
      <c r="EH45">
        <v>0</v>
      </c>
      <c r="EJ45">
        <v>1</v>
      </c>
      <c r="EK45">
        <v>682</v>
      </c>
      <c r="EL45" t="s">
        <v>189</v>
      </c>
      <c r="EM45" t="s">
        <v>190</v>
      </c>
      <c r="EQ45">
        <v>0</v>
      </c>
      <c r="ER45">
        <v>14184.36</v>
      </c>
      <c r="ES45">
        <v>0</v>
      </c>
      <c r="ET45">
        <v>9348.2999999999993</v>
      </c>
      <c r="EU45">
        <v>2614.9499999999998</v>
      </c>
      <c r="EV45">
        <v>4836.0600000000004</v>
      </c>
      <c r="EW45">
        <v>402</v>
      </c>
      <c r="EX45">
        <v>0</v>
      </c>
      <c r="EY45">
        <v>0</v>
      </c>
      <c r="FQ45">
        <v>0</v>
      </c>
      <c r="FR45">
        <f t="shared" si="43"/>
        <v>0</v>
      </c>
      <c r="FS45">
        <v>0</v>
      </c>
      <c r="FX45">
        <v>91</v>
      </c>
      <c r="FY45">
        <v>70</v>
      </c>
      <c r="GD45">
        <v>0</v>
      </c>
      <c r="GF45">
        <v>-232840368</v>
      </c>
      <c r="GG45">
        <v>2</v>
      </c>
      <c r="GH45">
        <v>1</v>
      </c>
      <c r="GI45">
        <v>2</v>
      </c>
      <c r="GJ45">
        <v>0</v>
      </c>
      <c r="GK45">
        <f>ROUND(R45*(S12)/100,2)</f>
        <v>2114.37</v>
      </c>
      <c r="GL45">
        <f t="shared" si="44"/>
        <v>0</v>
      </c>
      <c r="GM45">
        <f t="shared" si="45"/>
        <v>9444.7000000000007</v>
      </c>
      <c r="GN45">
        <f t="shared" si="46"/>
        <v>9444.7000000000007</v>
      </c>
      <c r="GO45">
        <f t="shared" si="47"/>
        <v>0</v>
      </c>
      <c r="GP45">
        <f t="shared" si="48"/>
        <v>0</v>
      </c>
      <c r="GR45">
        <v>0</v>
      </c>
      <c r="GS45">
        <v>3</v>
      </c>
      <c r="GT45">
        <v>0</v>
      </c>
      <c r="GV45">
        <f t="shared" si="49"/>
        <v>0</v>
      </c>
      <c r="GW45">
        <v>1</v>
      </c>
      <c r="GX45">
        <f t="shared" si="50"/>
        <v>0</v>
      </c>
      <c r="HA45">
        <v>0</v>
      </c>
      <c r="HB45">
        <v>0</v>
      </c>
      <c r="HC45">
        <f t="shared" si="51"/>
        <v>0</v>
      </c>
      <c r="IK45">
        <v>0</v>
      </c>
    </row>
    <row r="46" spans="1:245" x14ac:dyDescent="0.25">
      <c r="A46">
        <v>17</v>
      </c>
      <c r="B46">
        <v>1</v>
      </c>
      <c r="C46">
        <f>ROW(SmtRes!A91)</f>
        <v>91</v>
      </c>
      <c r="D46">
        <f>ROW(EtalonRes!A107)</f>
        <v>107</v>
      </c>
      <c r="E46" t="s">
        <v>191</v>
      </c>
      <c r="F46" t="s">
        <v>192</v>
      </c>
      <c r="G46" t="s">
        <v>48</v>
      </c>
      <c r="H46" t="s">
        <v>193</v>
      </c>
      <c r="I46">
        <v>4.3499999999999997E-2</v>
      </c>
      <c r="J46">
        <v>0</v>
      </c>
      <c r="K46">
        <v>4.3499999999999997E-2</v>
      </c>
      <c r="O46">
        <f t="shared" si="14"/>
        <v>341.99</v>
      </c>
      <c r="P46">
        <f t="shared" si="15"/>
        <v>0</v>
      </c>
      <c r="Q46">
        <f>(ROUND((ROUND((((ET46*0.6))*AV46*I46),2)*BB46),2)+ROUND((ROUND(((AE46-((EU46*0.6)))*AV46*I46),2)*BS46),2))</f>
        <v>202.33</v>
      </c>
      <c r="R46">
        <f t="shared" si="17"/>
        <v>23.45</v>
      </c>
      <c r="S46">
        <f t="shared" si="18"/>
        <v>139.66</v>
      </c>
      <c r="T46">
        <f t="shared" si="19"/>
        <v>0</v>
      </c>
      <c r="U46">
        <f t="shared" si="20"/>
        <v>11.066399999999998</v>
      </c>
      <c r="V46">
        <f t="shared" si="21"/>
        <v>0</v>
      </c>
      <c r="W46">
        <f t="shared" si="22"/>
        <v>0</v>
      </c>
      <c r="X46">
        <f t="shared" si="23"/>
        <v>162.01</v>
      </c>
      <c r="Y46">
        <f t="shared" si="24"/>
        <v>94.97</v>
      </c>
      <c r="AA46">
        <v>1045535525</v>
      </c>
      <c r="AB46">
        <f t="shared" si="25"/>
        <v>7861.848</v>
      </c>
      <c r="AC46">
        <f>ROUND(((ES46*0)),6)</f>
        <v>0</v>
      </c>
      <c r="AD46">
        <f>ROUND(((((ET46*0.6))-((EU46*0.6)))+AE46),6)</f>
        <v>4651.32</v>
      </c>
      <c r="AE46">
        <f>ROUND(((EU46*0.6)),6)</f>
        <v>538.99800000000005</v>
      </c>
      <c r="AF46">
        <f>ROUND(((EV46*0.6)),6)</f>
        <v>3210.5279999999998</v>
      </c>
      <c r="AG46">
        <f t="shared" si="30"/>
        <v>0</v>
      </c>
      <c r="AH46">
        <f>((EW46*0.6))</f>
        <v>254.39999999999998</v>
      </c>
      <c r="AI46">
        <f>((EX46*0.6))</f>
        <v>0</v>
      </c>
      <c r="AJ46">
        <f t="shared" si="33"/>
        <v>0</v>
      </c>
      <c r="AK46">
        <v>19403.68</v>
      </c>
      <c r="AL46">
        <v>6300.6</v>
      </c>
      <c r="AM46">
        <v>7752.2</v>
      </c>
      <c r="AN46">
        <v>898.33</v>
      </c>
      <c r="AO46">
        <v>5350.88</v>
      </c>
      <c r="AP46">
        <v>0</v>
      </c>
      <c r="AQ46">
        <v>424</v>
      </c>
      <c r="AR46">
        <v>0</v>
      </c>
      <c r="AS46">
        <v>0</v>
      </c>
      <c r="AT46">
        <v>116</v>
      </c>
      <c r="AU46">
        <v>68</v>
      </c>
      <c r="AV46">
        <v>1</v>
      </c>
      <c r="AW46">
        <v>1</v>
      </c>
      <c r="AZ46">
        <v>1</v>
      </c>
      <c r="BA46">
        <v>1</v>
      </c>
      <c r="BB46">
        <v>1</v>
      </c>
      <c r="BC46">
        <v>1</v>
      </c>
      <c r="BH46">
        <v>0</v>
      </c>
      <c r="BI46">
        <v>1</v>
      </c>
      <c r="BJ46" t="s">
        <v>194</v>
      </c>
      <c r="BM46">
        <v>142</v>
      </c>
      <c r="BN46">
        <v>0</v>
      </c>
      <c r="BP46">
        <v>0</v>
      </c>
      <c r="BQ46">
        <v>30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Z46">
        <v>116</v>
      </c>
      <c r="CA46">
        <v>68</v>
      </c>
      <c r="CE46">
        <v>30</v>
      </c>
      <c r="CF46">
        <v>0</v>
      </c>
      <c r="CG46">
        <v>0</v>
      </c>
      <c r="CM46">
        <v>0</v>
      </c>
      <c r="CN46" t="s">
        <v>195</v>
      </c>
      <c r="CO46">
        <v>0</v>
      </c>
      <c r="CP46">
        <f t="shared" si="34"/>
        <v>341.99</v>
      </c>
      <c r="CQ46">
        <f t="shared" si="35"/>
        <v>0</v>
      </c>
      <c r="CR46">
        <f>(ROUND((ROUND((((ET46*0.6))*AV46*1),2)*BB46),2)+ROUND((ROUND(((AE46-((EU46*0.6)))*AV46*1),2)*BS46),2))</f>
        <v>4651.32</v>
      </c>
      <c r="CS46">
        <f t="shared" si="37"/>
        <v>539</v>
      </c>
      <c r="CT46">
        <f t="shared" si="38"/>
        <v>3210.53</v>
      </c>
      <c r="CU46">
        <f t="shared" si="39"/>
        <v>0</v>
      </c>
      <c r="CV46">
        <f t="shared" si="40"/>
        <v>254.39999999999998</v>
      </c>
      <c r="CW46">
        <f t="shared" si="41"/>
        <v>0</v>
      </c>
      <c r="CX46">
        <f t="shared" si="42"/>
        <v>0</v>
      </c>
      <c r="CY46">
        <f>((S46*BZ46)/100)</f>
        <v>162.00559999999999</v>
      </c>
      <c r="CZ46">
        <f>((S46*CA46)/100)</f>
        <v>94.968799999999987</v>
      </c>
      <c r="DD46" t="s">
        <v>179</v>
      </c>
      <c r="DE46" t="s">
        <v>196</v>
      </c>
      <c r="DF46" t="s">
        <v>196</v>
      </c>
      <c r="DG46" t="s">
        <v>196</v>
      </c>
      <c r="DI46" t="s">
        <v>196</v>
      </c>
      <c r="DJ46" t="s">
        <v>196</v>
      </c>
      <c r="DN46">
        <v>0</v>
      </c>
      <c r="DO46">
        <v>0</v>
      </c>
      <c r="DP46">
        <v>1</v>
      </c>
      <c r="DQ46">
        <v>1</v>
      </c>
      <c r="DU46">
        <v>1013</v>
      </c>
      <c r="DV46" t="s">
        <v>193</v>
      </c>
      <c r="DW46" t="s">
        <v>193</v>
      </c>
      <c r="DX46">
        <v>1</v>
      </c>
      <c r="EE46">
        <v>996102953</v>
      </c>
      <c r="EF46">
        <v>30</v>
      </c>
      <c r="EG46" t="s">
        <v>7</v>
      </c>
      <c r="EH46">
        <v>0</v>
      </c>
      <c r="EJ46">
        <v>1</v>
      </c>
      <c r="EK46">
        <v>142</v>
      </c>
      <c r="EL46" t="s">
        <v>197</v>
      </c>
      <c r="EM46" t="s">
        <v>198</v>
      </c>
      <c r="EO46" t="s">
        <v>199</v>
      </c>
      <c r="EQ46">
        <v>0</v>
      </c>
      <c r="ER46">
        <v>19403.68</v>
      </c>
      <c r="ES46">
        <v>6300.6</v>
      </c>
      <c r="ET46">
        <v>7752.2</v>
      </c>
      <c r="EU46">
        <v>898.33</v>
      </c>
      <c r="EV46">
        <v>5350.88</v>
      </c>
      <c r="EW46">
        <v>424</v>
      </c>
      <c r="EX46">
        <v>0</v>
      </c>
      <c r="EY46">
        <v>0</v>
      </c>
      <c r="FQ46">
        <v>0</v>
      </c>
      <c r="FR46">
        <f t="shared" si="43"/>
        <v>0</v>
      </c>
      <c r="FS46">
        <v>0</v>
      </c>
      <c r="FX46">
        <v>116</v>
      </c>
      <c r="FY46">
        <v>68</v>
      </c>
      <c r="GD46">
        <v>0</v>
      </c>
      <c r="GF46">
        <v>2850262</v>
      </c>
      <c r="GG46">
        <v>2</v>
      </c>
      <c r="GH46">
        <v>1</v>
      </c>
      <c r="GI46">
        <v>-2</v>
      </c>
      <c r="GJ46">
        <v>0</v>
      </c>
      <c r="GK46">
        <f>ROUND(R46*(R12)/100,2)</f>
        <v>41.04</v>
      </c>
      <c r="GL46">
        <f t="shared" si="44"/>
        <v>0</v>
      </c>
      <c r="GM46">
        <f t="shared" si="45"/>
        <v>640.01</v>
      </c>
      <c r="GN46">
        <f t="shared" si="46"/>
        <v>640.01</v>
      </c>
      <c r="GO46">
        <f t="shared" si="47"/>
        <v>0</v>
      </c>
      <c r="GP46">
        <f t="shared" si="48"/>
        <v>0</v>
      </c>
      <c r="GR46">
        <v>0</v>
      </c>
      <c r="GS46">
        <v>3</v>
      </c>
      <c r="GT46">
        <v>0</v>
      </c>
      <c r="GV46">
        <f t="shared" si="49"/>
        <v>0</v>
      </c>
      <c r="GW46">
        <v>1</v>
      </c>
      <c r="GX46">
        <f t="shared" si="50"/>
        <v>0</v>
      </c>
      <c r="HA46">
        <v>0</v>
      </c>
      <c r="HB46">
        <v>0</v>
      </c>
      <c r="HC46">
        <f t="shared" si="51"/>
        <v>0</v>
      </c>
      <c r="IK46">
        <v>0</v>
      </c>
    </row>
    <row r="47" spans="1:245" x14ac:dyDescent="0.25">
      <c r="A47">
        <v>17</v>
      </c>
      <c r="B47">
        <v>1</v>
      </c>
      <c r="C47">
        <f>ROW(SmtRes!A108)</f>
        <v>108</v>
      </c>
      <c r="D47">
        <f>ROW(EtalonRes!A128)</f>
        <v>128</v>
      </c>
      <c r="E47" t="s">
        <v>191</v>
      </c>
      <c r="F47" t="s">
        <v>192</v>
      </c>
      <c r="G47" t="s">
        <v>48</v>
      </c>
      <c r="H47" t="s">
        <v>193</v>
      </c>
      <c r="I47">
        <v>4.3499999999999997E-2</v>
      </c>
      <c r="J47">
        <v>0</v>
      </c>
      <c r="K47">
        <v>4.3499999999999997E-2</v>
      </c>
      <c r="O47">
        <f t="shared" si="14"/>
        <v>5455.66</v>
      </c>
      <c r="P47">
        <f t="shared" si="15"/>
        <v>0</v>
      </c>
      <c r="Q47">
        <f>(ROUND((ROUND((((ET47*0.6))*AV47*I47),2)*BB47),2)+ROUND((ROUND(((AE47-((EU47*0.6)))*AV47*I47),2)*BS47),2))</f>
        <v>1859.41</v>
      </c>
      <c r="R47">
        <f t="shared" si="17"/>
        <v>603.84</v>
      </c>
      <c r="S47">
        <f t="shared" si="18"/>
        <v>3596.25</v>
      </c>
      <c r="T47">
        <f t="shared" si="19"/>
        <v>0</v>
      </c>
      <c r="U47">
        <f t="shared" si="20"/>
        <v>11.066399999999998</v>
      </c>
      <c r="V47">
        <f t="shared" si="21"/>
        <v>0</v>
      </c>
      <c r="W47">
        <f t="shared" si="22"/>
        <v>0</v>
      </c>
      <c r="X47">
        <f t="shared" si="23"/>
        <v>3380.48</v>
      </c>
      <c r="Y47">
        <f t="shared" si="24"/>
        <v>1474.46</v>
      </c>
      <c r="AA47">
        <v>1045535526</v>
      </c>
      <c r="AB47">
        <f t="shared" si="25"/>
        <v>7861.848</v>
      </c>
      <c r="AC47">
        <f>ROUND(((ES47*0)),6)</f>
        <v>0</v>
      </c>
      <c r="AD47">
        <f>ROUND(((((ET47*0.6))-((EU47*0.6)))+AE47),6)</f>
        <v>4651.32</v>
      </c>
      <c r="AE47">
        <f>ROUND(((EU47*0.6)),6)</f>
        <v>538.99800000000005</v>
      </c>
      <c r="AF47">
        <f>ROUND(((EV47*0.6)),6)</f>
        <v>3210.5279999999998</v>
      </c>
      <c r="AG47">
        <f t="shared" si="30"/>
        <v>0</v>
      </c>
      <c r="AH47">
        <f>((EW47*0.6))</f>
        <v>254.39999999999998</v>
      </c>
      <c r="AI47">
        <f>((EX47*0.6))</f>
        <v>0</v>
      </c>
      <c r="AJ47">
        <f t="shared" si="33"/>
        <v>0</v>
      </c>
      <c r="AK47">
        <v>19403.68</v>
      </c>
      <c r="AL47">
        <v>6300.6</v>
      </c>
      <c r="AM47">
        <v>7752.2</v>
      </c>
      <c r="AN47">
        <v>898.33</v>
      </c>
      <c r="AO47">
        <v>5350.88</v>
      </c>
      <c r="AP47">
        <v>0</v>
      </c>
      <c r="AQ47">
        <v>424</v>
      </c>
      <c r="AR47">
        <v>0</v>
      </c>
      <c r="AS47">
        <v>0</v>
      </c>
      <c r="AT47">
        <v>94</v>
      </c>
      <c r="AU47">
        <v>41</v>
      </c>
      <c r="AV47">
        <v>1</v>
      </c>
      <c r="AW47">
        <v>1</v>
      </c>
      <c r="AZ47">
        <v>1</v>
      </c>
      <c r="BA47">
        <v>25.75</v>
      </c>
      <c r="BB47">
        <v>9.19</v>
      </c>
      <c r="BC47">
        <v>4.6100000000000003</v>
      </c>
      <c r="BH47">
        <v>0</v>
      </c>
      <c r="BI47">
        <v>1</v>
      </c>
      <c r="BJ47" t="s">
        <v>194</v>
      </c>
      <c r="BM47">
        <v>142</v>
      </c>
      <c r="BN47">
        <v>0</v>
      </c>
      <c r="BO47" t="s">
        <v>192</v>
      </c>
      <c r="BP47">
        <v>1</v>
      </c>
      <c r="BQ47">
        <v>30</v>
      </c>
      <c r="BR47">
        <v>0</v>
      </c>
      <c r="BS47">
        <v>25.75</v>
      </c>
      <c r="BT47">
        <v>1</v>
      </c>
      <c r="BU47">
        <v>1</v>
      </c>
      <c r="BV47">
        <v>1</v>
      </c>
      <c r="BW47">
        <v>1</v>
      </c>
      <c r="BX47">
        <v>1</v>
      </c>
      <c r="BZ47">
        <v>94</v>
      </c>
      <c r="CA47">
        <v>41</v>
      </c>
      <c r="CE47">
        <v>30</v>
      </c>
      <c r="CF47">
        <v>0</v>
      </c>
      <c r="CG47">
        <v>0</v>
      </c>
      <c r="CM47">
        <v>0</v>
      </c>
      <c r="CN47" t="s">
        <v>195</v>
      </c>
      <c r="CO47">
        <v>0</v>
      </c>
      <c r="CP47">
        <f t="shared" si="34"/>
        <v>5455.66</v>
      </c>
      <c r="CQ47">
        <f t="shared" si="35"/>
        <v>0</v>
      </c>
      <c r="CR47">
        <f>(ROUND((ROUND((((ET47*0.6))*AV47*1),2)*BB47),2)+ROUND((ROUND(((AE47-((EU47*0.6)))*AV47*1),2)*BS47),2))</f>
        <v>42745.63</v>
      </c>
      <c r="CS47">
        <f t="shared" si="37"/>
        <v>13879.25</v>
      </c>
      <c r="CT47">
        <f t="shared" si="38"/>
        <v>82671.149999999994</v>
      </c>
      <c r="CU47">
        <f t="shared" si="39"/>
        <v>0</v>
      </c>
      <c r="CV47">
        <f t="shared" si="40"/>
        <v>254.39999999999998</v>
      </c>
      <c r="CW47">
        <f t="shared" si="41"/>
        <v>0</v>
      </c>
      <c r="CX47">
        <f t="shared" si="42"/>
        <v>0</v>
      </c>
      <c r="CY47">
        <f>S47*(BZ47/100)</f>
        <v>3380.4749999999999</v>
      </c>
      <c r="CZ47">
        <f>S47*(CA47/100)</f>
        <v>1474.4624999999999</v>
      </c>
      <c r="DD47" t="s">
        <v>179</v>
      </c>
      <c r="DE47" t="s">
        <v>196</v>
      </c>
      <c r="DF47" t="s">
        <v>196</v>
      </c>
      <c r="DG47" t="s">
        <v>196</v>
      </c>
      <c r="DI47" t="s">
        <v>196</v>
      </c>
      <c r="DJ47" t="s">
        <v>196</v>
      </c>
      <c r="DN47">
        <v>116</v>
      </c>
      <c r="DO47">
        <v>68</v>
      </c>
      <c r="DP47">
        <v>1</v>
      </c>
      <c r="DQ47">
        <v>1</v>
      </c>
      <c r="DU47">
        <v>1013</v>
      </c>
      <c r="DV47" t="s">
        <v>193</v>
      </c>
      <c r="DW47" t="s">
        <v>193</v>
      </c>
      <c r="DX47">
        <v>1</v>
      </c>
      <c r="EE47">
        <v>996102953</v>
      </c>
      <c r="EF47">
        <v>30</v>
      </c>
      <c r="EG47" t="s">
        <v>7</v>
      </c>
      <c r="EH47">
        <v>0</v>
      </c>
      <c r="EJ47">
        <v>1</v>
      </c>
      <c r="EK47">
        <v>142</v>
      </c>
      <c r="EL47" t="s">
        <v>197</v>
      </c>
      <c r="EM47" t="s">
        <v>198</v>
      </c>
      <c r="EO47" t="s">
        <v>199</v>
      </c>
      <c r="EQ47">
        <v>0</v>
      </c>
      <c r="ER47">
        <v>19403.68</v>
      </c>
      <c r="ES47">
        <v>6300.6</v>
      </c>
      <c r="ET47">
        <v>7752.2</v>
      </c>
      <c r="EU47">
        <v>898.33</v>
      </c>
      <c r="EV47">
        <v>5350.88</v>
      </c>
      <c r="EW47">
        <v>424</v>
      </c>
      <c r="EX47">
        <v>0</v>
      </c>
      <c r="EY47">
        <v>0</v>
      </c>
      <c r="FQ47">
        <v>0</v>
      </c>
      <c r="FR47">
        <f t="shared" si="43"/>
        <v>0</v>
      </c>
      <c r="FS47">
        <v>0</v>
      </c>
      <c r="FX47">
        <v>116</v>
      </c>
      <c r="FY47">
        <v>68</v>
      </c>
      <c r="GD47">
        <v>0</v>
      </c>
      <c r="GF47">
        <v>2850262</v>
      </c>
      <c r="GG47">
        <v>2</v>
      </c>
      <c r="GH47">
        <v>1</v>
      </c>
      <c r="GI47">
        <v>2</v>
      </c>
      <c r="GJ47">
        <v>0</v>
      </c>
      <c r="GK47">
        <f>ROUND(R47*(S12)/100,2)</f>
        <v>948.03</v>
      </c>
      <c r="GL47">
        <f t="shared" si="44"/>
        <v>0</v>
      </c>
      <c r="GM47">
        <f t="shared" si="45"/>
        <v>11258.63</v>
      </c>
      <c r="GN47">
        <f t="shared" si="46"/>
        <v>11258.63</v>
      </c>
      <c r="GO47">
        <f t="shared" si="47"/>
        <v>0</v>
      </c>
      <c r="GP47">
        <f t="shared" si="48"/>
        <v>0</v>
      </c>
      <c r="GR47">
        <v>0</v>
      </c>
      <c r="GS47">
        <v>3</v>
      </c>
      <c r="GT47">
        <v>0</v>
      </c>
      <c r="GV47">
        <f t="shared" si="49"/>
        <v>0</v>
      </c>
      <c r="GW47">
        <v>1</v>
      </c>
      <c r="GX47">
        <f t="shared" si="50"/>
        <v>0</v>
      </c>
      <c r="HA47">
        <v>0</v>
      </c>
      <c r="HB47">
        <v>0</v>
      </c>
      <c r="HC47">
        <f t="shared" si="51"/>
        <v>0</v>
      </c>
      <c r="IK47">
        <v>0</v>
      </c>
    </row>
    <row r="48" spans="1:245" x14ac:dyDescent="0.25">
      <c r="A48">
        <v>17</v>
      </c>
      <c r="B48">
        <v>1</v>
      </c>
      <c r="C48">
        <f>ROW(SmtRes!A126)</f>
        <v>126</v>
      </c>
      <c r="D48">
        <f>ROW(EtalonRes!A149)</f>
        <v>149</v>
      </c>
      <c r="E48" t="s">
        <v>200</v>
      </c>
      <c r="F48" t="s">
        <v>192</v>
      </c>
      <c r="G48" t="s">
        <v>50</v>
      </c>
      <c r="H48" t="s">
        <v>193</v>
      </c>
      <c r="I48">
        <v>4.3499999999999997E-2</v>
      </c>
      <c r="J48">
        <v>0</v>
      </c>
      <c r="K48">
        <v>4.3499999999999997E-2</v>
      </c>
      <c r="O48">
        <f t="shared" si="14"/>
        <v>963.29</v>
      </c>
      <c r="P48">
        <f t="shared" si="15"/>
        <v>274.08</v>
      </c>
      <c r="Q48">
        <f>(ROUND((ROUND((((ET48*1.25))*AV48*I48),2)*BB48),2)+ROUND((ROUND(((AE48-((EU48*1.25)))*AV48*I48),2)*BS48),2))</f>
        <v>421.53</v>
      </c>
      <c r="R48">
        <f t="shared" si="17"/>
        <v>48.85</v>
      </c>
      <c r="S48">
        <f t="shared" si="18"/>
        <v>267.68</v>
      </c>
      <c r="T48">
        <f t="shared" si="19"/>
        <v>0</v>
      </c>
      <c r="U48">
        <f t="shared" si="20"/>
        <v>21.210599999999996</v>
      </c>
      <c r="V48">
        <f t="shared" si="21"/>
        <v>0</v>
      </c>
      <c r="W48">
        <f t="shared" si="22"/>
        <v>0</v>
      </c>
      <c r="X48">
        <f t="shared" si="23"/>
        <v>310.51</v>
      </c>
      <c r="Y48">
        <f t="shared" si="24"/>
        <v>182.02</v>
      </c>
      <c r="AA48">
        <v>1045535525</v>
      </c>
      <c r="AB48">
        <f t="shared" si="25"/>
        <v>22144.362000000001</v>
      </c>
      <c r="AC48">
        <f t="shared" ref="AC48:AC79" si="54">ROUND((ES48),6)</f>
        <v>6300.6</v>
      </c>
      <c r="AD48">
        <f>ROUND(((((ET48*1.25))-((EU48*1.25)))+AE48),6)</f>
        <v>9690.25</v>
      </c>
      <c r="AE48">
        <f>ROUND(((EU48*1.25)),6)</f>
        <v>1122.9124999999999</v>
      </c>
      <c r="AF48">
        <f>ROUND(((EV48*1.15)),6)</f>
        <v>6153.5119999999997</v>
      </c>
      <c r="AG48">
        <f t="shared" si="30"/>
        <v>0</v>
      </c>
      <c r="AH48">
        <f>((EW48*1.15))</f>
        <v>487.59999999999997</v>
      </c>
      <c r="AI48">
        <f>((EX48*1.25))</f>
        <v>0</v>
      </c>
      <c r="AJ48">
        <f t="shared" si="33"/>
        <v>0</v>
      </c>
      <c r="AK48">
        <v>19403.68</v>
      </c>
      <c r="AL48">
        <v>6300.6</v>
      </c>
      <c r="AM48">
        <v>7752.2</v>
      </c>
      <c r="AN48">
        <v>898.33</v>
      </c>
      <c r="AO48">
        <v>5350.88</v>
      </c>
      <c r="AP48">
        <v>0</v>
      </c>
      <c r="AQ48">
        <v>424</v>
      </c>
      <c r="AR48">
        <v>0</v>
      </c>
      <c r="AS48">
        <v>0</v>
      </c>
      <c r="AT48">
        <v>116</v>
      </c>
      <c r="AU48">
        <v>68</v>
      </c>
      <c r="AV48">
        <v>1</v>
      </c>
      <c r="AW48">
        <v>1</v>
      </c>
      <c r="AZ48">
        <v>1</v>
      </c>
      <c r="BA48">
        <v>1</v>
      </c>
      <c r="BB48">
        <v>1</v>
      </c>
      <c r="BC48">
        <v>1</v>
      </c>
      <c r="BH48">
        <v>0</v>
      </c>
      <c r="BI48">
        <v>1</v>
      </c>
      <c r="BJ48" t="s">
        <v>194</v>
      </c>
      <c r="BM48">
        <v>142</v>
      </c>
      <c r="BN48">
        <v>0</v>
      </c>
      <c r="BP48">
        <v>0</v>
      </c>
      <c r="BQ48">
        <v>30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Z48">
        <v>116</v>
      </c>
      <c r="CA48">
        <v>68</v>
      </c>
      <c r="CE48">
        <v>30</v>
      </c>
      <c r="CF48">
        <v>0</v>
      </c>
      <c r="CG48">
        <v>0</v>
      </c>
      <c r="CM48">
        <v>0</v>
      </c>
      <c r="CN48" t="s">
        <v>163</v>
      </c>
      <c r="CO48">
        <v>0</v>
      </c>
      <c r="CP48">
        <f t="shared" si="34"/>
        <v>963.29</v>
      </c>
      <c r="CQ48">
        <f t="shared" si="35"/>
        <v>6300.6</v>
      </c>
      <c r="CR48">
        <f>(ROUND((ROUND((((ET48*1.25))*AV48*1),2)*BB48),2)+ROUND((ROUND(((AE48-((EU48*1.25)))*AV48*1),2)*BS48),2))</f>
        <v>9690.25</v>
      </c>
      <c r="CS48">
        <f t="shared" si="37"/>
        <v>1122.9100000000001</v>
      </c>
      <c r="CT48">
        <f t="shared" si="38"/>
        <v>6153.51</v>
      </c>
      <c r="CU48">
        <f t="shared" si="39"/>
        <v>0</v>
      </c>
      <c r="CV48">
        <f t="shared" si="40"/>
        <v>487.59999999999997</v>
      </c>
      <c r="CW48">
        <f t="shared" si="41"/>
        <v>0</v>
      </c>
      <c r="CX48">
        <f t="shared" si="42"/>
        <v>0</v>
      </c>
      <c r="CY48">
        <f>((S48*BZ48)/100)</f>
        <v>310.50880000000001</v>
      </c>
      <c r="CZ48">
        <f>((S48*CA48)/100)</f>
        <v>182.0224</v>
      </c>
      <c r="DE48" t="s">
        <v>164</v>
      </c>
      <c r="DF48" t="s">
        <v>164</v>
      </c>
      <c r="DG48" t="s">
        <v>165</v>
      </c>
      <c r="DI48" t="s">
        <v>165</v>
      </c>
      <c r="DJ48" t="s">
        <v>164</v>
      </c>
      <c r="DN48">
        <v>0</v>
      </c>
      <c r="DO48">
        <v>0</v>
      </c>
      <c r="DP48">
        <v>1</v>
      </c>
      <c r="DQ48">
        <v>1</v>
      </c>
      <c r="DU48">
        <v>1013</v>
      </c>
      <c r="DV48" t="s">
        <v>193</v>
      </c>
      <c r="DW48" t="s">
        <v>193</v>
      </c>
      <c r="DX48">
        <v>1</v>
      </c>
      <c r="EE48">
        <v>996102953</v>
      </c>
      <c r="EF48">
        <v>30</v>
      </c>
      <c r="EG48" t="s">
        <v>7</v>
      </c>
      <c r="EH48">
        <v>0</v>
      </c>
      <c r="EJ48">
        <v>1</v>
      </c>
      <c r="EK48">
        <v>142</v>
      </c>
      <c r="EL48" t="s">
        <v>197</v>
      </c>
      <c r="EM48" t="s">
        <v>198</v>
      </c>
      <c r="EO48" t="s">
        <v>168</v>
      </c>
      <c r="EQ48">
        <v>0</v>
      </c>
      <c r="ER48">
        <v>19403.68</v>
      </c>
      <c r="ES48">
        <v>6300.6</v>
      </c>
      <c r="ET48">
        <v>7752.2</v>
      </c>
      <c r="EU48">
        <v>898.33</v>
      </c>
      <c r="EV48">
        <v>5350.88</v>
      </c>
      <c r="EW48">
        <v>424</v>
      </c>
      <c r="EX48">
        <v>0</v>
      </c>
      <c r="EY48">
        <v>0</v>
      </c>
      <c r="FQ48">
        <v>0</v>
      </c>
      <c r="FR48">
        <f t="shared" si="43"/>
        <v>0</v>
      </c>
      <c r="FS48">
        <v>0</v>
      </c>
      <c r="FX48">
        <v>116</v>
      </c>
      <c r="FY48">
        <v>68</v>
      </c>
      <c r="GD48">
        <v>0</v>
      </c>
      <c r="GF48">
        <v>915661777</v>
      </c>
      <c r="GG48">
        <v>2</v>
      </c>
      <c r="GH48">
        <v>1</v>
      </c>
      <c r="GI48">
        <v>-2</v>
      </c>
      <c r="GJ48">
        <v>0</v>
      </c>
      <c r="GK48">
        <f>ROUND(R48*(R12)/100,2)</f>
        <v>85.49</v>
      </c>
      <c r="GL48">
        <f t="shared" si="44"/>
        <v>0</v>
      </c>
      <c r="GM48">
        <f t="shared" si="45"/>
        <v>1541.31</v>
      </c>
      <c r="GN48">
        <f t="shared" si="46"/>
        <v>1541.31</v>
      </c>
      <c r="GO48">
        <f t="shared" si="47"/>
        <v>0</v>
      </c>
      <c r="GP48">
        <f t="shared" si="48"/>
        <v>0</v>
      </c>
      <c r="GR48">
        <v>0</v>
      </c>
      <c r="GS48">
        <v>3</v>
      </c>
      <c r="GT48">
        <v>0</v>
      </c>
      <c r="GV48">
        <f t="shared" si="49"/>
        <v>0</v>
      </c>
      <c r="GW48">
        <v>1</v>
      </c>
      <c r="GX48">
        <f t="shared" si="50"/>
        <v>0</v>
      </c>
      <c r="HA48">
        <v>0</v>
      </c>
      <c r="HB48">
        <v>0</v>
      </c>
      <c r="HC48">
        <f t="shared" si="51"/>
        <v>0</v>
      </c>
      <c r="IK48">
        <v>0</v>
      </c>
    </row>
    <row r="49" spans="1:245" x14ac:dyDescent="0.25">
      <c r="A49">
        <v>17</v>
      </c>
      <c r="B49">
        <v>1</v>
      </c>
      <c r="C49">
        <f>ROW(SmtRes!A144)</f>
        <v>144</v>
      </c>
      <c r="D49">
        <f>ROW(EtalonRes!A170)</f>
        <v>170</v>
      </c>
      <c r="E49" t="s">
        <v>200</v>
      </c>
      <c r="F49" t="s">
        <v>192</v>
      </c>
      <c r="G49" t="s">
        <v>50</v>
      </c>
      <c r="H49" t="s">
        <v>193</v>
      </c>
      <c r="I49">
        <v>4.3499999999999997E-2</v>
      </c>
      <c r="J49">
        <v>0</v>
      </c>
      <c r="K49">
        <v>4.3499999999999997E-2</v>
      </c>
      <c r="O49">
        <f t="shared" si="14"/>
        <v>12030.13</v>
      </c>
      <c r="P49">
        <f t="shared" si="15"/>
        <v>1263.51</v>
      </c>
      <c r="Q49">
        <f>(ROUND((ROUND((((ET49*1.25))*AV49*I49),2)*BB49),2)+ROUND((ROUND(((AE49-((EU49*1.25)))*AV49*I49),2)*BS49),2))</f>
        <v>3873.86</v>
      </c>
      <c r="R49">
        <f t="shared" si="17"/>
        <v>1257.8900000000001</v>
      </c>
      <c r="S49">
        <f t="shared" si="18"/>
        <v>6892.76</v>
      </c>
      <c r="T49">
        <f t="shared" si="19"/>
        <v>0</v>
      </c>
      <c r="U49">
        <f t="shared" si="20"/>
        <v>21.210599999999996</v>
      </c>
      <c r="V49">
        <f t="shared" si="21"/>
        <v>0</v>
      </c>
      <c r="W49">
        <f t="shared" si="22"/>
        <v>0</v>
      </c>
      <c r="X49">
        <f t="shared" si="23"/>
        <v>6479.19</v>
      </c>
      <c r="Y49">
        <f t="shared" si="24"/>
        <v>2826.03</v>
      </c>
      <c r="AA49">
        <v>1045535526</v>
      </c>
      <c r="AB49">
        <f t="shared" si="25"/>
        <v>22144.362000000001</v>
      </c>
      <c r="AC49">
        <f t="shared" si="54"/>
        <v>6300.6</v>
      </c>
      <c r="AD49">
        <f>ROUND(((((ET49*1.25))-((EU49*1.25)))+AE49),6)</f>
        <v>9690.25</v>
      </c>
      <c r="AE49">
        <f>ROUND(((EU49*1.25)),6)</f>
        <v>1122.9124999999999</v>
      </c>
      <c r="AF49">
        <f>ROUND(((EV49*1.15)),6)</f>
        <v>6153.5119999999997</v>
      </c>
      <c r="AG49">
        <f t="shared" si="30"/>
        <v>0</v>
      </c>
      <c r="AH49">
        <f>((EW49*1.15))</f>
        <v>487.59999999999997</v>
      </c>
      <c r="AI49">
        <f>((EX49*1.25))</f>
        <v>0</v>
      </c>
      <c r="AJ49">
        <f t="shared" si="33"/>
        <v>0</v>
      </c>
      <c r="AK49">
        <v>19403.68</v>
      </c>
      <c r="AL49">
        <v>6300.6</v>
      </c>
      <c r="AM49">
        <v>7752.2</v>
      </c>
      <c r="AN49">
        <v>898.33</v>
      </c>
      <c r="AO49">
        <v>5350.88</v>
      </c>
      <c r="AP49">
        <v>0</v>
      </c>
      <c r="AQ49">
        <v>424</v>
      </c>
      <c r="AR49">
        <v>0</v>
      </c>
      <c r="AS49">
        <v>0</v>
      </c>
      <c r="AT49">
        <v>94</v>
      </c>
      <c r="AU49">
        <v>41</v>
      </c>
      <c r="AV49">
        <v>1</v>
      </c>
      <c r="AW49">
        <v>1</v>
      </c>
      <c r="AZ49">
        <v>1</v>
      </c>
      <c r="BA49">
        <v>25.75</v>
      </c>
      <c r="BB49">
        <v>9.19</v>
      </c>
      <c r="BC49">
        <v>4.6100000000000003</v>
      </c>
      <c r="BH49">
        <v>0</v>
      </c>
      <c r="BI49">
        <v>1</v>
      </c>
      <c r="BJ49" t="s">
        <v>194</v>
      </c>
      <c r="BM49">
        <v>142</v>
      </c>
      <c r="BN49">
        <v>0</v>
      </c>
      <c r="BO49" t="s">
        <v>192</v>
      </c>
      <c r="BP49">
        <v>1</v>
      </c>
      <c r="BQ49">
        <v>30</v>
      </c>
      <c r="BR49">
        <v>0</v>
      </c>
      <c r="BS49">
        <v>25.75</v>
      </c>
      <c r="BT49">
        <v>1</v>
      </c>
      <c r="BU49">
        <v>1</v>
      </c>
      <c r="BV49">
        <v>1</v>
      </c>
      <c r="BW49">
        <v>1</v>
      </c>
      <c r="BX49">
        <v>1</v>
      </c>
      <c r="BZ49">
        <v>94</v>
      </c>
      <c r="CA49">
        <v>41</v>
      </c>
      <c r="CE49">
        <v>30</v>
      </c>
      <c r="CF49">
        <v>0</v>
      </c>
      <c r="CG49">
        <v>0</v>
      </c>
      <c r="CM49">
        <v>0</v>
      </c>
      <c r="CN49" t="s">
        <v>163</v>
      </c>
      <c r="CO49">
        <v>0</v>
      </c>
      <c r="CP49">
        <f t="shared" si="34"/>
        <v>12030.130000000001</v>
      </c>
      <c r="CQ49">
        <f t="shared" si="35"/>
        <v>29045.77</v>
      </c>
      <c r="CR49">
        <f>(ROUND((ROUND((((ET49*1.25))*AV49*1),2)*BB49),2)+ROUND((ROUND(((AE49-((EU49*1.25)))*AV49*1),2)*BS49),2))</f>
        <v>89053.4</v>
      </c>
      <c r="CS49">
        <f t="shared" si="37"/>
        <v>28914.93</v>
      </c>
      <c r="CT49">
        <f t="shared" si="38"/>
        <v>158452.88</v>
      </c>
      <c r="CU49">
        <f t="shared" si="39"/>
        <v>0</v>
      </c>
      <c r="CV49">
        <f t="shared" si="40"/>
        <v>487.59999999999997</v>
      </c>
      <c r="CW49">
        <f t="shared" si="41"/>
        <v>0</v>
      </c>
      <c r="CX49">
        <f t="shared" si="42"/>
        <v>0</v>
      </c>
      <c r="CY49">
        <f>S49*(BZ49/100)</f>
        <v>6479.1943999999994</v>
      </c>
      <c r="CZ49">
        <f>S49*(CA49/100)</f>
        <v>2826.0315999999998</v>
      </c>
      <c r="DE49" t="s">
        <v>164</v>
      </c>
      <c r="DF49" t="s">
        <v>164</v>
      </c>
      <c r="DG49" t="s">
        <v>165</v>
      </c>
      <c r="DI49" t="s">
        <v>165</v>
      </c>
      <c r="DJ49" t="s">
        <v>164</v>
      </c>
      <c r="DN49">
        <v>116</v>
      </c>
      <c r="DO49">
        <v>68</v>
      </c>
      <c r="DP49">
        <v>1</v>
      </c>
      <c r="DQ49">
        <v>1</v>
      </c>
      <c r="DU49">
        <v>1013</v>
      </c>
      <c r="DV49" t="s">
        <v>193</v>
      </c>
      <c r="DW49" t="s">
        <v>193</v>
      </c>
      <c r="DX49">
        <v>1</v>
      </c>
      <c r="EE49">
        <v>996102953</v>
      </c>
      <c r="EF49">
        <v>30</v>
      </c>
      <c r="EG49" t="s">
        <v>7</v>
      </c>
      <c r="EH49">
        <v>0</v>
      </c>
      <c r="EJ49">
        <v>1</v>
      </c>
      <c r="EK49">
        <v>142</v>
      </c>
      <c r="EL49" t="s">
        <v>197</v>
      </c>
      <c r="EM49" t="s">
        <v>198</v>
      </c>
      <c r="EO49" t="s">
        <v>168</v>
      </c>
      <c r="EQ49">
        <v>0</v>
      </c>
      <c r="ER49">
        <v>19403.68</v>
      </c>
      <c r="ES49">
        <v>6300.6</v>
      </c>
      <c r="ET49">
        <v>7752.2</v>
      </c>
      <c r="EU49">
        <v>898.33</v>
      </c>
      <c r="EV49">
        <v>5350.88</v>
      </c>
      <c r="EW49">
        <v>424</v>
      </c>
      <c r="EX49">
        <v>0</v>
      </c>
      <c r="EY49">
        <v>0</v>
      </c>
      <c r="FQ49">
        <v>0</v>
      </c>
      <c r="FR49">
        <f t="shared" si="43"/>
        <v>0</v>
      </c>
      <c r="FS49">
        <v>0</v>
      </c>
      <c r="FX49">
        <v>116</v>
      </c>
      <c r="FY49">
        <v>68</v>
      </c>
      <c r="GD49">
        <v>0</v>
      </c>
      <c r="GF49">
        <v>915661777</v>
      </c>
      <c r="GG49">
        <v>2</v>
      </c>
      <c r="GH49">
        <v>1</v>
      </c>
      <c r="GI49">
        <v>2</v>
      </c>
      <c r="GJ49">
        <v>0</v>
      </c>
      <c r="GK49">
        <f>ROUND(R49*(S12)/100,2)</f>
        <v>1974.89</v>
      </c>
      <c r="GL49">
        <f t="shared" si="44"/>
        <v>0</v>
      </c>
      <c r="GM49">
        <f t="shared" si="45"/>
        <v>23310.240000000002</v>
      </c>
      <c r="GN49">
        <f t="shared" si="46"/>
        <v>23310.240000000002</v>
      </c>
      <c r="GO49">
        <f t="shared" si="47"/>
        <v>0</v>
      </c>
      <c r="GP49">
        <f t="shared" si="48"/>
        <v>0</v>
      </c>
      <c r="GR49">
        <v>0</v>
      </c>
      <c r="GS49">
        <v>3</v>
      </c>
      <c r="GT49">
        <v>0</v>
      </c>
      <c r="GV49">
        <f t="shared" si="49"/>
        <v>0</v>
      </c>
      <c r="GW49">
        <v>1</v>
      </c>
      <c r="GX49">
        <f t="shared" si="50"/>
        <v>0</v>
      </c>
      <c r="HA49">
        <v>0</v>
      </c>
      <c r="HB49">
        <v>0</v>
      </c>
      <c r="HC49">
        <f t="shared" si="51"/>
        <v>0</v>
      </c>
      <c r="IK49">
        <v>0</v>
      </c>
    </row>
    <row r="50" spans="1:245" x14ac:dyDescent="0.25">
      <c r="A50">
        <v>18</v>
      </c>
      <c r="B50">
        <v>1</v>
      </c>
      <c r="C50">
        <v>122</v>
      </c>
      <c r="E50" t="s">
        <v>201</v>
      </c>
      <c r="F50" t="s">
        <v>202</v>
      </c>
      <c r="G50" t="s">
        <v>52</v>
      </c>
      <c r="H50" t="s">
        <v>203</v>
      </c>
      <c r="I50">
        <f>I48*J50</f>
        <v>43.934999999999995</v>
      </c>
      <c r="J50">
        <v>1010</v>
      </c>
      <c r="K50">
        <v>1010</v>
      </c>
      <c r="O50">
        <f t="shared" si="14"/>
        <v>2314.06</v>
      </c>
      <c r="P50">
        <f t="shared" si="15"/>
        <v>2314.06</v>
      </c>
      <c r="Q50">
        <f>(ROUND((ROUND(((ET50)*AV50*I50),2)*BB50),2)+ROUND((ROUND(((AE50-(EU50))*AV50*I50),2)*BS50),2))</f>
        <v>0</v>
      </c>
      <c r="R50">
        <f t="shared" si="17"/>
        <v>0</v>
      </c>
      <c r="S50">
        <f t="shared" si="18"/>
        <v>0</v>
      </c>
      <c r="T50">
        <f t="shared" si="19"/>
        <v>0</v>
      </c>
      <c r="U50">
        <f t="shared" si="20"/>
        <v>0</v>
      </c>
      <c r="V50">
        <f t="shared" si="21"/>
        <v>0</v>
      </c>
      <c r="W50">
        <f t="shared" si="22"/>
        <v>0</v>
      </c>
      <c r="X50">
        <f t="shared" si="23"/>
        <v>0</v>
      </c>
      <c r="Y50">
        <f t="shared" si="24"/>
        <v>0</v>
      </c>
      <c r="AA50">
        <v>1045535525</v>
      </c>
      <c r="AB50">
        <f t="shared" si="25"/>
        <v>52.67</v>
      </c>
      <c r="AC50">
        <f t="shared" si="54"/>
        <v>52.67</v>
      </c>
      <c r="AD50">
        <f>ROUND((((ET50)-(EU50))+AE50),6)</f>
        <v>0</v>
      </c>
      <c r="AE50">
        <f>ROUND((EU50),6)</f>
        <v>0</v>
      </c>
      <c r="AF50">
        <f>ROUND((EV50),6)</f>
        <v>0</v>
      </c>
      <c r="AG50">
        <f t="shared" si="30"/>
        <v>0</v>
      </c>
      <c r="AH50">
        <f>(EW50)</f>
        <v>0</v>
      </c>
      <c r="AI50">
        <f>(EX50)</f>
        <v>0</v>
      </c>
      <c r="AJ50">
        <f t="shared" si="33"/>
        <v>0</v>
      </c>
      <c r="AK50">
        <v>52.67</v>
      </c>
      <c r="AL50">
        <v>52.67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116</v>
      </c>
      <c r="AU50">
        <v>68</v>
      </c>
      <c r="AV50">
        <v>1</v>
      </c>
      <c r="AW50">
        <v>1</v>
      </c>
      <c r="AZ50">
        <v>1</v>
      </c>
      <c r="BA50">
        <v>1</v>
      </c>
      <c r="BB50">
        <v>1</v>
      </c>
      <c r="BC50">
        <v>1</v>
      </c>
      <c r="BH50">
        <v>3</v>
      </c>
      <c r="BI50">
        <v>1</v>
      </c>
      <c r="BJ50" t="s">
        <v>204</v>
      </c>
      <c r="BM50">
        <v>140</v>
      </c>
      <c r="BN50">
        <v>0</v>
      </c>
      <c r="BP50">
        <v>0</v>
      </c>
      <c r="BQ50">
        <v>30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Z50">
        <v>116</v>
      </c>
      <c r="CA50">
        <v>68</v>
      </c>
      <c r="CE50">
        <v>30</v>
      </c>
      <c r="CF50">
        <v>0</v>
      </c>
      <c r="CG50">
        <v>0</v>
      </c>
      <c r="CM50">
        <v>0</v>
      </c>
      <c r="CO50">
        <v>0</v>
      </c>
      <c r="CP50">
        <f t="shared" si="34"/>
        <v>2314.06</v>
      </c>
      <c r="CQ50">
        <f t="shared" si="35"/>
        <v>52.67</v>
      </c>
      <c r="CR50">
        <f>(ROUND((ROUND(((ET50)*AV50*1),2)*BB50),2)+ROUND((ROUND(((AE50-(EU50))*AV50*1),2)*BS50),2))</f>
        <v>0</v>
      </c>
      <c r="CS50">
        <f t="shared" si="37"/>
        <v>0</v>
      </c>
      <c r="CT50">
        <f t="shared" si="38"/>
        <v>0</v>
      </c>
      <c r="CU50">
        <f t="shared" si="39"/>
        <v>0</v>
      </c>
      <c r="CV50">
        <f t="shared" si="40"/>
        <v>0</v>
      </c>
      <c r="CW50">
        <f t="shared" si="41"/>
        <v>0</v>
      </c>
      <c r="CX50">
        <f t="shared" si="42"/>
        <v>0</v>
      </c>
      <c r="CY50">
        <f>((S50*BZ50)/100)</f>
        <v>0</v>
      </c>
      <c r="CZ50">
        <f>((S50*CA50)/100)</f>
        <v>0</v>
      </c>
      <c r="DN50">
        <v>0</v>
      </c>
      <c r="DO50">
        <v>0</v>
      </c>
      <c r="DP50">
        <v>1</v>
      </c>
      <c r="DQ50">
        <v>1</v>
      </c>
      <c r="DU50">
        <v>1003</v>
      </c>
      <c r="DV50" t="s">
        <v>203</v>
      </c>
      <c r="DW50" t="s">
        <v>203</v>
      </c>
      <c r="DX50">
        <v>1</v>
      </c>
      <c r="EE50">
        <v>996102951</v>
      </c>
      <c r="EF50">
        <v>30</v>
      </c>
      <c r="EG50" t="s">
        <v>7</v>
      </c>
      <c r="EH50">
        <v>0</v>
      </c>
      <c r="EJ50">
        <v>1</v>
      </c>
      <c r="EK50">
        <v>140</v>
      </c>
      <c r="EL50" t="s">
        <v>205</v>
      </c>
      <c r="EM50" t="s">
        <v>206</v>
      </c>
      <c r="EQ50">
        <v>0</v>
      </c>
      <c r="ER50">
        <v>52.67</v>
      </c>
      <c r="ES50">
        <v>52.67</v>
      </c>
      <c r="ET50">
        <v>0</v>
      </c>
      <c r="EU50">
        <v>0</v>
      </c>
      <c r="EV50">
        <v>0</v>
      </c>
      <c r="EW50">
        <v>0</v>
      </c>
      <c r="EX50">
        <v>0</v>
      </c>
      <c r="FQ50">
        <v>0</v>
      </c>
      <c r="FR50">
        <f t="shared" si="43"/>
        <v>0</v>
      </c>
      <c r="FS50">
        <v>0</v>
      </c>
      <c r="FX50">
        <v>116</v>
      </c>
      <c r="FY50">
        <v>68</v>
      </c>
      <c r="GD50">
        <v>0</v>
      </c>
      <c r="GF50">
        <v>-1365785902</v>
      </c>
      <c r="GG50">
        <v>2</v>
      </c>
      <c r="GH50">
        <v>1</v>
      </c>
      <c r="GI50">
        <v>-2</v>
      </c>
      <c r="GJ50">
        <v>0</v>
      </c>
      <c r="GK50">
        <f>ROUND(R50*(R12)/100,2)</f>
        <v>0</v>
      </c>
      <c r="GL50">
        <f t="shared" si="44"/>
        <v>0</v>
      </c>
      <c r="GM50">
        <f t="shared" si="45"/>
        <v>2314.06</v>
      </c>
      <c r="GN50">
        <f t="shared" si="46"/>
        <v>2314.06</v>
      </c>
      <c r="GO50">
        <f t="shared" si="47"/>
        <v>0</v>
      </c>
      <c r="GP50">
        <f t="shared" si="48"/>
        <v>0</v>
      </c>
      <c r="GR50">
        <v>0</v>
      </c>
      <c r="GS50">
        <v>3</v>
      </c>
      <c r="GT50">
        <v>0</v>
      </c>
      <c r="GV50">
        <f t="shared" si="49"/>
        <v>0</v>
      </c>
      <c r="GW50">
        <v>1</v>
      </c>
      <c r="GX50">
        <f t="shared" si="50"/>
        <v>0</v>
      </c>
      <c r="HA50">
        <v>0</v>
      </c>
      <c r="HB50">
        <v>0</v>
      </c>
      <c r="HC50">
        <f t="shared" si="51"/>
        <v>0</v>
      </c>
      <c r="IK50">
        <v>0</v>
      </c>
    </row>
    <row r="51" spans="1:245" x14ac:dyDescent="0.25">
      <c r="A51">
        <v>18</v>
      </c>
      <c r="B51">
        <v>1</v>
      </c>
      <c r="C51">
        <v>140</v>
      </c>
      <c r="E51" t="s">
        <v>201</v>
      </c>
      <c r="F51" t="s">
        <v>202</v>
      </c>
      <c r="G51" t="s">
        <v>52</v>
      </c>
      <c r="H51" t="s">
        <v>203</v>
      </c>
      <c r="I51">
        <f>I49*J51</f>
        <v>43.934999999999995</v>
      </c>
      <c r="J51">
        <v>1010</v>
      </c>
      <c r="K51">
        <v>1010</v>
      </c>
      <c r="O51">
        <f t="shared" si="14"/>
        <v>19299.259999999998</v>
      </c>
      <c r="P51">
        <f t="shared" si="15"/>
        <v>19299.259999999998</v>
      </c>
      <c r="Q51">
        <f>(ROUND((ROUND(((ET51)*AV51*I51),2)*BB51),2)+ROUND((ROUND(((AE51-(EU51))*AV51*I51),2)*BS51),2))</f>
        <v>0</v>
      </c>
      <c r="R51">
        <f t="shared" si="17"/>
        <v>0</v>
      </c>
      <c r="S51">
        <f t="shared" si="18"/>
        <v>0</v>
      </c>
      <c r="T51">
        <f t="shared" si="19"/>
        <v>0</v>
      </c>
      <c r="U51">
        <f t="shared" si="20"/>
        <v>0</v>
      </c>
      <c r="V51">
        <f t="shared" si="21"/>
        <v>0</v>
      </c>
      <c r="W51">
        <f t="shared" si="22"/>
        <v>0</v>
      </c>
      <c r="X51">
        <f t="shared" si="23"/>
        <v>0</v>
      </c>
      <c r="Y51">
        <f t="shared" si="24"/>
        <v>0</v>
      </c>
      <c r="AA51">
        <v>1045535526</v>
      </c>
      <c r="AB51">
        <f t="shared" si="25"/>
        <v>52.67</v>
      </c>
      <c r="AC51">
        <f t="shared" si="54"/>
        <v>52.67</v>
      </c>
      <c r="AD51">
        <f>ROUND((((ET51)-(EU51))+AE51),6)</f>
        <v>0</v>
      </c>
      <c r="AE51">
        <f>ROUND((EU51),6)</f>
        <v>0</v>
      </c>
      <c r="AF51">
        <f>ROUND((EV51),6)</f>
        <v>0</v>
      </c>
      <c r="AG51">
        <f t="shared" si="30"/>
        <v>0</v>
      </c>
      <c r="AH51">
        <f>(EW51)</f>
        <v>0</v>
      </c>
      <c r="AI51">
        <f>(EX51)</f>
        <v>0</v>
      </c>
      <c r="AJ51">
        <f t="shared" si="33"/>
        <v>0</v>
      </c>
      <c r="AK51">
        <v>52.67</v>
      </c>
      <c r="AL51">
        <v>52.67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1</v>
      </c>
      <c r="AZ51">
        <v>1</v>
      </c>
      <c r="BA51">
        <v>1</v>
      </c>
      <c r="BB51">
        <v>1</v>
      </c>
      <c r="BC51">
        <v>8.34</v>
      </c>
      <c r="BH51">
        <v>3</v>
      </c>
      <c r="BI51">
        <v>1</v>
      </c>
      <c r="BJ51" t="s">
        <v>204</v>
      </c>
      <c r="BM51">
        <v>140</v>
      </c>
      <c r="BN51">
        <v>0</v>
      </c>
      <c r="BO51" t="s">
        <v>202</v>
      </c>
      <c r="BP51">
        <v>1</v>
      </c>
      <c r="BQ51">
        <v>30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Z51">
        <v>0</v>
      </c>
      <c r="CA51">
        <v>0</v>
      </c>
      <c r="CE51">
        <v>30</v>
      </c>
      <c r="CF51">
        <v>0</v>
      </c>
      <c r="CG51">
        <v>0</v>
      </c>
      <c r="CM51">
        <v>0</v>
      </c>
      <c r="CO51">
        <v>0</v>
      </c>
      <c r="CP51">
        <f t="shared" si="34"/>
        <v>19299.259999999998</v>
      </c>
      <c r="CQ51">
        <f t="shared" si="35"/>
        <v>439.27</v>
      </c>
      <c r="CR51">
        <f>(ROUND((ROUND(((ET51)*AV51*1),2)*BB51),2)+ROUND((ROUND(((AE51-(EU51))*AV51*1),2)*BS51),2))</f>
        <v>0</v>
      </c>
      <c r="CS51">
        <f t="shared" si="37"/>
        <v>0</v>
      </c>
      <c r="CT51">
        <f t="shared" si="38"/>
        <v>0</v>
      </c>
      <c r="CU51">
        <f t="shared" si="39"/>
        <v>0</v>
      </c>
      <c r="CV51">
        <f t="shared" si="40"/>
        <v>0</v>
      </c>
      <c r="CW51">
        <f t="shared" si="41"/>
        <v>0</v>
      </c>
      <c r="CX51">
        <f t="shared" si="42"/>
        <v>0</v>
      </c>
      <c r="CY51">
        <f>S51*(BZ51/100)</f>
        <v>0</v>
      </c>
      <c r="CZ51">
        <f>S51*(CA51/100)</f>
        <v>0</v>
      </c>
      <c r="DN51">
        <v>116</v>
      </c>
      <c r="DO51">
        <v>68</v>
      </c>
      <c r="DP51">
        <v>1</v>
      </c>
      <c r="DQ51">
        <v>1</v>
      </c>
      <c r="DU51">
        <v>1003</v>
      </c>
      <c r="DV51" t="s">
        <v>203</v>
      </c>
      <c r="DW51" t="s">
        <v>203</v>
      </c>
      <c r="DX51">
        <v>1</v>
      </c>
      <c r="EE51">
        <v>996102951</v>
      </c>
      <c r="EF51">
        <v>30</v>
      </c>
      <c r="EG51" t="s">
        <v>7</v>
      </c>
      <c r="EH51">
        <v>0</v>
      </c>
      <c r="EJ51">
        <v>1</v>
      </c>
      <c r="EK51">
        <v>140</v>
      </c>
      <c r="EL51" t="s">
        <v>205</v>
      </c>
      <c r="EM51" t="s">
        <v>206</v>
      </c>
      <c r="EQ51">
        <v>0</v>
      </c>
      <c r="ER51">
        <v>52.67</v>
      </c>
      <c r="ES51">
        <v>52.67</v>
      </c>
      <c r="ET51">
        <v>0</v>
      </c>
      <c r="EU51">
        <v>0</v>
      </c>
      <c r="EV51">
        <v>0</v>
      </c>
      <c r="EW51">
        <v>0</v>
      </c>
      <c r="EX51">
        <v>0</v>
      </c>
      <c r="FQ51">
        <v>0</v>
      </c>
      <c r="FR51">
        <f t="shared" si="43"/>
        <v>0</v>
      </c>
      <c r="FS51">
        <v>0</v>
      </c>
      <c r="FX51">
        <v>116</v>
      </c>
      <c r="FY51">
        <v>68</v>
      </c>
      <c r="GD51">
        <v>0</v>
      </c>
      <c r="GF51">
        <v>-1365785902</v>
      </c>
      <c r="GG51">
        <v>2</v>
      </c>
      <c r="GH51">
        <v>1</v>
      </c>
      <c r="GI51">
        <v>2</v>
      </c>
      <c r="GJ51">
        <v>0</v>
      </c>
      <c r="GK51">
        <f>ROUND(R51*(S12)/100,2)</f>
        <v>0</v>
      </c>
      <c r="GL51">
        <f t="shared" si="44"/>
        <v>0</v>
      </c>
      <c r="GM51">
        <f t="shared" si="45"/>
        <v>19299.259999999998</v>
      </c>
      <c r="GN51">
        <f t="shared" si="46"/>
        <v>19299.259999999998</v>
      </c>
      <c r="GO51">
        <f t="shared" si="47"/>
        <v>0</v>
      </c>
      <c r="GP51">
        <f t="shared" si="48"/>
        <v>0</v>
      </c>
      <c r="GR51">
        <v>0</v>
      </c>
      <c r="GS51">
        <v>3</v>
      </c>
      <c r="GT51">
        <v>0</v>
      </c>
      <c r="GV51">
        <f t="shared" si="49"/>
        <v>0</v>
      </c>
      <c r="GW51">
        <v>1</v>
      </c>
      <c r="GX51">
        <f t="shared" si="50"/>
        <v>0</v>
      </c>
      <c r="HA51">
        <v>0</v>
      </c>
      <c r="HB51">
        <v>0</v>
      </c>
      <c r="HC51">
        <f t="shared" si="51"/>
        <v>0</v>
      </c>
      <c r="IK51">
        <v>0</v>
      </c>
    </row>
    <row r="52" spans="1:245" x14ac:dyDescent="0.25">
      <c r="A52">
        <v>17</v>
      </c>
      <c r="B52">
        <v>1</v>
      </c>
      <c r="C52">
        <f>ROW(SmtRes!A153)</f>
        <v>153</v>
      </c>
      <c r="D52">
        <f>ROW(EtalonRes!A179)</f>
        <v>179</v>
      </c>
      <c r="E52" t="s">
        <v>207</v>
      </c>
      <c r="F52" t="s">
        <v>208</v>
      </c>
      <c r="G52" t="s">
        <v>54</v>
      </c>
      <c r="H52" t="s">
        <v>209</v>
      </c>
      <c r="I52">
        <v>0.54400000000000004</v>
      </c>
      <c r="J52">
        <v>0</v>
      </c>
      <c r="K52">
        <v>0.54400000000000004</v>
      </c>
      <c r="O52">
        <f t="shared" si="14"/>
        <v>496.98</v>
      </c>
      <c r="P52">
        <f t="shared" si="15"/>
        <v>303.52</v>
      </c>
      <c r="Q52">
        <f>(ROUND((ROUND((((ET52*1.25))*AV52*I52),2)*BB52),2)+ROUND((ROUND(((AE52-((EU52*1.25)))*AV52*I52),2)*BS52),2))</f>
        <v>47.8</v>
      </c>
      <c r="R52">
        <f t="shared" si="17"/>
        <v>16.14</v>
      </c>
      <c r="S52">
        <f t="shared" si="18"/>
        <v>145.66</v>
      </c>
      <c r="T52">
        <f t="shared" si="19"/>
        <v>0</v>
      </c>
      <c r="U52">
        <f t="shared" si="20"/>
        <v>11.54232</v>
      </c>
      <c r="V52">
        <f t="shared" si="21"/>
        <v>0</v>
      </c>
      <c r="W52">
        <f t="shared" si="22"/>
        <v>0</v>
      </c>
      <c r="X52">
        <f t="shared" si="23"/>
        <v>132.55000000000001</v>
      </c>
      <c r="Y52">
        <f t="shared" si="24"/>
        <v>101.96</v>
      </c>
      <c r="AA52">
        <v>1045535525</v>
      </c>
      <c r="AB52">
        <f t="shared" si="25"/>
        <v>913.59100000000001</v>
      </c>
      <c r="AC52">
        <f t="shared" si="54"/>
        <v>557.95000000000005</v>
      </c>
      <c r="AD52">
        <f>ROUND(((((ET52*1.25))-((EU52*1.25)))+AE52),6)</f>
        <v>87.875</v>
      </c>
      <c r="AE52">
        <f>ROUND(((EU52*1.25)),6)</f>
        <v>29.662500000000001</v>
      </c>
      <c r="AF52">
        <f>ROUND(((EV52*1.15)),6)</f>
        <v>267.76600000000002</v>
      </c>
      <c r="AG52">
        <f t="shared" si="30"/>
        <v>0</v>
      </c>
      <c r="AH52">
        <f>((EW52*1.15))</f>
        <v>21.217499999999998</v>
      </c>
      <c r="AI52">
        <f>((EX52*1.25))</f>
        <v>0</v>
      </c>
      <c r="AJ52">
        <f t="shared" si="33"/>
        <v>0</v>
      </c>
      <c r="AK52">
        <v>861.09</v>
      </c>
      <c r="AL52">
        <v>557.95000000000005</v>
      </c>
      <c r="AM52">
        <v>70.3</v>
      </c>
      <c r="AN52">
        <v>23.73</v>
      </c>
      <c r="AO52">
        <v>232.84</v>
      </c>
      <c r="AP52">
        <v>0</v>
      </c>
      <c r="AQ52">
        <v>18.45</v>
      </c>
      <c r="AR52">
        <v>0</v>
      </c>
      <c r="AS52">
        <v>0</v>
      </c>
      <c r="AT52">
        <v>91</v>
      </c>
      <c r="AU52">
        <v>70</v>
      </c>
      <c r="AV52">
        <v>1</v>
      </c>
      <c r="AW52">
        <v>1</v>
      </c>
      <c r="AZ52">
        <v>1</v>
      </c>
      <c r="BA52">
        <v>1</v>
      </c>
      <c r="BB52">
        <v>1</v>
      </c>
      <c r="BC52">
        <v>1</v>
      </c>
      <c r="BH52">
        <v>0</v>
      </c>
      <c r="BI52">
        <v>1</v>
      </c>
      <c r="BJ52" t="s">
        <v>210</v>
      </c>
      <c r="BM52">
        <v>143</v>
      </c>
      <c r="BN52">
        <v>0</v>
      </c>
      <c r="BP52">
        <v>0</v>
      </c>
      <c r="BQ52">
        <v>30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Z52">
        <v>91</v>
      </c>
      <c r="CA52">
        <v>70</v>
      </c>
      <c r="CE52">
        <v>30</v>
      </c>
      <c r="CF52">
        <v>0</v>
      </c>
      <c r="CG52">
        <v>0</v>
      </c>
      <c r="CM52">
        <v>0</v>
      </c>
      <c r="CN52" t="s">
        <v>163</v>
      </c>
      <c r="CO52">
        <v>0</v>
      </c>
      <c r="CP52">
        <f t="shared" si="34"/>
        <v>496.98</v>
      </c>
      <c r="CQ52">
        <f t="shared" si="35"/>
        <v>557.95000000000005</v>
      </c>
      <c r="CR52">
        <f>(ROUND((ROUND((((ET52*1.25))*AV52*1),2)*BB52),2)+ROUND((ROUND(((AE52-((EU52*1.25)))*AV52*1),2)*BS52),2))</f>
        <v>87.88</v>
      </c>
      <c r="CS52">
        <f t="shared" si="37"/>
        <v>29.66</v>
      </c>
      <c r="CT52">
        <f t="shared" si="38"/>
        <v>267.77</v>
      </c>
      <c r="CU52">
        <f t="shared" si="39"/>
        <v>0</v>
      </c>
      <c r="CV52">
        <f t="shared" si="40"/>
        <v>21.217499999999998</v>
      </c>
      <c r="CW52">
        <f t="shared" si="41"/>
        <v>0</v>
      </c>
      <c r="CX52">
        <f t="shared" si="42"/>
        <v>0</v>
      </c>
      <c r="CY52">
        <f>((S52*BZ52)/100)</f>
        <v>132.5506</v>
      </c>
      <c r="CZ52">
        <f>((S52*CA52)/100)</f>
        <v>101.96199999999999</v>
      </c>
      <c r="DE52" t="s">
        <v>164</v>
      </c>
      <c r="DF52" t="s">
        <v>164</v>
      </c>
      <c r="DG52" t="s">
        <v>165</v>
      </c>
      <c r="DI52" t="s">
        <v>165</v>
      </c>
      <c r="DJ52" t="s">
        <v>164</v>
      </c>
      <c r="DN52">
        <v>0</v>
      </c>
      <c r="DO52">
        <v>0</v>
      </c>
      <c r="DP52">
        <v>1</v>
      </c>
      <c r="DQ52">
        <v>1</v>
      </c>
      <c r="DU52">
        <v>1013</v>
      </c>
      <c r="DV52" t="s">
        <v>209</v>
      </c>
      <c r="DW52" t="s">
        <v>209</v>
      </c>
      <c r="DX52">
        <v>1</v>
      </c>
      <c r="EE52">
        <v>996102954</v>
      </c>
      <c r="EF52">
        <v>30</v>
      </c>
      <c r="EG52" t="s">
        <v>7</v>
      </c>
      <c r="EH52">
        <v>0</v>
      </c>
      <c r="EJ52">
        <v>1</v>
      </c>
      <c r="EK52">
        <v>143</v>
      </c>
      <c r="EL52" t="s">
        <v>211</v>
      </c>
      <c r="EM52" t="s">
        <v>212</v>
      </c>
      <c r="EO52" t="s">
        <v>168</v>
      </c>
      <c r="EQ52">
        <v>0</v>
      </c>
      <c r="ER52">
        <v>861.09</v>
      </c>
      <c r="ES52">
        <v>557.95000000000005</v>
      </c>
      <c r="ET52">
        <v>70.3</v>
      </c>
      <c r="EU52">
        <v>23.73</v>
      </c>
      <c r="EV52">
        <v>232.84</v>
      </c>
      <c r="EW52">
        <v>18.45</v>
      </c>
      <c r="EX52">
        <v>0</v>
      </c>
      <c r="EY52">
        <v>0</v>
      </c>
      <c r="FQ52">
        <v>0</v>
      </c>
      <c r="FR52">
        <f t="shared" si="43"/>
        <v>0</v>
      </c>
      <c r="FS52">
        <v>0</v>
      </c>
      <c r="FX52">
        <v>91</v>
      </c>
      <c r="FY52">
        <v>70</v>
      </c>
      <c r="GD52">
        <v>0</v>
      </c>
      <c r="GF52">
        <v>-1765682316</v>
      </c>
      <c r="GG52">
        <v>2</v>
      </c>
      <c r="GH52">
        <v>1</v>
      </c>
      <c r="GI52">
        <v>-2</v>
      </c>
      <c r="GJ52">
        <v>0</v>
      </c>
      <c r="GK52">
        <f>ROUND(R52*(R12)/100,2)</f>
        <v>28.25</v>
      </c>
      <c r="GL52">
        <f t="shared" si="44"/>
        <v>0</v>
      </c>
      <c r="GM52">
        <f t="shared" si="45"/>
        <v>759.74</v>
      </c>
      <c r="GN52">
        <f t="shared" si="46"/>
        <v>759.74</v>
      </c>
      <c r="GO52">
        <f t="shared" si="47"/>
        <v>0</v>
      </c>
      <c r="GP52">
        <f t="shared" si="48"/>
        <v>0</v>
      </c>
      <c r="GR52">
        <v>0</v>
      </c>
      <c r="GS52">
        <v>3</v>
      </c>
      <c r="GT52">
        <v>0</v>
      </c>
      <c r="GV52">
        <f t="shared" si="49"/>
        <v>0</v>
      </c>
      <c r="GW52">
        <v>1</v>
      </c>
      <c r="GX52">
        <f t="shared" si="50"/>
        <v>0</v>
      </c>
      <c r="HA52">
        <v>0</v>
      </c>
      <c r="HB52">
        <v>0</v>
      </c>
      <c r="HC52">
        <f t="shared" si="51"/>
        <v>0</v>
      </c>
      <c r="IK52">
        <v>0</v>
      </c>
    </row>
    <row r="53" spans="1:245" x14ac:dyDescent="0.25">
      <c r="A53">
        <v>17</v>
      </c>
      <c r="B53">
        <v>1</v>
      </c>
      <c r="C53">
        <f>ROW(SmtRes!A162)</f>
        <v>162</v>
      </c>
      <c r="D53">
        <f>ROW(EtalonRes!A188)</f>
        <v>188</v>
      </c>
      <c r="E53" t="s">
        <v>207</v>
      </c>
      <c r="F53" t="s">
        <v>208</v>
      </c>
      <c r="G53" t="s">
        <v>54</v>
      </c>
      <c r="H53" t="s">
        <v>209</v>
      </c>
      <c r="I53">
        <v>0.54400000000000004</v>
      </c>
      <c r="J53">
        <v>0</v>
      </c>
      <c r="K53">
        <v>0.54400000000000004</v>
      </c>
      <c r="O53">
        <f t="shared" si="14"/>
        <v>7506.75</v>
      </c>
      <c r="P53">
        <f t="shared" si="15"/>
        <v>3086.8</v>
      </c>
      <c r="Q53">
        <f>(ROUND((ROUND((((ET53*1.25))*AV53*I53),2)*BB53),2)+ROUND((ROUND(((AE53-((EU53*1.25)))*AV53*I53),2)*BS53),2))</f>
        <v>669.2</v>
      </c>
      <c r="R53">
        <f t="shared" si="17"/>
        <v>415.61</v>
      </c>
      <c r="S53">
        <f t="shared" si="18"/>
        <v>3750.75</v>
      </c>
      <c r="T53">
        <f t="shared" si="19"/>
        <v>0</v>
      </c>
      <c r="U53">
        <f t="shared" si="20"/>
        <v>11.54232</v>
      </c>
      <c r="V53">
        <f t="shared" si="21"/>
        <v>0</v>
      </c>
      <c r="W53">
        <f t="shared" si="22"/>
        <v>0</v>
      </c>
      <c r="X53">
        <f t="shared" si="23"/>
        <v>2738.05</v>
      </c>
      <c r="Y53">
        <f t="shared" si="24"/>
        <v>1537.81</v>
      </c>
      <c r="AA53">
        <v>1045535526</v>
      </c>
      <c r="AB53">
        <f t="shared" si="25"/>
        <v>913.59100000000001</v>
      </c>
      <c r="AC53">
        <f t="shared" si="54"/>
        <v>557.95000000000005</v>
      </c>
      <c r="AD53">
        <f>ROUND(((((ET53*1.25))-((EU53*1.25)))+AE53),6)</f>
        <v>87.875</v>
      </c>
      <c r="AE53">
        <f>ROUND(((EU53*1.25)),6)</f>
        <v>29.662500000000001</v>
      </c>
      <c r="AF53">
        <f>ROUND(((EV53*1.15)),6)</f>
        <v>267.76600000000002</v>
      </c>
      <c r="AG53">
        <f t="shared" si="30"/>
        <v>0</v>
      </c>
      <c r="AH53">
        <f>((EW53*1.15))</f>
        <v>21.217499999999998</v>
      </c>
      <c r="AI53">
        <f>((EX53*1.25))</f>
        <v>0</v>
      </c>
      <c r="AJ53">
        <f t="shared" si="33"/>
        <v>0</v>
      </c>
      <c r="AK53">
        <v>861.09</v>
      </c>
      <c r="AL53">
        <v>557.95000000000005</v>
      </c>
      <c r="AM53">
        <v>70.3</v>
      </c>
      <c r="AN53">
        <v>23.73</v>
      </c>
      <c r="AO53">
        <v>232.84</v>
      </c>
      <c r="AP53">
        <v>0</v>
      </c>
      <c r="AQ53">
        <v>18.45</v>
      </c>
      <c r="AR53">
        <v>0</v>
      </c>
      <c r="AS53">
        <v>0</v>
      </c>
      <c r="AT53">
        <v>73</v>
      </c>
      <c r="AU53">
        <v>41</v>
      </c>
      <c r="AV53">
        <v>1</v>
      </c>
      <c r="AW53">
        <v>1</v>
      </c>
      <c r="AZ53">
        <v>1</v>
      </c>
      <c r="BA53">
        <v>25.75</v>
      </c>
      <c r="BB53">
        <v>14</v>
      </c>
      <c r="BC53">
        <v>10.17</v>
      </c>
      <c r="BH53">
        <v>0</v>
      </c>
      <c r="BI53">
        <v>1</v>
      </c>
      <c r="BJ53" t="s">
        <v>210</v>
      </c>
      <c r="BM53">
        <v>143</v>
      </c>
      <c r="BN53">
        <v>0</v>
      </c>
      <c r="BO53" t="s">
        <v>208</v>
      </c>
      <c r="BP53">
        <v>1</v>
      </c>
      <c r="BQ53">
        <v>30</v>
      </c>
      <c r="BR53">
        <v>0</v>
      </c>
      <c r="BS53">
        <v>25.75</v>
      </c>
      <c r="BT53">
        <v>1</v>
      </c>
      <c r="BU53">
        <v>1</v>
      </c>
      <c r="BV53">
        <v>1</v>
      </c>
      <c r="BW53">
        <v>1</v>
      </c>
      <c r="BX53">
        <v>1</v>
      </c>
      <c r="BZ53">
        <v>73</v>
      </c>
      <c r="CA53">
        <v>41</v>
      </c>
      <c r="CE53">
        <v>30</v>
      </c>
      <c r="CF53">
        <v>0</v>
      </c>
      <c r="CG53">
        <v>0</v>
      </c>
      <c r="CM53">
        <v>0</v>
      </c>
      <c r="CN53" t="s">
        <v>163</v>
      </c>
      <c r="CO53">
        <v>0</v>
      </c>
      <c r="CP53">
        <f t="shared" si="34"/>
        <v>7506.75</v>
      </c>
      <c r="CQ53">
        <f t="shared" si="35"/>
        <v>5674.35</v>
      </c>
      <c r="CR53">
        <f>(ROUND((ROUND((((ET53*1.25))*AV53*1),2)*BB53),2)+ROUND((ROUND(((AE53-((EU53*1.25)))*AV53*1),2)*BS53),2))</f>
        <v>1230.32</v>
      </c>
      <c r="CS53">
        <f t="shared" si="37"/>
        <v>763.75</v>
      </c>
      <c r="CT53">
        <f t="shared" si="38"/>
        <v>6895.08</v>
      </c>
      <c r="CU53">
        <f t="shared" si="39"/>
        <v>0</v>
      </c>
      <c r="CV53">
        <f t="shared" si="40"/>
        <v>21.217499999999998</v>
      </c>
      <c r="CW53">
        <f t="shared" si="41"/>
        <v>0</v>
      </c>
      <c r="CX53">
        <f t="shared" si="42"/>
        <v>0</v>
      </c>
      <c r="CY53">
        <f>S53*(BZ53/100)</f>
        <v>2738.0475000000001</v>
      </c>
      <c r="CZ53">
        <f>S53*(CA53/100)</f>
        <v>1537.8074999999999</v>
      </c>
      <c r="DE53" t="s">
        <v>164</v>
      </c>
      <c r="DF53" t="s">
        <v>164</v>
      </c>
      <c r="DG53" t="s">
        <v>165</v>
      </c>
      <c r="DI53" t="s">
        <v>165</v>
      </c>
      <c r="DJ53" t="s">
        <v>164</v>
      </c>
      <c r="DN53">
        <v>91</v>
      </c>
      <c r="DO53">
        <v>70</v>
      </c>
      <c r="DP53">
        <v>1</v>
      </c>
      <c r="DQ53">
        <v>1</v>
      </c>
      <c r="DU53">
        <v>1013</v>
      </c>
      <c r="DV53" t="s">
        <v>209</v>
      </c>
      <c r="DW53" t="s">
        <v>209</v>
      </c>
      <c r="DX53">
        <v>1</v>
      </c>
      <c r="EE53">
        <v>996102954</v>
      </c>
      <c r="EF53">
        <v>30</v>
      </c>
      <c r="EG53" t="s">
        <v>7</v>
      </c>
      <c r="EH53">
        <v>0</v>
      </c>
      <c r="EJ53">
        <v>1</v>
      </c>
      <c r="EK53">
        <v>143</v>
      </c>
      <c r="EL53" t="s">
        <v>211</v>
      </c>
      <c r="EM53" t="s">
        <v>212</v>
      </c>
      <c r="EO53" t="s">
        <v>168</v>
      </c>
      <c r="EQ53">
        <v>0</v>
      </c>
      <c r="ER53">
        <v>861.09</v>
      </c>
      <c r="ES53">
        <v>557.95000000000005</v>
      </c>
      <c r="ET53">
        <v>70.3</v>
      </c>
      <c r="EU53">
        <v>23.73</v>
      </c>
      <c r="EV53">
        <v>232.84</v>
      </c>
      <c r="EW53">
        <v>18.45</v>
      </c>
      <c r="EX53">
        <v>0</v>
      </c>
      <c r="EY53">
        <v>0</v>
      </c>
      <c r="FQ53">
        <v>0</v>
      </c>
      <c r="FR53">
        <f t="shared" si="43"/>
        <v>0</v>
      </c>
      <c r="FS53">
        <v>0</v>
      </c>
      <c r="FX53">
        <v>91</v>
      </c>
      <c r="FY53">
        <v>70</v>
      </c>
      <c r="GD53">
        <v>0</v>
      </c>
      <c r="GF53">
        <v>-1765682316</v>
      </c>
      <c r="GG53">
        <v>2</v>
      </c>
      <c r="GH53">
        <v>1</v>
      </c>
      <c r="GI53">
        <v>2</v>
      </c>
      <c r="GJ53">
        <v>0</v>
      </c>
      <c r="GK53">
        <f>ROUND(R53*(S12)/100,2)</f>
        <v>652.51</v>
      </c>
      <c r="GL53">
        <f t="shared" si="44"/>
        <v>0</v>
      </c>
      <c r="GM53">
        <f t="shared" si="45"/>
        <v>12435.12</v>
      </c>
      <c r="GN53">
        <f t="shared" si="46"/>
        <v>12435.12</v>
      </c>
      <c r="GO53">
        <f t="shared" si="47"/>
        <v>0</v>
      </c>
      <c r="GP53">
        <f t="shared" si="48"/>
        <v>0</v>
      </c>
      <c r="GR53">
        <v>0</v>
      </c>
      <c r="GS53">
        <v>3</v>
      </c>
      <c r="GT53">
        <v>0</v>
      </c>
      <c r="GV53">
        <f t="shared" si="49"/>
        <v>0</v>
      </c>
      <c r="GW53">
        <v>1</v>
      </c>
      <c r="GX53">
        <f t="shared" si="50"/>
        <v>0</v>
      </c>
      <c r="HA53">
        <v>0</v>
      </c>
      <c r="HB53">
        <v>0</v>
      </c>
      <c r="HC53">
        <f t="shared" si="51"/>
        <v>0</v>
      </c>
      <c r="IK53">
        <v>0</v>
      </c>
    </row>
    <row r="54" spans="1:245" x14ac:dyDescent="0.25">
      <c r="A54">
        <v>18</v>
      </c>
      <c r="B54">
        <v>1</v>
      </c>
      <c r="C54">
        <v>149</v>
      </c>
      <c r="E54" t="s">
        <v>213</v>
      </c>
      <c r="F54" t="s">
        <v>214</v>
      </c>
      <c r="G54" t="s">
        <v>55</v>
      </c>
      <c r="H54" t="s">
        <v>203</v>
      </c>
      <c r="I54">
        <f>I52*J54</f>
        <v>43.499999999999972</v>
      </c>
      <c r="J54">
        <v>79.963235294117595</v>
      </c>
      <c r="K54">
        <v>79.963234999999997</v>
      </c>
      <c r="O54">
        <f t="shared" si="14"/>
        <v>5852.06</v>
      </c>
      <c r="P54">
        <f t="shared" si="15"/>
        <v>5852.06</v>
      </c>
      <c r="Q54">
        <f>(ROUND((ROUND(((ET54)*AV54*I54),2)*BB54),2)+ROUND((ROUND(((AE54-(EU54))*AV54*I54),2)*BS54),2))</f>
        <v>0</v>
      </c>
      <c r="R54">
        <f t="shared" si="17"/>
        <v>0</v>
      </c>
      <c r="S54">
        <f t="shared" si="18"/>
        <v>0</v>
      </c>
      <c r="T54">
        <f t="shared" si="19"/>
        <v>0</v>
      </c>
      <c r="U54">
        <f t="shared" si="20"/>
        <v>0</v>
      </c>
      <c r="V54">
        <f t="shared" si="21"/>
        <v>0</v>
      </c>
      <c r="W54">
        <f t="shared" si="22"/>
        <v>0</v>
      </c>
      <c r="X54">
        <f t="shared" si="23"/>
        <v>0</v>
      </c>
      <c r="Y54">
        <f t="shared" si="24"/>
        <v>0</v>
      </c>
      <c r="AA54">
        <v>1045535525</v>
      </c>
      <c r="AB54">
        <f t="shared" si="25"/>
        <v>134.53</v>
      </c>
      <c r="AC54">
        <f t="shared" si="54"/>
        <v>134.53</v>
      </c>
      <c r="AD54">
        <f>ROUND((((ET54)-(EU54))+AE54),6)</f>
        <v>0</v>
      </c>
      <c r="AE54">
        <f t="shared" ref="AE54:AF57" si="55">ROUND((EU54),6)</f>
        <v>0</v>
      </c>
      <c r="AF54">
        <f t="shared" si="55"/>
        <v>0</v>
      </c>
      <c r="AG54">
        <f t="shared" si="30"/>
        <v>0</v>
      </c>
      <c r="AH54">
        <f t="shared" ref="AH54:AI57" si="56">(EW54)</f>
        <v>0</v>
      </c>
      <c r="AI54">
        <f t="shared" si="56"/>
        <v>0</v>
      </c>
      <c r="AJ54">
        <f t="shared" si="33"/>
        <v>0</v>
      </c>
      <c r="AK54">
        <v>134.53</v>
      </c>
      <c r="AL54">
        <v>134.53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91</v>
      </c>
      <c r="AU54">
        <v>70</v>
      </c>
      <c r="AV54">
        <v>1</v>
      </c>
      <c r="AW54">
        <v>1</v>
      </c>
      <c r="AZ54">
        <v>1</v>
      </c>
      <c r="BA54">
        <v>1</v>
      </c>
      <c r="BB54">
        <v>1</v>
      </c>
      <c r="BC54">
        <v>1</v>
      </c>
      <c r="BH54">
        <v>3</v>
      </c>
      <c r="BI54">
        <v>1</v>
      </c>
      <c r="BJ54" t="s">
        <v>215</v>
      </c>
      <c r="BM54">
        <v>143</v>
      </c>
      <c r="BN54">
        <v>0</v>
      </c>
      <c r="BP54">
        <v>0</v>
      </c>
      <c r="BQ54">
        <v>30</v>
      </c>
      <c r="BR54">
        <v>0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Z54">
        <v>91</v>
      </c>
      <c r="CA54">
        <v>70</v>
      </c>
      <c r="CE54">
        <v>30</v>
      </c>
      <c r="CF54">
        <v>0</v>
      </c>
      <c r="CG54">
        <v>0</v>
      </c>
      <c r="CM54">
        <v>0</v>
      </c>
      <c r="CO54">
        <v>0</v>
      </c>
      <c r="CP54">
        <f t="shared" si="34"/>
        <v>5852.06</v>
      </c>
      <c r="CQ54">
        <f t="shared" si="35"/>
        <v>134.53</v>
      </c>
      <c r="CR54">
        <f>(ROUND((ROUND(((ET54)*AV54*1),2)*BB54),2)+ROUND((ROUND(((AE54-(EU54))*AV54*1),2)*BS54),2))</f>
        <v>0</v>
      </c>
      <c r="CS54">
        <f t="shared" si="37"/>
        <v>0</v>
      </c>
      <c r="CT54">
        <f t="shared" si="38"/>
        <v>0</v>
      </c>
      <c r="CU54">
        <f t="shared" si="39"/>
        <v>0</v>
      </c>
      <c r="CV54">
        <f t="shared" si="40"/>
        <v>0</v>
      </c>
      <c r="CW54">
        <f t="shared" si="41"/>
        <v>0</v>
      </c>
      <c r="CX54">
        <f t="shared" si="42"/>
        <v>0</v>
      </c>
      <c r="CY54">
        <f>((S54*BZ54)/100)</f>
        <v>0</v>
      </c>
      <c r="CZ54">
        <f>((S54*CA54)/100)</f>
        <v>0</v>
      </c>
      <c r="DN54">
        <v>0</v>
      </c>
      <c r="DO54">
        <v>0</v>
      </c>
      <c r="DP54">
        <v>1</v>
      </c>
      <c r="DQ54">
        <v>1</v>
      </c>
      <c r="DU54">
        <v>1003</v>
      </c>
      <c r="DV54" t="s">
        <v>203</v>
      </c>
      <c r="DW54" t="s">
        <v>203</v>
      </c>
      <c r="DX54">
        <v>1</v>
      </c>
      <c r="EE54">
        <v>996102954</v>
      </c>
      <c r="EF54">
        <v>30</v>
      </c>
      <c r="EG54" t="s">
        <v>7</v>
      </c>
      <c r="EH54">
        <v>0</v>
      </c>
      <c r="EJ54">
        <v>1</v>
      </c>
      <c r="EK54">
        <v>143</v>
      </c>
      <c r="EL54" t="s">
        <v>211</v>
      </c>
      <c r="EM54" t="s">
        <v>212</v>
      </c>
      <c r="EQ54">
        <v>0</v>
      </c>
      <c r="ER54">
        <v>134.53</v>
      </c>
      <c r="ES54">
        <v>134.53</v>
      </c>
      <c r="ET54">
        <v>0</v>
      </c>
      <c r="EU54">
        <v>0</v>
      </c>
      <c r="EV54">
        <v>0</v>
      </c>
      <c r="EW54">
        <v>0</v>
      </c>
      <c r="EX54">
        <v>0</v>
      </c>
      <c r="FQ54">
        <v>0</v>
      </c>
      <c r="FR54">
        <f t="shared" si="43"/>
        <v>0</v>
      </c>
      <c r="FS54">
        <v>0</v>
      </c>
      <c r="FX54">
        <v>91</v>
      </c>
      <c r="FY54">
        <v>70</v>
      </c>
      <c r="GD54">
        <v>0</v>
      </c>
      <c r="GF54">
        <v>-1898172224</v>
      </c>
      <c r="GG54">
        <v>2</v>
      </c>
      <c r="GH54">
        <v>1</v>
      </c>
      <c r="GI54">
        <v>-2</v>
      </c>
      <c r="GJ54">
        <v>0</v>
      </c>
      <c r="GK54">
        <f>ROUND(R54*(R12)/100,2)</f>
        <v>0</v>
      </c>
      <c r="GL54">
        <f t="shared" si="44"/>
        <v>0</v>
      </c>
      <c r="GM54">
        <f t="shared" si="45"/>
        <v>5852.06</v>
      </c>
      <c r="GN54">
        <f t="shared" si="46"/>
        <v>5852.06</v>
      </c>
      <c r="GO54">
        <f t="shared" si="47"/>
        <v>0</v>
      </c>
      <c r="GP54">
        <f t="shared" si="48"/>
        <v>0</v>
      </c>
      <c r="GR54">
        <v>0</v>
      </c>
      <c r="GS54">
        <v>3</v>
      </c>
      <c r="GT54">
        <v>0</v>
      </c>
      <c r="GV54">
        <f t="shared" si="49"/>
        <v>0</v>
      </c>
      <c r="GW54">
        <v>1</v>
      </c>
      <c r="GX54">
        <f t="shared" si="50"/>
        <v>0</v>
      </c>
      <c r="HA54">
        <v>0</v>
      </c>
      <c r="HB54">
        <v>0</v>
      </c>
      <c r="HC54">
        <f t="shared" si="51"/>
        <v>0</v>
      </c>
      <c r="IK54">
        <v>0</v>
      </c>
    </row>
    <row r="55" spans="1:245" x14ac:dyDescent="0.25">
      <c r="A55">
        <v>18</v>
      </c>
      <c r="B55">
        <v>1</v>
      </c>
      <c r="C55">
        <v>158</v>
      </c>
      <c r="E55" t="s">
        <v>213</v>
      </c>
      <c r="F55" t="s">
        <v>214</v>
      </c>
      <c r="G55" t="s">
        <v>55</v>
      </c>
      <c r="H55" t="s">
        <v>203</v>
      </c>
      <c r="I55">
        <f>I53*J55</f>
        <v>43.499999999999972</v>
      </c>
      <c r="J55">
        <v>79.963235294117595</v>
      </c>
      <c r="K55">
        <v>79.963234999999997</v>
      </c>
      <c r="O55">
        <f t="shared" si="14"/>
        <v>13401.22</v>
      </c>
      <c r="P55">
        <f t="shared" si="15"/>
        <v>13401.22</v>
      </c>
      <c r="Q55">
        <f>(ROUND((ROUND(((ET55)*AV55*I55),2)*BB55),2)+ROUND((ROUND(((AE55-(EU55))*AV55*I55),2)*BS55),2))</f>
        <v>0</v>
      </c>
      <c r="R55">
        <f t="shared" si="17"/>
        <v>0</v>
      </c>
      <c r="S55">
        <f t="shared" si="18"/>
        <v>0</v>
      </c>
      <c r="T55">
        <f t="shared" si="19"/>
        <v>0</v>
      </c>
      <c r="U55">
        <f t="shared" si="20"/>
        <v>0</v>
      </c>
      <c r="V55">
        <f t="shared" si="21"/>
        <v>0</v>
      </c>
      <c r="W55">
        <f t="shared" si="22"/>
        <v>0</v>
      </c>
      <c r="X55">
        <f t="shared" si="23"/>
        <v>0</v>
      </c>
      <c r="Y55">
        <f t="shared" si="24"/>
        <v>0</v>
      </c>
      <c r="AA55">
        <v>1045535526</v>
      </c>
      <c r="AB55">
        <f t="shared" si="25"/>
        <v>134.53</v>
      </c>
      <c r="AC55">
        <f t="shared" si="54"/>
        <v>134.53</v>
      </c>
      <c r="AD55">
        <f>ROUND((((ET55)-(EU55))+AE55),6)</f>
        <v>0</v>
      </c>
      <c r="AE55">
        <f t="shared" si="55"/>
        <v>0</v>
      </c>
      <c r="AF55">
        <f t="shared" si="55"/>
        <v>0</v>
      </c>
      <c r="AG55">
        <f t="shared" si="30"/>
        <v>0</v>
      </c>
      <c r="AH55">
        <f t="shared" si="56"/>
        <v>0</v>
      </c>
      <c r="AI55">
        <f t="shared" si="56"/>
        <v>0</v>
      </c>
      <c r="AJ55">
        <f t="shared" si="33"/>
        <v>0</v>
      </c>
      <c r="AK55">
        <v>134.53</v>
      </c>
      <c r="AL55">
        <v>134.53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Z55">
        <v>1</v>
      </c>
      <c r="BA55">
        <v>1</v>
      </c>
      <c r="BB55">
        <v>1</v>
      </c>
      <c r="BC55">
        <v>2.29</v>
      </c>
      <c r="BH55">
        <v>3</v>
      </c>
      <c r="BI55">
        <v>1</v>
      </c>
      <c r="BJ55" t="s">
        <v>215</v>
      </c>
      <c r="BM55">
        <v>143</v>
      </c>
      <c r="BN55">
        <v>0</v>
      </c>
      <c r="BO55" t="s">
        <v>214</v>
      </c>
      <c r="BP55">
        <v>1</v>
      </c>
      <c r="BQ55">
        <v>30</v>
      </c>
      <c r="BR55">
        <v>0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Z55">
        <v>0</v>
      </c>
      <c r="CA55">
        <v>0</v>
      </c>
      <c r="CE55">
        <v>30</v>
      </c>
      <c r="CF55">
        <v>0</v>
      </c>
      <c r="CG55">
        <v>0</v>
      </c>
      <c r="CM55">
        <v>0</v>
      </c>
      <c r="CO55">
        <v>0</v>
      </c>
      <c r="CP55">
        <f t="shared" si="34"/>
        <v>13401.22</v>
      </c>
      <c r="CQ55">
        <f t="shared" si="35"/>
        <v>308.07</v>
      </c>
      <c r="CR55">
        <f>(ROUND((ROUND(((ET55)*AV55*1),2)*BB55),2)+ROUND((ROUND(((AE55-(EU55))*AV55*1),2)*BS55),2))</f>
        <v>0</v>
      </c>
      <c r="CS55">
        <f t="shared" si="37"/>
        <v>0</v>
      </c>
      <c r="CT55">
        <f t="shared" si="38"/>
        <v>0</v>
      </c>
      <c r="CU55">
        <f t="shared" si="39"/>
        <v>0</v>
      </c>
      <c r="CV55">
        <f t="shared" si="40"/>
        <v>0</v>
      </c>
      <c r="CW55">
        <f t="shared" si="41"/>
        <v>0</v>
      </c>
      <c r="CX55">
        <f t="shared" si="42"/>
        <v>0</v>
      </c>
      <c r="CY55">
        <f>S55*(BZ55/100)</f>
        <v>0</v>
      </c>
      <c r="CZ55">
        <f>S55*(CA55/100)</f>
        <v>0</v>
      </c>
      <c r="DN55">
        <v>91</v>
      </c>
      <c r="DO55">
        <v>70</v>
      </c>
      <c r="DP55">
        <v>1</v>
      </c>
      <c r="DQ55">
        <v>1</v>
      </c>
      <c r="DU55">
        <v>1003</v>
      </c>
      <c r="DV55" t="s">
        <v>203</v>
      </c>
      <c r="DW55" t="s">
        <v>203</v>
      </c>
      <c r="DX55">
        <v>1</v>
      </c>
      <c r="EE55">
        <v>996102954</v>
      </c>
      <c r="EF55">
        <v>30</v>
      </c>
      <c r="EG55" t="s">
        <v>7</v>
      </c>
      <c r="EH55">
        <v>0</v>
      </c>
      <c r="EJ55">
        <v>1</v>
      </c>
      <c r="EK55">
        <v>143</v>
      </c>
      <c r="EL55" t="s">
        <v>211</v>
      </c>
      <c r="EM55" t="s">
        <v>212</v>
      </c>
      <c r="EQ55">
        <v>0</v>
      </c>
      <c r="ER55">
        <v>134.53</v>
      </c>
      <c r="ES55">
        <v>134.53</v>
      </c>
      <c r="ET55">
        <v>0</v>
      </c>
      <c r="EU55">
        <v>0</v>
      </c>
      <c r="EV55">
        <v>0</v>
      </c>
      <c r="EW55">
        <v>0</v>
      </c>
      <c r="EX55">
        <v>0</v>
      </c>
      <c r="FQ55">
        <v>0</v>
      </c>
      <c r="FR55">
        <f t="shared" si="43"/>
        <v>0</v>
      </c>
      <c r="FS55">
        <v>0</v>
      </c>
      <c r="FX55">
        <v>91</v>
      </c>
      <c r="FY55">
        <v>70</v>
      </c>
      <c r="GD55">
        <v>0</v>
      </c>
      <c r="GF55">
        <v>-1898172224</v>
      </c>
      <c r="GG55">
        <v>2</v>
      </c>
      <c r="GH55">
        <v>1</v>
      </c>
      <c r="GI55">
        <v>2</v>
      </c>
      <c r="GJ55">
        <v>0</v>
      </c>
      <c r="GK55">
        <f>ROUND(R55*(S12)/100,2)</f>
        <v>0</v>
      </c>
      <c r="GL55">
        <f t="shared" si="44"/>
        <v>0</v>
      </c>
      <c r="GM55">
        <f t="shared" si="45"/>
        <v>13401.22</v>
      </c>
      <c r="GN55">
        <f t="shared" si="46"/>
        <v>13401.22</v>
      </c>
      <c r="GO55">
        <f t="shared" si="47"/>
        <v>0</v>
      </c>
      <c r="GP55">
        <f t="shared" si="48"/>
        <v>0</v>
      </c>
      <c r="GR55">
        <v>0</v>
      </c>
      <c r="GS55">
        <v>3</v>
      </c>
      <c r="GT55">
        <v>0</v>
      </c>
      <c r="GV55">
        <f t="shared" si="49"/>
        <v>0</v>
      </c>
      <c r="GW55">
        <v>1</v>
      </c>
      <c r="GX55">
        <f t="shared" si="50"/>
        <v>0</v>
      </c>
      <c r="HA55">
        <v>0</v>
      </c>
      <c r="HB55">
        <v>0</v>
      </c>
      <c r="HC55">
        <f t="shared" si="51"/>
        <v>0</v>
      </c>
      <c r="IK55">
        <v>0</v>
      </c>
    </row>
    <row r="56" spans="1:245" x14ac:dyDescent="0.25">
      <c r="A56">
        <v>17</v>
      </c>
      <c r="B56">
        <v>1</v>
      </c>
      <c r="C56">
        <f>ROW(SmtRes!A163)</f>
        <v>163</v>
      </c>
      <c r="D56">
        <f>ROW(EtalonRes!A189)</f>
        <v>189</v>
      </c>
      <c r="E56" t="s">
        <v>216</v>
      </c>
      <c r="F56" t="s">
        <v>217</v>
      </c>
      <c r="G56" t="s">
        <v>56</v>
      </c>
      <c r="H56" t="s">
        <v>209</v>
      </c>
      <c r="I56">
        <v>1.5</v>
      </c>
      <c r="J56">
        <v>0</v>
      </c>
      <c r="K56">
        <v>1.5</v>
      </c>
      <c r="O56">
        <f t="shared" ref="O56:O87" si="57">ROUND(CP56,2)</f>
        <v>276.14999999999998</v>
      </c>
      <c r="P56">
        <f t="shared" ref="P56:P87" si="58">ROUND((ROUND((AC56*AW56*I56),2)*BC56),2)</f>
        <v>0</v>
      </c>
      <c r="Q56">
        <f>(ROUND((ROUND(((ET56)*AV56*I56),2)*BB56),2)+ROUND((ROUND(((AE56-(EU56))*AV56*I56),2)*BS56),2))</f>
        <v>0</v>
      </c>
      <c r="R56">
        <f t="shared" ref="R56:R87" si="59">ROUND((ROUND((AE56*AV56*I56),2)*BS56),2)</f>
        <v>0</v>
      </c>
      <c r="S56">
        <f t="shared" ref="S56:S87" si="60">ROUND((ROUND((AF56*AV56*I56),2)*BA56),2)</f>
        <v>276.14999999999998</v>
      </c>
      <c r="T56">
        <f t="shared" ref="T56:T87" si="61">ROUND(CU56*I56,2)</f>
        <v>0</v>
      </c>
      <c r="U56">
        <f t="shared" ref="U56:U87" si="62">CV56*I56</f>
        <v>26.25</v>
      </c>
      <c r="V56">
        <f t="shared" ref="V56:V87" si="63">CW56*I56</f>
        <v>0</v>
      </c>
      <c r="W56">
        <f t="shared" ref="W56:W87" si="64">ROUND(CX56*I56,2)</f>
        <v>0</v>
      </c>
      <c r="X56">
        <f t="shared" ref="X56:X87" si="65">ROUND(CY56,2)</f>
        <v>251.3</v>
      </c>
      <c r="Y56">
        <f t="shared" ref="Y56:Y87" si="66">ROUND(CZ56,2)</f>
        <v>193.31</v>
      </c>
      <c r="AA56">
        <v>1045535525</v>
      </c>
      <c r="AB56">
        <f t="shared" ref="AB56:AB87" si="67">ROUND((AC56+AD56+AF56),6)</f>
        <v>184.1</v>
      </c>
      <c r="AC56">
        <f t="shared" si="54"/>
        <v>0</v>
      </c>
      <c r="AD56">
        <f>ROUND((((ET56)-(EU56))+AE56),6)</f>
        <v>0</v>
      </c>
      <c r="AE56">
        <f t="shared" si="55"/>
        <v>0</v>
      </c>
      <c r="AF56">
        <f t="shared" si="55"/>
        <v>184.1</v>
      </c>
      <c r="AG56">
        <f t="shared" ref="AG56:AG87" si="68">ROUND((AP56),6)</f>
        <v>0</v>
      </c>
      <c r="AH56">
        <f t="shared" si="56"/>
        <v>17.5</v>
      </c>
      <c r="AI56">
        <f t="shared" si="56"/>
        <v>0</v>
      </c>
      <c r="AJ56">
        <f t="shared" ref="AJ56:AJ87" si="69">(AS56)</f>
        <v>0</v>
      </c>
      <c r="AK56">
        <v>184.1</v>
      </c>
      <c r="AL56">
        <v>0</v>
      </c>
      <c r="AM56">
        <v>0</v>
      </c>
      <c r="AN56">
        <v>0</v>
      </c>
      <c r="AO56">
        <v>184.1</v>
      </c>
      <c r="AP56">
        <v>0</v>
      </c>
      <c r="AQ56">
        <v>17.5</v>
      </c>
      <c r="AR56">
        <v>0</v>
      </c>
      <c r="AS56">
        <v>0</v>
      </c>
      <c r="AT56">
        <v>91</v>
      </c>
      <c r="AU56">
        <v>70</v>
      </c>
      <c r="AV56">
        <v>1</v>
      </c>
      <c r="AW56">
        <v>1</v>
      </c>
      <c r="AZ56">
        <v>1</v>
      </c>
      <c r="BA56">
        <v>1</v>
      </c>
      <c r="BB56">
        <v>1</v>
      </c>
      <c r="BC56">
        <v>1</v>
      </c>
      <c r="BH56">
        <v>0</v>
      </c>
      <c r="BI56">
        <v>1</v>
      </c>
      <c r="BJ56" t="s">
        <v>218</v>
      </c>
      <c r="BM56">
        <v>682</v>
      </c>
      <c r="BN56">
        <v>0</v>
      </c>
      <c r="BP56">
        <v>0</v>
      </c>
      <c r="BQ56">
        <v>60</v>
      </c>
      <c r="BR56">
        <v>0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Z56">
        <v>91</v>
      </c>
      <c r="CA56">
        <v>70</v>
      </c>
      <c r="CE56">
        <v>30</v>
      </c>
      <c r="CF56">
        <v>0</v>
      </c>
      <c r="CG56">
        <v>0</v>
      </c>
      <c r="CM56">
        <v>0</v>
      </c>
      <c r="CO56">
        <v>0</v>
      </c>
      <c r="CP56">
        <f t="shared" ref="CP56:CP87" si="70">(P56+Q56+S56)</f>
        <v>276.14999999999998</v>
      </c>
      <c r="CQ56">
        <f t="shared" ref="CQ56:CQ87" si="71">ROUND((ROUND((AC56*AW56*1),2)*BC56),2)</f>
        <v>0</v>
      </c>
      <c r="CR56">
        <f>(ROUND((ROUND(((ET56)*AV56*1),2)*BB56),2)+ROUND((ROUND(((AE56-(EU56))*AV56*1),2)*BS56),2))</f>
        <v>0</v>
      </c>
      <c r="CS56">
        <f t="shared" ref="CS56:CS87" si="72">ROUND((ROUND((AE56*AV56*1),2)*BS56),2)</f>
        <v>0</v>
      </c>
      <c r="CT56">
        <f t="shared" ref="CT56:CT87" si="73">ROUND((ROUND((AF56*AV56*1),2)*BA56),2)</f>
        <v>184.1</v>
      </c>
      <c r="CU56">
        <f t="shared" ref="CU56:CU87" si="74">AG56</f>
        <v>0</v>
      </c>
      <c r="CV56">
        <f t="shared" ref="CV56:CV87" si="75">(AH56*AV56)</f>
        <v>17.5</v>
      </c>
      <c r="CW56">
        <f t="shared" ref="CW56:CW87" si="76">AI56</f>
        <v>0</v>
      </c>
      <c r="CX56">
        <f t="shared" ref="CX56:CX87" si="77">AJ56</f>
        <v>0</v>
      </c>
      <c r="CY56">
        <f>((S56*BZ56)/100)</f>
        <v>251.29649999999998</v>
      </c>
      <c r="CZ56">
        <f>((S56*CA56)/100)</f>
        <v>193.30500000000001</v>
      </c>
      <c r="DN56">
        <v>0</v>
      </c>
      <c r="DO56">
        <v>0</v>
      </c>
      <c r="DP56">
        <v>1</v>
      </c>
      <c r="DQ56">
        <v>1</v>
      </c>
      <c r="DU56">
        <v>1013</v>
      </c>
      <c r="DV56" t="s">
        <v>209</v>
      </c>
      <c r="DW56" t="s">
        <v>209</v>
      </c>
      <c r="DX56">
        <v>1</v>
      </c>
      <c r="EE56">
        <v>996103493</v>
      </c>
      <c r="EF56">
        <v>60</v>
      </c>
      <c r="EG56" t="s">
        <v>144</v>
      </c>
      <c r="EH56">
        <v>0</v>
      </c>
      <c r="EJ56">
        <v>1</v>
      </c>
      <c r="EK56">
        <v>682</v>
      </c>
      <c r="EL56" t="s">
        <v>189</v>
      </c>
      <c r="EM56" t="s">
        <v>190</v>
      </c>
      <c r="EQ56">
        <v>0</v>
      </c>
      <c r="ER56">
        <v>184.1</v>
      </c>
      <c r="ES56">
        <v>0</v>
      </c>
      <c r="ET56">
        <v>0</v>
      </c>
      <c r="EU56">
        <v>0</v>
      </c>
      <c r="EV56">
        <v>184.1</v>
      </c>
      <c r="EW56">
        <v>17.5</v>
      </c>
      <c r="EX56">
        <v>0</v>
      </c>
      <c r="EY56">
        <v>0</v>
      </c>
      <c r="FQ56">
        <v>0</v>
      </c>
      <c r="FR56">
        <f t="shared" ref="FR56:FR87" si="78">ROUND(IF(AND(BH56=3,BI56=3),P56,0),2)</f>
        <v>0</v>
      </c>
      <c r="FS56">
        <v>0</v>
      </c>
      <c r="FX56">
        <v>91</v>
      </c>
      <c r="FY56">
        <v>70</v>
      </c>
      <c r="GD56">
        <v>0</v>
      </c>
      <c r="GF56">
        <v>1032180715</v>
      </c>
      <c r="GG56">
        <v>2</v>
      </c>
      <c r="GH56">
        <v>1</v>
      </c>
      <c r="GI56">
        <v>-2</v>
      </c>
      <c r="GJ56">
        <v>0</v>
      </c>
      <c r="GK56">
        <f>ROUND(R56*(R12)/100,2)</f>
        <v>0</v>
      </c>
      <c r="GL56">
        <f t="shared" ref="GL56:GL87" si="79">ROUND(IF(AND(BH56=3,BI56=3,FS56&lt;&gt;0),P56,0),2)</f>
        <v>0</v>
      </c>
      <c r="GM56">
        <f t="shared" ref="GM56:GM87" si="80">ROUND(O56+X56+Y56+GK56,2)+GX56</f>
        <v>720.76</v>
      </c>
      <c r="GN56">
        <f t="shared" ref="GN56:GN87" si="81">IF(OR(BI56=0,BI56=1),ROUND(O56+X56+Y56+GK56,2),0)</f>
        <v>720.76</v>
      </c>
      <c r="GO56">
        <f t="shared" ref="GO56:GO87" si="82">IF(BI56=2,ROUND(O56+X56+Y56+GK56,2),0)</f>
        <v>0</v>
      </c>
      <c r="GP56">
        <f t="shared" ref="GP56:GP87" si="83">IF(BI56=4,ROUND(O56+X56+Y56+GK56,2)+GX56,0)</f>
        <v>0</v>
      </c>
      <c r="GR56">
        <v>0</v>
      </c>
      <c r="GS56">
        <v>3</v>
      </c>
      <c r="GT56">
        <v>0</v>
      </c>
      <c r="GV56">
        <f t="shared" ref="GV56:GV87" si="84">ROUND((GT56),6)</f>
        <v>0</v>
      </c>
      <c r="GW56">
        <v>1</v>
      </c>
      <c r="GX56">
        <f t="shared" ref="GX56:GX87" si="85">ROUND(HC56*I56,2)</f>
        <v>0</v>
      </c>
      <c r="HA56">
        <v>0</v>
      </c>
      <c r="HB56">
        <v>0</v>
      </c>
      <c r="HC56">
        <f t="shared" ref="HC56:HC87" si="86">GV56*GW56</f>
        <v>0</v>
      </c>
      <c r="IK56">
        <v>0</v>
      </c>
    </row>
    <row r="57" spans="1:245" x14ac:dyDescent="0.25">
      <c r="A57">
        <v>17</v>
      </c>
      <c r="B57">
        <v>1</v>
      </c>
      <c r="C57">
        <f>ROW(SmtRes!A164)</f>
        <v>164</v>
      </c>
      <c r="D57">
        <f>ROW(EtalonRes!A190)</f>
        <v>190</v>
      </c>
      <c r="E57" t="s">
        <v>216</v>
      </c>
      <c r="F57" t="s">
        <v>217</v>
      </c>
      <c r="G57" t="s">
        <v>56</v>
      </c>
      <c r="H57" t="s">
        <v>209</v>
      </c>
      <c r="I57">
        <v>1.5</v>
      </c>
      <c r="J57">
        <v>0</v>
      </c>
      <c r="K57">
        <v>1.5</v>
      </c>
      <c r="O57">
        <f t="shared" si="57"/>
        <v>7110.86</v>
      </c>
      <c r="P57">
        <f t="shared" si="58"/>
        <v>0</v>
      </c>
      <c r="Q57">
        <f>(ROUND((ROUND(((ET57)*AV57*I57),2)*BB57),2)+ROUND((ROUND(((AE57-(EU57))*AV57*I57),2)*BS57),2))</f>
        <v>0</v>
      </c>
      <c r="R57">
        <f t="shared" si="59"/>
        <v>0</v>
      </c>
      <c r="S57">
        <f t="shared" si="60"/>
        <v>7110.86</v>
      </c>
      <c r="T57">
        <f t="shared" si="61"/>
        <v>0</v>
      </c>
      <c r="U57">
        <f t="shared" si="62"/>
        <v>26.25</v>
      </c>
      <c r="V57">
        <f t="shared" si="63"/>
        <v>0</v>
      </c>
      <c r="W57">
        <f t="shared" si="64"/>
        <v>0</v>
      </c>
      <c r="X57">
        <f t="shared" si="65"/>
        <v>5190.93</v>
      </c>
      <c r="Y57">
        <f t="shared" si="66"/>
        <v>2915.45</v>
      </c>
      <c r="AA57">
        <v>1045535526</v>
      </c>
      <c r="AB57">
        <f t="shared" si="67"/>
        <v>184.1</v>
      </c>
      <c r="AC57">
        <f t="shared" si="54"/>
        <v>0</v>
      </c>
      <c r="AD57">
        <f>ROUND((((ET57)-(EU57))+AE57),6)</f>
        <v>0</v>
      </c>
      <c r="AE57">
        <f t="shared" si="55"/>
        <v>0</v>
      </c>
      <c r="AF57">
        <f t="shared" si="55"/>
        <v>184.1</v>
      </c>
      <c r="AG57">
        <f t="shared" si="68"/>
        <v>0</v>
      </c>
      <c r="AH57">
        <f t="shared" si="56"/>
        <v>17.5</v>
      </c>
      <c r="AI57">
        <f t="shared" si="56"/>
        <v>0</v>
      </c>
      <c r="AJ57">
        <f t="shared" si="69"/>
        <v>0</v>
      </c>
      <c r="AK57">
        <v>184.1</v>
      </c>
      <c r="AL57">
        <v>0</v>
      </c>
      <c r="AM57">
        <v>0</v>
      </c>
      <c r="AN57">
        <v>0</v>
      </c>
      <c r="AO57">
        <v>184.1</v>
      </c>
      <c r="AP57">
        <v>0</v>
      </c>
      <c r="AQ57">
        <v>17.5</v>
      </c>
      <c r="AR57">
        <v>0</v>
      </c>
      <c r="AS57">
        <v>0</v>
      </c>
      <c r="AT57">
        <v>73</v>
      </c>
      <c r="AU57">
        <v>41</v>
      </c>
      <c r="AV57">
        <v>1</v>
      </c>
      <c r="AW57">
        <v>1</v>
      </c>
      <c r="AZ57">
        <v>1</v>
      </c>
      <c r="BA57">
        <v>25.75</v>
      </c>
      <c r="BB57">
        <v>1</v>
      </c>
      <c r="BC57">
        <v>1</v>
      </c>
      <c r="BH57">
        <v>0</v>
      </c>
      <c r="BI57">
        <v>1</v>
      </c>
      <c r="BJ57" t="s">
        <v>218</v>
      </c>
      <c r="BM57">
        <v>682</v>
      </c>
      <c r="BN57">
        <v>0</v>
      </c>
      <c r="BO57" t="s">
        <v>217</v>
      </c>
      <c r="BP57">
        <v>1</v>
      </c>
      <c r="BQ57">
        <v>60</v>
      </c>
      <c r="BR57">
        <v>0</v>
      </c>
      <c r="BS57">
        <v>25.75</v>
      </c>
      <c r="BT57">
        <v>1</v>
      </c>
      <c r="BU57">
        <v>1</v>
      </c>
      <c r="BV57">
        <v>1</v>
      </c>
      <c r="BW57">
        <v>1</v>
      </c>
      <c r="BX57">
        <v>1</v>
      </c>
      <c r="BZ57">
        <v>73</v>
      </c>
      <c r="CA57">
        <v>41</v>
      </c>
      <c r="CE57">
        <v>30</v>
      </c>
      <c r="CF57">
        <v>0</v>
      </c>
      <c r="CG57">
        <v>0</v>
      </c>
      <c r="CM57">
        <v>0</v>
      </c>
      <c r="CO57">
        <v>0</v>
      </c>
      <c r="CP57">
        <f t="shared" si="70"/>
        <v>7110.86</v>
      </c>
      <c r="CQ57">
        <f t="shared" si="71"/>
        <v>0</v>
      </c>
      <c r="CR57">
        <f>(ROUND((ROUND(((ET57)*AV57*1),2)*BB57),2)+ROUND((ROUND(((AE57-(EU57))*AV57*1),2)*BS57),2))</f>
        <v>0</v>
      </c>
      <c r="CS57">
        <f t="shared" si="72"/>
        <v>0</v>
      </c>
      <c r="CT57">
        <f t="shared" si="73"/>
        <v>4740.58</v>
      </c>
      <c r="CU57">
        <f t="shared" si="74"/>
        <v>0</v>
      </c>
      <c r="CV57">
        <f t="shared" si="75"/>
        <v>17.5</v>
      </c>
      <c r="CW57">
        <f t="shared" si="76"/>
        <v>0</v>
      </c>
      <c r="CX57">
        <f t="shared" si="77"/>
        <v>0</v>
      </c>
      <c r="CY57">
        <f>S57*(BZ57/100)</f>
        <v>5190.9277999999995</v>
      </c>
      <c r="CZ57">
        <f>S57*(CA57/100)</f>
        <v>2915.4525999999996</v>
      </c>
      <c r="DN57">
        <v>91</v>
      </c>
      <c r="DO57">
        <v>70</v>
      </c>
      <c r="DP57">
        <v>1</v>
      </c>
      <c r="DQ57">
        <v>1</v>
      </c>
      <c r="DU57">
        <v>1013</v>
      </c>
      <c r="DV57" t="s">
        <v>209</v>
      </c>
      <c r="DW57" t="s">
        <v>209</v>
      </c>
      <c r="DX57">
        <v>1</v>
      </c>
      <c r="EE57">
        <v>996103493</v>
      </c>
      <c r="EF57">
        <v>60</v>
      </c>
      <c r="EG57" t="s">
        <v>144</v>
      </c>
      <c r="EH57">
        <v>0</v>
      </c>
      <c r="EJ57">
        <v>1</v>
      </c>
      <c r="EK57">
        <v>682</v>
      </c>
      <c r="EL57" t="s">
        <v>189</v>
      </c>
      <c r="EM57" t="s">
        <v>190</v>
      </c>
      <c r="EQ57">
        <v>0</v>
      </c>
      <c r="ER57">
        <v>184.1</v>
      </c>
      <c r="ES57">
        <v>0</v>
      </c>
      <c r="ET57">
        <v>0</v>
      </c>
      <c r="EU57">
        <v>0</v>
      </c>
      <c r="EV57">
        <v>184.1</v>
      </c>
      <c r="EW57">
        <v>17.5</v>
      </c>
      <c r="EX57">
        <v>0</v>
      </c>
      <c r="EY57">
        <v>0</v>
      </c>
      <c r="FQ57">
        <v>0</v>
      </c>
      <c r="FR57">
        <f t="shared" si="78"/>
        <v>0</v>
      </c>
      <c r="FS57">
        <v>0</v>
      </c>
      <c r="FX57">
        <v>91</v>
      </c>
      <c r="FY57">
        <v>70</v>
      </c>
      <c r="GD57">
        <v>0</v>
      </c>
      <c r="GF57">
        <v>1032180715</v>
      </c>
      <c r="GG57">
        <v>2</v>
      </c>
      <c r="GH57">
        <v>1</v>
      </c>
      <c r="GI57">
        <v>2</v>
      </c>
      <c r="GJ57">
        <v>0</v>
      </c>
      <c r="GK57">
        <f>ROUND(R57*(S12)/100,2)</f>
        <v>0</v>
      </c>
      <c r="GL57">
        <f t="shared" si="79"/>
        <v>0</v>
      </c>
      <c r="GM57">
        <f t="shared" si="80"/>
        <v>15217.24</v>
      </c>
      <c r="GN57">
        <f t="shared" si="81"/>
        <v>15217.24</v>
      </c>
      <c r="GO57">
        <f t="shared" si="82"/>
        <v>0</v>
      </c>
      <c r="GP57">
        <f t="shared" si="83"/>
        <v>0</v>
      </c>
      <c r="GR57">
        <v>0</v>
      </c>
      <c r="GS57">
        <v>3</v>
      </c>
      <c r="GT57">
        <v>0</v>
      </c>
      <c r="GV57">
        <f t="shared" si="84"/>
        <v>0</v>
      </c>
      <c r="GW57">
        <v>1</v>
      </c>
      <c r="GX57">
        <f t="shared" si="85"/>
        <v>0</v>
      </c>
      <c r="HA57">
        <v>0</v>
      </c>
      <c r="HB57">
        <v>0</v>
      </c>
      <c r="HC57">
        <f t="shared" si="86"/>
        <v>0</v>
      </c>
      <c r="IK57">
        <v>0</v>
      </c>
    </row>
    <row r="58" spans="1:245" x14ac:dyDescent="0.25">
      <c r="A58">
        <v>17</v>
      </c>
      <c r="B58">
        <v>1</v>
      </c>
      <c r="C58">
        <f>ROW(SmtRes!A180)</f>
        <v>180</v>
      </c>
      <c r="D58">
        <f>ROW(EtalonRes!A210)</f>
        <v>210</v>
      </c>
      <c r="E58" t="s">
        <v>219</v>
      </c>
      <c r="F58" t="s">
        <v>220</v>
      </c>
      <c r="G58" t="s">
        <v>58</v>
      </c>
      <c r="H58" t="s">
        <v>193</v>
      </c>
      <c r="I58">
        <v>2.5000000000000001E-3</v>
      </c>
      <c r="J58">
        <v>0</v>
      </c>
      <c r="K58">
        <v>2.5000000000000001E-3</v>
      </c>
      <c r="O58">
        <f t="shared" si="57"/>
        <v>148.56</v>
      </c>
      <c r="P58">
        <f t="shared" si="58"/>
        <v>22.34</v>
      </c>
      <c r="Q58">
        <f>(ROUND((ROUND((((ET58*1.25))*AV58*I58),2)*BB58),2)+ROUND((ROUND(((AE58-((EU58*1.25)))*AV58*I58),2)*BS58),2))</f>
        <v>92.07</v>
      </c>
      <c r="R58">
        <f t="shared" si="59"/>
        <v>8.5500000000000007</v>
      </c>
      <c r="S58">
        <f t="shared" si="60"/>
        <v>34.15</v>
      </c>
      <c r="T58">
        <f t="shared" si="61"/>
        <v>0</v>
      </c>
      <c r="U58">
        <f t="shared" si="62"/>
        <v>2.550125</v>
      </c>
      <c r="V58">
        <f t="shared" si="63"/>
        <v>0</v>
      </c>
      <c r="W58">
        <f t="shared" si="64"/>
        <v>0</v>
      </c>
      <c r="X58">
        <f t="shared" si="65"/>
        <v>39.61</v>
      </c>
      <c r="Y58">
        <f t="shared" si="66"/>
        <v>23.22</v>
      </c>
      <c r="AA58">
        <v>1045535525</v>
      </c>
      <c r="AB58">
        <f t="shared" si="67"/>
        <v>59422.789499999999</v>
      </c>
      <c r="AC58">
        <f t="shared" si="54"/>
        <v>8936.6200000000008</v>
      </c>
      <c r="AD58">
        <f>ROUND(((((ET58*1.25))-((EU58*1.25)))+AE58),6)</f>
        <v>36827.699999999997</v>
      </c>
      <c r="AE58">
        <f>ROUND(((EU58*1.25)),6)</f>
        <v>3420.1750000000002</v>
      </c>
      <c r="AF58">
        <f>ROUND(((EV58*1.15)),6)</f>
        <v>13658.469499999999</v>
      </c>
      <c r="AG58">
        <f t="shared" si="68"/>
        <v>0</v>
      </c>
      <c r="AH58">
        <f>((EW58*1.15))</f>
        <v>1020.05</v>
      </c>
      <c r="AI58">
        <f>((EX58*1.25))</f>
        <v>0</v>
      </c>
      <c r="AJ58">
        <f t="shared" si="69"/>
        <v>0</v>
      </c>
      <c r="AK58">
        <v>50275.71</v>
      </c>
      <c r="AL58">
        <v>8936.6200000000008</v>
      </c>
      <c r="AM58">
        <v>29462.16</v>
      </c>
      <c r="AN58">
        <v>2736.14</v>
      </c>
      <c r="AO58">
        <v>11876.93</v>
      </c>
      <c r="AP58">
        <v>0</v>
      </c>
      <c r="AQ58">
        <v>887</v>
      </c>
      <c r="AR58">
        <v>0</v>
      </c>
      <c r="AS58">
        <v>0</v>
      </c>
      <c r="AT58">
        <v>116</v>
      </c>
      <c r="AU58">
        <v>68</v>
      </c>
      <c r="AV58">
        <v>1</v>
      </c>
      <c r="AW58">
        <v>1</v>
      </c>
      <c r="AZ58">
        <v>1</v>
      </c>
      <c r="BA58">
        <v>1</v>
      </c>
      <c r="BB58">
        <v>1</v>
      </c>
      <c r="BC58">
        <v>1</v>
      </c>
      <c r="BH58">
        <v>0</v>
      </c>
      <c r="BI58">
        <v>1</v>
      </c>
      <c r="BJ58" t="s">
        <v>221</v>
      </c>
      <c r="BM58">
        <v>142</v>
      </c>
      <c r="BN58">
        <v>0</v>
      </c>
      <c r="BP58">
        <v>0</v>
      </c>
      <c r="BQ58">
        <v>30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Z58">
        <v>116</v>
      </c>
      <c r="CA58">
        <v>68</v>
      </c>
      <c r="CE58">
        <v>30</v>
      </c>
      <c r="CF58">
        <v>0</v>
      </c>
      <c r="CG58">
        <v>0</v>
      </c>
      <c r="CM58">
        <v>0</v>
      </c>
      <c r="CN58" t="s">
        <v>163</v>
      </c>
      <c r="CO58">
        <v>0</v>
      </c>
      <c r="CP58">
        <f t="shared" si="70"/>
        <v>148.56</v>
      </c>
      <c r="CQ58">
        <f t="shared" si="71"/>
        <v>8936.6200000000008</v>
      </c>
      <c r="CR58">
        <f>(ROUND((ROUND((((ET58*1.25))*AV58*1),2)*BB58),2)+ROUND((ROUND(((AE58-((EU58*1.25)))*AV58*1),2)*BS58),2))</f>
        <v>36827.699999999997</v>
      </c>
      <c r="CS58">
        <f t="shared" si="72"/>
        <v>3420.18</v>
      </c>
      <c r="CT58">
        <f t="shared" si="73"/>
        <v>13658.47</v>
      </c>
      <c r="CU58">
        <f t="shared" si="74"/>
        <v>0</v>
      </c>
      <c r="CV58">
        <f t="shared" si="75"/>
        <v>1020.05</v>
      </c>
      <c r="CW58">
        <f t="shared" si="76"/>
        <v>0</v>
      </c>
      <c r="CX58">
        <f t="shared" si="77"/>
        <v>0</v>
      </c>
      <c r="CY58">
        <f>((S58*BZ58)/100)</f>
        <v>39.613999999999997</v>
      </c>
      <c r="CZ58">
        <f>((S58*CA58)/100)</f>
        <v>23.221999999999998</v>
      </c>
      <c r="DE58" t="s">
        <v>164</v>
      </c>
      <c r="DF58" t="s">
        <v>164</v>
      </c>
      <c r="DG58" t="s">
        <v>165</v>
      </c>
      <c r="DI58" t="s">
        <v>165</v>
      </c>
      <c r="DJ58" t="s">
        <v>164</v>
      </c>
      <c r="DN58">
        <v>0</v>
      </c>
      <c r="DO58">
        <v>0</v>
      </c>
      <c r="DP58">
        <v>1</v>
      </c>
      <c r="DQ58">
        <v>1</v>
      </c>
      <c r="DU58">
        <v>1013</v>
      </c>
      <c r="DV58" t="s">
        <v>193</v>
      </c>
      <c r="DW58" t="s">
        <v>193</v>
      </c>
      <c r="DX58">
        <v>1</v>
      </c>
      <c r="EE58">
        <v>996102953</v>
      </c>
      <c r="EF58">
        <v>30</v>
      </c>
      <c r="EG58" t="s">
        <v>7</v>
      </c>
      <c r="EH58">
        <v>0</v>
      </c>
      <c r="EJ58">
        <v>1</v>
      </c>
      <c r="EK58">
        <v>142</v>
      </c>
      <c r="EL58" t="s">
        <v>197</v>
      </c>
      <c r="EM58" t="s">
        <v>198</v>
      </c>
      <c r="EO58" t="s">
        <v>168</v>
      </c>
      <c r="EQ58">
        <v>0</v>
      </c>
      <c r="ER58">
        <v>50275.71</v>
      </c>
      <c r="ES58">
        <v>8936.6200000000008</v>
      </c>
      <c r="ET58">
        <v>29462.16</v>
      </c>
      <c r="EU58">
        <v>2736.14</v>
      </c>
      <c r="EV58">
        <v>11876.93</v>
      </c>
      <c r="EW58">
        <v>887</v>
      </c>
      <c r="EX58">
        <v>0</v>
      </c>
      <c r="EY58">
        <v>0</v>
      </c>
      <c r="FQ58">
        <v>0</v>
      </c>
      <c r="FR58">
        <f t="shared" si="78"/>
        <v>0</v>
      </c>
      <c r="FS58">
        <v>0</v>
      </c>
      <c r="FX58">
        <v>116</v>
      </c>
      <c r="FY58">
        <v>68</v>
      </c>
      <c r="GD58">
        <v>0</v>
      </c>
      <c r="GF58">
        <v>169372207</v>
      </c>
      <c r="GG58">
        <v>2</v>
      </c>
      <c r="GH58">
        <v>1</v>
      </c>
      <c r="GI58">
        <v>-2</v>
      </c>
      <c r="GJ58">
        <v>0</v>
      </c>
      <c r="GK58">
        <f>ROUND(R58*(R12)/100,2)</f>
        <v>14.96</v>
      </c>
      <c r="GL58">
        <f t="shared" si="79"/>
        <v>0</v>
      </c>
      <c r="GM58">
        <f t="shared" si="80"/>
        <v>226.35</v>
      </c>
      <c r="GN58">
        <f t="shared" si="81"/>
        <v>226.35</v>
      </c>
      <c r="GO58">
        <f t="shared" si="82"/>
        <v>0</v>
      </c>
      <c r="GP58">
        <f t="shared" si="83"/>
        <v>0</v>
      </c>
      <c r="GR58">
        <v>0</v>
      </c>
      <c r="GS58">
        <v>3</v>
      </c>
      <c r="GT58">
        <v>0</v>
      </c>
      <c r="GV58">
        <f t="shared" si="84"/>
        <v>0</v>
      </c>
      <c r="GW58">
        <v>1</v>
      </c>
      <c r="GX58">
        <f t="shared" si="85"/>
        <v>0</v>
      </c>
      <c r="HA58">
        <v>0</v>
      </c>
      <c r="HB58">
        <v>0</v>
      </c>
      <c r="HC58">
        <f t="shared" si="86"/>
        <v>0</v>
      </c>
      <c r="IK58">
        <v>0</v>
      </c>
    </row>
    <row r="59" spans="1:245" x14ac:dyDescent="0.25">
      <c r="A59">
        <v>17</v>
      </c>
      <c r="B59">
        <v>1</v>
      </c>
      <c r="C59">
        <f>ROW(SmtRes!A196)</f>
        <v>196</v>
      </c>
      <c r="D59">
        <f>ROW(EtalonRes!A230)</f>
        <v>230</v>
      </c>
      <c r="E59" t="s">
        <v>219</v>
      </c>
      <c r="F59" t="s">
        <v>220</v>
      </c>
      <c r="G59" t="s">
        <v>58</v>
      </c>
      <c r="H59" t="s">
        <v>193</v>
      </c>
      <c r="I59">
        <v>2.5000000000000001E-3</v>
      </c>
      <c r="J59">
        <v>0</v>
      </c>
      <c r="K59">
        <v>2.5000000000000001E-3</v>
      </c>
      <c r="O59">
        <f t="shared" si="57"/>
        <v>1964.23</v>
      </c>
      <c r="P59">
        <f t="shared" si="58"/>
        <v>172.46</v>
      </c>
      <c r="Q59">
        <f>(ROUND((ROUND((((ET59*1.25))*AV59*I59),2)*BB59),2)+ROUND((ROUND(((AE59-((EU59*1.25)))*AV59*I59),2)*BS59),2))</f>
        <v>912.41</v>
      </c>
      <c r="R59">
        <f t="shared" si="59"/>
        <v>220.16</v>
      </c>
      <c r="S59">
        <f t="shared" si="60"/>
        <v>879.36</v>
      </c>
      <c r="T59">
        <f t="shared" si="61"/>
        <v>0</v>
      </c>
      <c r="U59">
        <f t="shared" si="62"/>
        <v>2.550125</v>
      </c>
      <c r="V59">
        <f t="shared" si="63"/>
        <v>0</v>
      </c>
      <c r="W59">
        <f t="shared" si="64"/>
        <v>0</v>
      </c>
      <c r="X59">
        <f t="shared" si="65"/>
        <v>826.6</v>
      </c>
      <c r="Y59">
        <f t="shared" si="66"/>
        <v>360.54</v>
      </c>
      <c r="AA59">
        <v>1045535526</v>
      </c>
      <c r="AB59">
        <f t="shared" si="67"/>
        <v>59422.789499999999</v>
      </c>
      <c r="AC59">
        <f t="shared" si="54"/>
        <v>8936.6200000000008</v>
      </c>
      <c r="AD59">
        <f>ROUND(((((ET59*1.25))-((EU59*1.25)))+AE59),6)</f>
        <v>36827.699999999997</v>
      </c>
      <c r="AE59">
        <f>ROUND(((EU59*1.25)),6)</f>
        <v>3420.1750000000002</v>
      </c>
      <c r="AF59">
        <f>ROUND(((EV59*1.15)),6)</f>
        <v>13658.469499999999</v>
      </c>
      <c r="AG59">
        <f t="shared" si="68"/>
        <v>0</v>
      </c>
      <c r="AH59">
        <f>((EW59*1.15))</f>
        <v>1020.05</v>
      </c>
      <c r="AI59">
        <f>((EX59*1.25))</f>
        <v>0</v>
      </c>
      <c r="AJ59">
        <f t="shared" si="69"/>
        <v>0</v>
      </c>
      <c r="AK59">
        <v>50275.71</v>
      </c>
      <c r="AL59">
        <v>8936.6200000000008</v>
      </c>
      <c r="AM59">
        <v>29462.16</v>
      </c>
      <c r="AN59">
        <v>2736.14</v>
      </c>
      <c r="AO59">
        <v>11876.93</v>
      </c>
      <c r="AP59">
        <v>0</v>
      </c>
      <c r="AQ59">
        <v>887</v>
      </c>
      <c r="AR59">
        <v>0</v>
      </c>
      <c r="AS59">
        <v>0</v>
      </c>
      <c r="AT59">
        <v>94</v>
      </c>
      <c r="AU59">
        <v>41</v>
      </c>
      <c r="AV59">
        <v>1</v>
      </c>
      <c r="AW59">
        <v>1</v>
      </c>
      <c r="AZ59">
        <v>1</v>
      </c>
      <c r="BA59">
        <v>25.75</v>
      </c>
      <c r="BB59">
        <v>9.91</v>
      </c>
      <c r="BC59">
        <v>7.72</v>
      </c>
      <c r="BH59">
        <v>0</v>
      </c>
      <c r="BI59">
        <v>1</v>
      </c>
      <c r="BJ59" t="s">
        <v>221</v>
      </c>
      <c r="BM59">
        <v>142</v>
      </c>
      <c r="BN59">
        <v>0</v>
      </c>
      <c r="BO59" t="s">
        <v>220</v>
      </c>
      <c r="BP59">
        <v>1</v>
      </c>
      <c r="BQ59">
        <v>30</v>
      </c>
      <c r="BR59">
        <v>0</v>
      </c>
      <c r="BS59">
        <v>25.75</v>
      </c>
      <c r="BT59">
        <v>1</v>
      </c>
      <c r="BU59">
        <v>1</v>
      </c>
      <c r="BV59">
        <v>1</v>
      </c>
      <c r="BW59">
        <v>1</v>
      </c>
      <c r="BX59">
        <v>1</v>
      </c>
      <c r="BZ59">
        <v>94</v>
      </c>
      <c r="CA59">
        <v>41</v>
      </c>
      <c r="CE59">
        <v>30</v>
      </c>
      <c r="CF59">
        <v>0</v>
      </c>
      <c r="CG59">
        <v>0</v>
      </c>
      <c r="CM59">
        <v>0</v>
      </c>
      <c r="CN59" t="s">
        <v>163</v>
      </c>
      <c r="CO59">
        <v>0</v>
      </c>
      <c r="CP59">
        <f t="shared" si="70"/>
        <v>1964.23</v>
      </c>
      <c r="CQ59">
        <f t="shared" si="71"/>
        <v>68990.710000000006</v>
      </c>
      <c r="CR59">
        <f>(ROUND((ROUND((((ET59*1.25))*AV59*1),2)*BB59),2)+ROUND((ROUND(((AE59-((EU59*1.25)))*AV59*1),2)*BS59),2))</f>
        <v>364962.51</v>
      </c>
      <c r="CS59">
        <f t="shared" si="72"/>
        <v>88069.64</v>
      </c>
      <c r="CT59">
        <f t="shared" si="73"/>
        <v>351705.59999999998</v>
      </c>
      <c r="CU59">
        <f t="shared" si="74"/>
        <v>0</v>
      </c>
      <c r="CV59">
        <f t="shared" si="75"/>
        <v>1020.05</v>
      </c>
      <c r="CW59">
        <f t="shared" si="76"/>
        <v>0</v>
      </c>
      <c r="CX59">
        <f t="shared" si="77"/>
        <v>0</v>
      </c>
      <c r="CY59">
        <f>S59*(BZ59/100)</f>
        <v>826.59839999999997</v>
      </c>
      <c r="CZ59">
        <f>S59*(CA59/100)</f>
        <v>360.5376</v>
      </c>
      <c r="DE59" t="s">
        <v>164</v>
      </c>
      <c r="DF59" t="s">
        <v>164</v>
      </c>
      <c r="DG59" t="s">
        <v>165</v>
      </c>
      <c r="DI59" t="s">
        <v>165</v>
      </c>
      <c r="DJ59" t="s">
        <v>164</v>
      </c>
      <c r="DN59">
        <v>116</v>
      </c>
      <c r="DO59">
        <v>68</v>
      </c>
      <c r="DP59">
        <v>1</v>
      </c>
      <c r="DQ59">
        <v>1</v>
      </c>
      <c r="DU59">
        <v>1013</v>
      </c>
      <c r="DV59" t="s">
        <v>193</v>
      </c>
      <c r="DW59" t="s">
        <v>193</v>
      </c>
      <c r="DX59">
        <v>1</v>
      </c>
      <c r="EE59">
        <v>996102953</v>
      </c>
      <c r="EF59">
        <v>30</v>
      </c>
      <c r="EG59" t="s">
        <v>7</v>
      </c>
      <c r="EH59">
        <v>0</v>
      </c>
      <c r="EJ59">
        <v>1</v>
      </c>
      <c r="EK59">
        <v>142</v>
      </c>
      <c r="EL59" t="s">
        <v>197</v>
      </c>
      <c r="EM59" t="s">
        <v>198</v>
      </c>
      <c r="EO59" t="s">
        <v>168</v>
      </c>
      <c r="EQ59">
        <v>0</v>
      </c>
      <c r="ER59">
        <v>50275.71</v>
      </c>
      <c r="ES59">
        <v>8936.6200000000008</v>
      </c>
      <c r="ET59">
        <v>29462.16</v>
      </c>
      <c r="EU59">
        <v>2736.14</v>
      </c>
      <c r="EV59">
        <v>11876.93</v>
      </c>
      <c r="EW59">
        <v>887</v>
      </c>
      <c r="EX59">
        <v>0</v>
      </c>
      <c r="EY59">
        <v>0</v>
      </c>
      <c r="FQ59">
        <v>0</v>
      </c>
      <c r="FR59">
        <f t="shared" si="78"/>
        <v>0</v>
      </c>
      <c r="FS59">
        <v>0</v>
      </c>
      <c r="FX59">
        <v>116</v>
      </c>
      <c r="FY59">
        <v>68</v>
      </c>
      <c r="GD59">
        <v>0</v>
      </c>
      <c r="GF59">
        <v>169372207</v>
      </c>
      <c r="GG59">
        <v>2</v>
      </c>
      <c r="GH59">
        <v>1</v>
      </c>
      <c r="GI59">
        <v>2</v>
      </c>
      <c r="GJ59">
        <v>0</v>
      </c>
      <c r="GK59">
        <f>ROUND(R59*(S12)/100,2)</f>
        <v>345.65</v>
      </c>
      <c r="GL59">
        <f t="shared" si="79"/>
        <v>0</v>
      </c>
      <c r="GM59">
        <f t="shared" si="80"/>
        <v>3497.02</v>
      </c>
      <c r="GN59">
        <f t="shared" si="81"/>
        <v>3497.02</v>
      </c>
      <c r="GO59">
        <f t="shared" si="82"/>
        <v>0</v>
      </c>
      <c r="GP59">
        <f t="shared" si="83"/>
        <v>0</v>
      </c>
      <c r="GR59">
        <v>0</v>
      </c>
      <c r="GS59">
        <v>3</v>
      </c>
      <c r="GT59">
        <v>0</v>
      </c>
      <c r="GV59">
        <f t="shared" si="84"/>
        <v>0</v>
      </c>
      <c r="GW59">
        <v>1</v>
      </c>
      <c r="GX59">
        <f t="shared" si="85"/>
        <v>0</v>
      </c>
      <c r="HA59">
        <v>0</v>
      </c>
      <c r="HB59">
        <v>0</v>
      </c>
      <c r="HC59">
        <f t="shared" si="86"/>
        <v>0</v>
      </c>
      <c r="IK59">
        <v>0</v>
      </c>
    </row>
    <row r="60" spans="1:245" x14ac:dyDescent="0.25">
      <c r="A60">
        <v>18</v>
      </c>
      <c r="B60">
        <v>1</v>
      </c>
      <c r="C60">
        <v>177</v>
      </c>
      <c r="E60" t="s">
        <v>222</v>
      </c>
      <c r="F60" t="s">
        <v>223</v>
      </c>
      <c r="G60" t="s">
        <v>59</v>
      </c>
      <c r="H60" t="s">
        <v>203</v>
      </c>
      <c r="I60">
        <f>I58*J60</f>
        <v>2.5</v>
      </c>
      <c r="J60">
        <v>1000</v>
      </c>
      <c r="K60">
        <v>1000</v>
      </c>
      <c r="O60">
        <f t="shared" si="57"/>
        <v>543.23</v>
      </c>
      <c r="P60">
        <f t="shared" si="58"/>
        <v>543.23</v>
      </c>
      <c r="Q60">
        <f>(ROUND((ROUND(((ET60)*AV60*I60),2)*BB60),2)+ROUND((ROUND(((AE60-(EU60))*AV60*I60),2)*BS60),2))</f>
        <v>0</v>
      </c>
      <c r="R60">
        <f t="shared" si="59"/>
        <v>0</v>
      </c>
      <c r="S60">
        <f t="shared" si="60"/>
        <v>0</v>
      </c>
      <c r="T60">
        <f t="shared" si="61"/>
        <v>0</v>
      </c>
      <c r="U60">
        <f t="shared" si="62"/>
        <v>0</v>
      </c>
      <c r="V60">
        <f t="shared" si="63"/>
        <v>0</v>
      </c>
      <c r="W60">
        <f t="shared" si="64"/>
        <v>0</v>
      </c>
      <c r="X60">
        <f t="shared" si="65"/>
        <v>0</v>
      </c>
      <c r="Y60">
        <f t="shared" si="66"/>
        <v>0</v>
      </c>
      <c r="AA60">
        <v>1045535525</v>
      </c>
      <c r="AB60">
        <f t="shared" si="67"/>
        <v>217.29</v>
      </c>
      <c r="AC60">
        <f t="shared" si="54"/>
        <v>217.29</v>
      </c>
      <c r="AD60">
        <f>ROUND((((ET60)-(EU60))+AE60),6)</f>
        <v>0</v>
      </c>
      <c r="AE60">
        <f>ROUND((EU60),6)</f>
        <v>0</v>
      </c>
      <c r="AF60">
        <f>ROUND((EV60),6)</f>
        <v>0</v>
      </c>
      <c r="AG60">
        <f t="shared" si="68"/>
        <v>0</v>
      </c>
      <c r="AH60">
        <f>(EW60)</f>
        <v>0</v>
      </c>
      <c r="AI60">
        <f>(EX60)</f>
        <v>0</v>
      </c>
      <c r="AJ60">
        <f t="shared" si="69"/>
        <v>0</v>
      </c>
      <c r="AK60">
        <v>217.29</v>
      </c>
      <c r="AL60">
        <v>217.29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116</v>
      </c>
      <c r="AU60">
        <v>68</v>
      </c>
      <c r="AV60">
        <v>1</v>
      </c>
      <c r="AW60">
        <v>1</v>
      </c>
      <c r="AZ60">
        <v>1</v>
      </c>
      <c r="BA60">
        <v>1</v>
      </c>
      <c r="BB60">
        <v>1</v>
      </c>
      <c r="BC60">
        <v>1</v>
      </c>
      <c r="BH60">
        <v>3</v>
      </c>
      <c r="BI60">
        <v>1</v>
      </c>
      <c r="BJ60" t="s">
        <v>224</v>
      </c>
      <c r="BM60">
        <v>140</v>
      </c>
      <c r="BN60">
        <v>0</v>
      </c>
      <c r="BP60">
        <v>0</v>
      </c>
      <c r="BQ60">
        <v>30</v>
      </c>
      <c r="BR60">
        <v>0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Z60">
        <v>116</v>
      </c>
      <c r="CA60">
        <v>68</v>
      </c>
      <c r="CE60">
        <v>30</v>
      </c>
      <c r="CF60">
        <v>0</v>
      </c>
      <c r="CG60">
        <v>0</v>
      </c>
      <c r="CM60">
        <v>0</v>
      </c>
      <c r="CO60">
        <v>0</v>
      </c>
      <c r="CP60">
        <f t="shared" si="70"/>
        <v>543.23</v>
      </c>
      <c r="CQ60">
        <f t="shared" si="71"/>
        <v>217.29</v>
      </c>
      <c r="CR60">
        <f>(ROUND((ROUND(((ET60)*AV60*1),2)*BB60),2)+ROUND((ROUND(((AE60-(EU60))*AV60*1),2)*BS60),2))</f>
        <v>0</v>
      </c>
      <c r="CS60">
        <f t="shared" si="72"/>
        <v>0</v>
      </c>
      <c r="CT60">
        <f t="shared" si="73"/>
        <v>0</v>
      </c>
      <c r="CU60">
        <f t="shared" si="74"/>
        <v>0</v>
      </c>
      <c r="CV60">
        <f t="shared" si="75"/>
        <v>0</v>
      </c>
      <c r="CW60">
        <f t="shared" si="76"/>
        <v>0</v>
      </c>
      <c r="CX60">
        <f t="shared" si="77"/>
        <v>0</v>
      </c>
      <c r="CY60">
        <f>((S60*BZ60)/100)</f>
        <v>0</v>
      </c>
      <c r="CZ60">
        <f>((S60*CA60)/100)</f>
        <v>0</v>
      </c>
      <c r="DN60">
        <v>0</v>
      </c>
      <c r="DO60">
        <v>0</v>
      </c>
      <c r="DP60">
        <v>1</v>
      </c>
      <c r="DQ60">
        <v>1</v>
      </c>
      <c r="DU60">
        <v>1003</v>
      </c>
      <c r="DV60" t="s">
        <v>203</v>
      </c>
      <c r="DW60" t="s">
        <v>203</v>
      </c>
      <c r="DX60">
        <v>1</v>
      </c>
      <c r="EE60">
        <v>996102951</v>
      </c>
      <c r="EF60">
        <v>30</v>
      </c>
      <c r="EG60" t="s">
        <v>7</v>
      </c>
      <c r="EH60">
        <v>0</v>
      </c>
      <c r="EJ60">
        <v>1</v>
      </c>
      <c r="EK60">
        <v>140</v>
      </c>
      <c r="EL60" t="s">
        <v>205</v>
      </c>
      <c r="EM60" t="s">
        <v>206</v>
      </c>
      <c r="EQ60">
        <v>0</v>
      </c>
      <c r="ER60">
        <v>217.29</v>
      </c>
      <c r="ES60">
        <v>217.29</v>
      </c>
      <c r="ET60">
        <v>0</v>
      </c>
      <c r="EU60">
        <v>0</v>
      </c>
      <c r="EV60">
        <v>0</v>
      </c>
      <c r="EW60">
        <v>0</v>
      </c>
      <c r="EX60">
        <v>0</v>
      </c>
      <c r="FQ60">
        <v>0</v>
      </c>
      <c r="FR60">
        <f t="shared" si="78"/>
        <v>0</v>
      </c>
      <c r="FS60">
        <v>0</v>
      </c>
      <c r="FX60">
        <v>116</v>
      </c>
      <c r="FY60">
        <v>68</v>
      </c>
      <c r="GD60">
        <v>0</v>
      </c>
      <c r="GF60">
        <v>-53593563</v>
      </c>
      <c r="GG60">
        <v>2</v>
      </c>
      <c r="GH60">
        <v>1</v>
      </c>
      <c r="GI60">
        <v>-2</v>
      </c>
      <c r="GJ60">
        <v>0</v>
      </c>
      <c r="GK60">
        <f>ROUND(R60*(R12)/100,2)</f>
        <v>0</v>
      </c>
      <c r="GL60">
        <f t="shared" si="79"/>
        <v>0</v>
      </c>
      <c r="GM60">
        <f t="shared" si="80"/>
        <v>543.23</v>
      </c>
      <c r="GN60">
        <f t="shared" si="81"/>
        <v>543.23</v>
      </c>
      <c r="GO60">
        <f t="shared" si="82"/>
        <v>0</v>
      </c>
      <c r="GP60">
        <f t="shared" si="83"/>
        <v>0</v>
      </c>
      <c r="GR60">
        <v>0</v>
      </c>
      <c r="GS60">
        <v>3</v>
      </c>
      <c r="GT60">
        <v>0</v>
      </c>
      <c r="GV60">
        <f t="shared" si="84"/>
        <v>0</v>
      </c>
      <c r="GW60">
        <v>1</v>
      </c>
      <c r="GX60">
        <f t="shared" si="85"/>
        <v>0</v>
      </c>
      <c r="HA60">
        <v>0</v>
      </c>
      <c r="HB60">
        <v>0</v>
      </c>
      <c r="HC60">
        <f t="shared" si="86"/>
        <v>0</v>
      </c>
      <c r="IK60">
        <v>0</v>
      </c>
    </row>
    <row r="61" spans="1:245" x14ac:dyDescent="0.25">
      <c r="A61">
        <v>18</v>
      </c>
      <c r="B61">
        <v>1</v>
      </c>
      <c r="C61">
        <v>193</v>
      </c>
      <c r="E61" t="s">
        <v>222</v>
      </c>
      <c r="F61" t="s">
        <v>223</v>
      </c>
      <c r="G61" t="s">
        <v>59</v>
      </c>
      <c r="H61" t="s">
        <v>203</v>
      </c>
      <c r="I61">
        <f>I59*J61</f>
        <v>2.5</v>
      </c>
      <c r="J61">
        <v>1000</v>
      </c>
      <c r="K61">
        <v>1000</v>
      </c>
      <c r="O61">
        <f t="shared" si="57"/>
        <v>3243.08</v>
      </c>
      <c r="P61">
        <f t="shared" si="58"/>
        <v>3243.08</v>
      </c>
      <c r="Q61">
        <f>(ROUND((ROUND(((ET61)*AV61*I61),2)*BB61),2)+ROUND((ROUND(((AE61-(EU61))*AV61*I61),2)*BS61),2))</f>
        <v>0</v>
      </c>
      <c r="R61">
        <f t="shared" si="59"/>
        <v>0</v>
      </c>
      <c r="S61">
        <f t="shared" si="60"/>
        <v>0</v>
      </c>
      <c r="T61">
        <f t="shared" si="61"/>
        <v>0</v>
      </c>
      <c r="U61">
        <f t="shared" si="62"/>
        <v>0</v>
      </c>
      <c r="V61">
        <f t="shared" si="63"/>
        <v>0</v>
      </c>
      <c r="W61">
        <f t="shared" si="64"/>
        <v>0</v>
      </c>
      <c r="X61">
        <f t="shared" si="65"/>
        <v>0</v>
      </c>
      <c r="Y61">
        <f t="shared" si="66"/>
        <v>0</v>
      </c>
      <c r="AA61">
        <v>1045535526</v>
      </c>
      <c r="AB61">
        <f t="shared" si="67"/>
        <v>217.29</v>
      </c>
      <c r="AC61">
        <f t="shared" si="54"/>
        <v>217.29</v>
      </c>
      <c r="AD61">
        <f>ROUND((((ET61)-(EU61))+AE61),6)</f>
        <v>0</v>
      </c>
      <c r="AE61">
        <f>ROUND((EU61),6)</f>
        <v>0</v>
      </c>
      <c r="AF61">
        <f>ROUND((EV61),6)</f>
        <v>0</v>
      </c>
      <c r="AG61">
        <f t="shared" si="68"/>
        <v>0</v>
      </c>
      <c r="AH61">
        <f>(EW61)</f>
        <v>0</v>
      </c>
      <c r="AI61">
        <f>(EX61)</f>
        <v>0</v>
      </c>
      <c r="AJ61">
        <f t="shared" si="69"/>
        <v>0</v>
      </c>
      <c r="AK61">
        <v>217.29</v>
      </c>
      <c r="AL61">
        <v>217.29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Z61">
        <v>1</v>
      </c>
      <c r="BA61">
        <v>1</v>
      </c>
      <c r="BB61">
        <v>1</v>
      </c>
      <c r="BC61">
        <v>5.97</v>
      </c>
      <c r="BH61">
        <v>3</v>
      </c>
      <c r="BI61">
        <v>1</v>
      </c>
      <c r="BJ61" t="s">
        <v>224</v>
      </c>
      <c r="BM61">
        <v>140</v>
      </c>
      <c r="BN61">
        <v>0</v>
      </c>
      <c r="BO61" t="s">
        <v>223</v>
      </c>
      <c r="BP61">
        <v>1</v>
      </c>
      <c r="BQ61">
        <v>30</v>
      </c>
      <c r="BR61">
        <v>0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Z61">
        <v>0</v>
      </c>
      <c r="CA61">
        <v>0</v>
      </c>
      <c r="CE61">
        <v>30</v>
      </c>
      <c r="CF61">
        <v>0</v>
      </c>
      <c r="CG61">
        <v>0</v>
      </c>
      <c r="CM61">
        <v>0</v>
      </c>
      <c r="CO61">
        <v>0</v>
      </c>
      <c r="CP61">
        <f t="shared" si="70"/>
        <v>3243.08</v>
      </c>
      <c r="CQ61">
        <f t="shared" si="71"/>
        <v>1297.22</v>
      </c>
      <c r="CR61">
        <f>(ROUND((ROUND(((ET61)*AV61*1),2)*BB61),2)+ROUND((ROUND(((AE61-(EU61))*AV61*1),2)*BS61),2))</f>
        <v>0</v>
      </c>
      <c r="CS61">
        <f t="shared" si="72"/>
        <v>0</v>
      </c>
      <c r="CT61">
        <f t="shared" si="73"/>
        <v>0</v>
      </c>
      <c r="CU61">
        <f t="shared" si="74"/>
        <v>0</v>
      </c>
      <c r="CV61">
        <f t="shared" si="75"/>
        <v>0</v>
      </c>
      <c r="CW61">
        <f t="shared" si="76"/>
        <v>0</v>
      </c>
      <c r="CX61">
        <f t="shared" si="77"/>
        <v>0</v>
      </c>
      <c r="CY61">
        <f>S61*(BZ61/100)</f>
        <v>0</v>
      </c>
      <c r="CZ61">
        <f>S61*(CA61/100)</f>
        <v>0</v>
      </c>
      <c r="DN61">
        <v>116</v>
      </c>
      <c r="DO61">
        <v>68</v>
      </c>
      <c r="DP61">
        <v>1</v>
      </c>
      <c r="DQ61">
        <v>1</v>
      </c>
      <c r="DU61">
        <v>1003</v>
      </c>
      <c r="DV61" t="s">
        <v>203</v>
      </c>
      <c r="DW61" t="s">
        <v>203</v>
      </c>
      <c r="DX61">
        <v>1</v>
      </c>
      <c r="EE61">
        <v>996102951</v>
      </c>
      <c r="EF61">
        <v>30</v>
      </c>
      <c r="EG61" t="s">
        <v>7</v>
      </c>
      <c r="EH61">
        <v>0</v>
      </c>
      <c r="EJ61">
        <v>1</v>
      </c>
      <c r="EK61">
        <v>140</v>
      </c>
      <c r="EL61" t="s">
        <v>205</v>
      </c>
      <c r="EM61" t="s">
        <v>206</v>
      </c>
      <c r="EQ61">
        <v>0</v>
      </c>
      <c r="ER61">
        <v>217.29</v>
      </c>
      <c r="ES61">
        <v>217.29</v>
      </c>
      <c r="ET61">
        <v>0</v>
      </c>
      <c r="EU61">
        <v>0</v>
      </c>
      <c r="EV61">
        <v>0</v>
      </c>
      <c r="EW61">
        <v>0</v>
      </c>
      <c r="EX61">
        <v>0</v>
      </c>
      <c r="FQ61">
        <v>0</v>
      </c>
      <c r="FR61">
        <f t="shared" si="78"/>
        <v>0</v>
      </c>
      <c r="FS61">
        <v>0</v>
      </c>
      <c r="FX61">
        <v>116</v>
      </c>
      <c r="FY61">
        <v>68</v>
      </c>
      <c r="GD61">
        <v>0</v>
      </c>
      <c r="GF61">
        <v>-53593563</v>
      </c>
      <c r="GG61">
        <v>2</v>
      </c>
      <c r="GH61">
        <v>1</v>
      </c>
      <c r="GI61">
        <v>2</v>
      </c>
      <c r="GJ61">
        <v>0</v>
      </c>
      <c r="GK61">
        <f>ROUND(R61*(S12)/100,2)</f>
        <v>0</v>
      </c>
      <c r="GL61">
        <f t="shared" si="79"/>
        <v>0</v>
      </c>
      <c r="GM61">
        <f t="shared" si="80"/>
        <v>3243.08</v>
      </c>
      <c r="GN61">
        <f t="shared" si="81"/>
        <v>3243.08</v>
      </c>
      <c r="GO61">
        <f t="shared" si="82"/>
        <v>0</v>
      </c>
      <c r="GP61">
        <f t="shared" si="83"/>
        <v>0</v>
      </c>
      <c r="GR61">
        <v>0</v>
      </c>
      <c r="GS61">
        <v>3</v>
      </c>
      <c r="GT61">
        <v>0</v>
      </c>
      <c r="GV61">
        <f t="shared" si="84"/>
        <v>0</v>
      </c>
      <c r="GW61">
        <v>1</v>
      </c>
      <c r="GX61">
        <f t="shared" si="85"/>
        <v>0</v>
      </c>
      <c r="HA61">
        <v>0</v>
      </c>
      <c r="HB61">
        <v>0</v>
      </c>
      <c r="HC61">
        <f t="shared" si="86"/>
        <v>0</v>
      </c>
      <c r="IK61">
        <v>0</v>
      </c>
    </row>
    <row r="62" spans="1:245" x14ac:dyDescent="0.25">
      <c r="A62">
        <v>17</v>
      </c>
      <c r="B62">
        <v>1</v>
      </c>
      <c r="C62">
        <f>ROW(SmtRes!A200)</f>
        <v>200</v>
      </c>
      <c r="D62">
        <f>ROW(EtalonRes!A235)</f>
        <v>235</v>
      </c>
      <c r="E62" t="s">
        <v>225</v>
      </c>
      <c r="F62" t="s">
        <v>226</v>
      </c>
      <c r="G62" t="s">
        <v>61</v>
      </c>
      <c r="H62" t="s">
        <v>227</v>
      </c>
      <c r="I62">
        <f>ROUND(1.7/100,9)</f>
        <v>1.7000000000000001E-2</v>
      </c>
      <c r="J62">
        <v>0</v>
      </c>
      <c r="K62">
        <f>ROUND(1.7/100,9)</f>
        <v>1.7000000000000001E-2</v>
      </c>
      <c r="O62">
        <f t="shared" si="57"/>
        <v>8.43</v>
      </c>
      <c r="P62">
        <f t="shared" si="58"/>
        <v>0.03</v>
      </c>
      <c r="Q62">
        <f>(ROUND((ROUND((((ET62*1.25))*AV62*I62),2)*BB62),2)+ROUND((ROUND(((AE62-((EU62*1.25)))*AV62*I62),2)*BS62),2))</f>
        <v>0.02</v>
      </c>
      <c r="R62">
        <f t="shared" si="59"/>
        <v>0</v>
      </c>
      <c r="S62">
        <f t="shared" si="60"/>
        <v>8.3800000000000008</v>
      </c>
      <c r="T62">
        <f t="shared" si="61"/>
        <v>0</v>
      </c>
      <c r="U62">
        <f t="shared" si="62"/>
        <v>0.72139500000000001</v>
      </c>
      <c r="V62">
        <f t="shared" si="63"/>
        <v>0</v>
      </c>
      <c r="W62">
        <f t="shared" si="64"/>
        <v>0</v>
      </c>
      <c r="X62">
        <f t="shared" si="65"/>
        <v>8.3800000000000008</v>
      </c>
      <c r="Y62">
        <f t="shared" si="66"/>
        <v>5.36</v>
      </c>
      <c r="AA62">
        <v>1045535525</v>
      </c>
      <c r="AB62">
        <f t="shared" si="67"/>
        <v>495.2765</v>
      </c>
      <c r="AC62">
        <f t="shared" si="54"/>
        <v>1.68</v>
      </c>
      <c r="AD62">
        <f>ROUND(((((ET62*1.25))-((EU62*1.25)))+AE62),6)</f>
        <v>0.92500000000000004</v>
      </c>
      <c r="AE62">
        <f>ROUND(((EU62*1.25)),6)</f>
        <v>0.22500000000000001</v>
      </c>
      <c r="AF62">
        <f>ROUND(((EV62*1.15)),6)</f>
        <v>492.67149999999998</v>
      </c>
      <c r="AG62">
        <f t="shared" si="68"/>
        <v>0</v>
      </c>
      <c r="AH62">
        <f>((EW62*1.15))</f>
        <v>42.434999999999995</v>
      </c>
      <c r="AI62">
        <f>((EX62*1.25))</f>
        <v>0</v>
      </c>
      <c r="AJ62">
        <f t="shared" si="69"/>
        <v>0</v>
      </c>
      <c r="AK62">
        <v>430.83</v>
      </c>
      <c r="AL62">
        <v>1.68</v>
      </c>
      <c r="AM62">
        <v>0.74</v>
      </c>
      <c r="AN62">
        <v>0.18</v>
      </c>
      <c r="AO62">
        <v>428.41</v>
      </c>
      <c r="AP62">
        <v>0</v>
      </c>
      <c r="AQ62">
        <v>36.9</v>
      </c>
      <c r="AR62">
        <v>0</v>
      </c>
      <c r="AS62">
        <v>0</v>
      </c>
      <c r="AT62">
        <v>100</v>
      </c>
      <c r="AU62">
        <v>64</v>
      </c>
      <c r="AV62">
        <v>1</v>
      </c>
      <c r="AW62">
        <v>1</v>
      </c>
      <c r="AZ62">
        <v>1</v>
      </c>
      <c r="BA62">
        <v>1</v>
      </c>
      <c r="BB62">
        <v>1</v>
      </c>
      <c r="BC62">
        <v>1</v>
      </c>
      <c r="BH62">
        <v>0</v>
      </c>
      <c r="BI62">
        <v>1</v>
      </c>
      <c r="BJ62" t="s">
        <v>228</v>
      </c>
      <c r="BM62">
        <v>117</v>
      </c>
      <c r="BN62">
        <v>0</v>
      </c>
      <c r="BP62">
        <v>0</v>
      </c>
      <c r="BQ62">
        <v>30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Z62">
        <v>100</v>
      </c>
      <c r="CA62">
        <v>64</v>
      </c>
      <c r="CE62">
        <v>30</v>
      </c>
      <c r="CF62">
        <v>0</v>
      </c>
      <c r="CG62">
        <v>0</v>
      </c>
      <c r="CM62">
        <v>0</v>
      </c>
      <c r="CN62" t="s">
        <v>163</v>
      </c>
      <c r="CO62">
        <v>0</v>
      </c>
      <c r="CP62">
        <f t="shared" si="70"/>
        <v>8.4300000000000015</v>
      </c>
      <c r="CQ62">
        <f t="shared" si="71"/>
        <v>1.68</v>
      </c>
      <c r="CR62">
        <f>(ROUND((ROUND((((ET62*1.25))*AV62*1),2)*BB62),2)+ROUND((ROUND(((AE62-((EU62*1.25)))*AV62*1),2)*BS62),2))</f>
        <v>0.93</v>
      </c>
      <c r="CS62">
        <f t="shared" si="72"/>
        <v>0.23</v>
      </c>
      <c r="CT62">
        <f t="shared" si="73"/>
        <v>492.67</v>
      </c>
      <c r="CU62">
        <f t="shared" si="74"/>
        <v>0</v>
      </c>
      <c r="CV62">
        <f t="shared" si="75"/>
        <v>42.434999999999995</v>
      </c>
      <c r="CW62">
        <f t="shared" si="76"/>
        <v>0</v>
      </c>
      <c r="CX62">
        <f t="shared" si="77"/>
        <v>0</v>
      </c>
      <c r="CY62">
        <f>((S62*BZ62)/100)</f>
        <v>8.3800000000000008</v>
      </c>
      <c r="CZ62">
        <f>((S62*CA62)/100)</f>
        <v>5.3632000000000009</v>
      </c>
      <c r="DE62" t="s">
        <v>164</v>
      </c>
      <c r="DF62" t="s">
        <v>164</v>
      </c>
      <c r="DG62" t="s">
        <v>165</v>
      </c>
      <c r="DI62" t="s">
        <v>165</v>
      </c>
      <c r="DJ62" t="s">
        <v>164</v>
      </c>
      <c r="DN62">
        <v>0</v>
      </c>
      <c r="DO62">
        <v>0</v>
      </c>
      <c r="DP62">
        <v>1</v>
      </c>
      <c r="DQ62">
        <v>1</v>
      </c>
      <c r="DU62">
        <v>1005</v>
      </c>
      <c r="DV62" t="s">
        <v>227</v>
      </c>
      <c r="DW62" t="s">
        <v>227</v>
      </c>
      <c r="DX62">
        <v>100</v>
      </c>
      <c r="EE62">
        <v>996102928</v>
      </c>
      <c r="EF62">
        <v>30</v>
      </c>
      <c r="EG62" t="s">
        <v>7</v>
      </c>
      <c r="EH62">
        <v>0</v>
      </c>
      <c r="EJ62">
        <v>1</v>
      </c>
      <c r="EK62">
        <v>117</v>
      </c>
      <c r="EL62" t="s">
        <v>229</v>
      </c>
      <c r="EM62" t="s">
        <v>230</v>
      </c>
      <c r="EO62" t="s">
        <v>168</v>
      </c>
      <c r="EQ62">
        <v>0</v>
      </c>
      <c r="ER62">
        <v>430.83</v>
      </c>
      <c r="ES62">
        <v>1.68</v>
      </c>
      <c r="ET62">
        <v>0.74</v>
      </c>
      <c r="EU62">
        <v>0.18</v>
      </c>
      <c r="EV62">
        <v>428.41</v>
      </c>
      <c r="EW62">
        <v>36.9</v>
      </c>
      <c r="EX62">
        <v>0</v>
      </c>
      <c r="EY62">
        <v>0</v>
      </c>
      <c r="FQ62">
        <v>0</v>
      </c>
      <c r="FR62">
        <f t="shared" si="78"/>
        <v>0</v>
      </c>
      <c r="FS62">
        <v>0</v>
      </c>
      <c r="FX62">
        <v>100</v>
      </c>
      <c r="FY62">
        <v>64</v>
      </c>
      <c r="GD62">
        <v>0</v>
      </c>
      <c r="GF62">
        <v>-1504206415</v>
      </c>
      <c r="GG62">
        <v>2</v>
      </c>
      <c r="GH62">
        <v>1</v>
      </c>
      <c r="GI62">
        <v>-2</v>
      </c>
      <c r="GJ62">
        <v>0</v>
      </c>
      <c r="GK62">
        <f>ROUND(R62*(R12)/100,2)</f>
        <v>0</v>
      </c>
      <c r="GL62">
        <f t="shared" si="79"/>
        <v>0</v>
      </c>
      <c r="GM62">
        <f t="shared" si="80"/>
        <v>22.17</v>
      </c>
      <c r="GN62">
        <f t="shared" si="81"/>
        <v>22.17</v>
      </c>
      <c r="GO62">
        <f t="shared" si="82"/>
        <v>0</v>
      </c>
      <c r="GP62">
        <f t="shared" si="83"/>
        <v>0</v>
      </c>
      <c r="GR62">
        <v>0</v>
      </c>
      <c r="GS62">
        <v>3</v>
      </c>
      <c r="GT62">
        <v>0</v>
      </c>
      <c r="GV62">
        <f t="shared" si="84"/>
        <v>0</v>
      </c>
      <c r="GW62">
        <v>1</v>
      </c>
      <c r="GX62">
        <f t="shared" si="85"/>
        <v>0</v>
      </c>
      <c r="HA62">
        <v>0</v>
      </c>
      <c r="HB62">
        <v>0</v>
      </c>
      <c r="HC62">
        <f t="shared" si="86"/>
        <v>0</v>
      </c>
      <c r="IK62">
        <v>0</v>
      </c>
    </row>
    <row r="63" spans="1:245" x14ac:dyDescent="0.25">
      <c r="A63">
        <v>17</v>
      </c>
      <c r="B63">
        <v>1</v>
      </c>
      <c r="C63">
        <f>ROW(SmtRes!A204)</f>
        <v>204</v>
      </c>
      <c r="D63">
        <f>ROW(EtalonRes!A240)</f>
        <v>240</v>
      </c>
      <c r="E63" t="s">
        <v>225</v>
      </c>
      <c r="F63" t="s">
        <v>226</v>
      </c>
      <c r="G63" t="s">
        <v>61</v>
      </c>
      <c r="H63" t="s">
        <v>227</v>
      </c>
      <c r="I63">
        <f>ROUND(1.7/100,9)</f>
        <v>1.7000000000000001E-2</v>
      </c>
      <c r="J63">
        <v>0</v>
      </c>
      <c r="K63">
        <f>ROUND(1.7/100,9)</f>
        <v>1.7000000000000001E-2</v>
      </c>
      <c r="O63">
        <f t="shared" si="57"/>
        <v>216.21</v>
      </c>
      <c r="P63">
        <f t="shared" si="58"/>
        <v>0.2</v>
      </c>
      <c r="Q63">
        <f>(ROUND((ROUND((((ET63*1.25))*AV63*I63),2)*BB63),2)+ROUND((ROUND(((AE63-((EU63*1.25)))*AV63*I63),2)*BS63),2))</f>
        <v>0.22</v>
      </c>
      <c r="R63">
        <f t="shared" si="59"/>
        <v>0</v>
      </c>
      <c r="S63">
        <f t="shared" si="60"/>
        <v>215.79</v>
      </c>
      <c r="T63">
        <f t="shared" si="61"/>
        <v>0</v>
      </c>
      <c r="U63">
        <f t="shared" si="62"/>
        <v>0.72139500000000001</v>
      </c>
      <c r="V63">
        <f t="shared" si="63"/>
        <v>0</v>
      </c>
      <c r="W63">
        <f t="shared" si="64"/>
        <v>0</v>
      </c>
      <c r="X63">
        <f t="shared" si="65"/>
        <v>174.79</v>
      </c>
      <c r="Y63">
        <f t="shared" si="66"/>
        <v>88.47</v>
      </c>
      <c r="AA63">
        <v>1045535526</v>
      </c>
      <c r="AB63">
        <f t="shared" si="67"/>
        <v>495.2765</v>
      </c>
      <c r="AC63">
        <f t="shared" si="54"/>
        <v>1.68</v>
      </c>
      <c r="AD63">
        <f>ROUND(((((ET63*1.25))-((EU63*1.25)))+AE63),6)</f>
        <v>0.92500000000000004</v>
      </c>
      <c r="AE63">
        <f>ROUND(((EU63*1.25)),6)</f>
        <v>0.22500000000000001</v>
      </c>
      <c r="AF63">
        <f>ROUND(((EV63*1.15)),6)</f>
        <v>492.67149999999998</v>
      </c>
      <c r="AG63">
        <f t="shared" si="68"/>
        <v>0</v>
      </c>
      <c r="AH63">
        <f>((EW63*1.15))</f>
        <v>42.434999999999995</v>
      </c>
      <c r="AI63">
        <f>((EX63*1.25))</f>
        <v>0</v>
      </c>
      <c r="AJ63">
        <f t="shared" si="69"/>
        <v>0</v>
      </c>
      <c r="AK63">
        <v>430.83</v>
      </c>
      <c r="AL63">
        <v>1.68</v>
      </c>
      <c r="AM63">
        <v>0.74</v>
      </c>
      <c r="AN63">
        <v>0.18</v>
      </c>
      <c r="AO63">
        <v>428.41</v>
      </c>
      <c r="AP63">
        <v>0</v>
      </c>
      <c r="AQ63">
        <v>36.9</v>
      </c>
      <c r="AR63">
        <v>0</v>
      </c>
      <c r="AS63">
        <v>0</v>
      </c>
      <c r="AT63">
        <v>81</v>
      </c>
      <c r="AU63">
        <v>41</v>
      </c>
      <c r="AV63">
        <v>1</v>
      </c>
      <c r="AW63">
        <v>1</v>
      </c>
      <c r="AZ63">
        <v>1</v>
      </c>
      <c r="BA63">
        <v>25.75</v>
      </c>
      <c r="BB63">
        <v>10.81</v>
      </c>
      <c r="BC63">
        <v>6.63</v>
      </c>
      <c r="BH63">
        <v>0</v>
      </c>
      <c r="BI63">
        <v>1</v>
      </c>
      <c r="BJ63" t="s">
        <v>228</v>
      </c>
      <c r="BM63">
        <v>117</v>
      </c>
      <c r="BN63">
        <v>0</v>
      </c>
      <c r="BO63" t="s">
        <v>226</v>
      </c>
      <c r="BP63">
        <v>1</v>
      </c>
      <c r="BQ63">
        <v>30</v>
      </c>
      <c r="BR63">
        <v>0</v>
      </c>
      <c r="BS63">
        <v>25.75</v>
      </c>
      <c r="BT63">
        <v>1</v>
      </c>
      <c r="BU63">
        <v>1</v>
      </c>
      <c r="BV63">
        <v>1</v>
      </c>
      <c r="BW63">
        <v>1</v>
      </c>
      <c r="BX63">
        <v>1</v>
      </c>
      <c r="BZ63">
        <v>81</v>
      </c>
      <c r="CA63">
        <v>41</v>
      </c>
      <c r="CE63">
        <v>30</v>
      </c>
      <c r="CF63">
        <v>0</v>
      </c>
      <c r="CG63">
        <v>0</v>
      </c>
      <c r="CM63">
        <v>0</v>
      </c>
      <c r="CN63" t="s">
        <v>163</v>
      </c>
      <c r="CO63">
        <v>0</v>
      </c>
      <c r="CP63">
        <f t="shared" si="70"/>
        <v>216.20999999999998</v>
      </c>
      <c r="CQ63">
        <f t="shared" si="71"/>
        <v>11.14</v>
      </c>
      <c r="CR63">
        <f>(ROUND((ROUND((((ET63*1.25))*AV63*1),2)*BB63),2)+ROUND((ROUND(((AE63-((EU63*1.25)))*AV63*1),2)*BS63),2))</f>
        <v>10.050000000000001</v>
      </c>
      <c r="CS63">
        <f t="shared" si="72"/>
        <v>5.92</v>
      </c>
      <c r="CT63">
        <f t="shared" si="73"/>
        <v>12686.25</v>
      </c>
      <c r="CU63">
        <f t="shared" si="74"/>
        <v>0</v>
      </c>
      <c r="CV63">
        <f t="shared" si="75"/>
        <v>42.434999999999995</v>
      </c>
      <c r="CW63">
        <f t="shared" si="76"/>
        <v>0</v>
      </c>
      <c r="CX63">
        <f t="shared" si="77"/>
        <v>0</v>
      </c>
      <c r="CY63">
        <f>S63*(BZ63/100)</f>
        <v>174.78990000000002</v>
      </c>
      <c r="CZ63">
        <f>S63*(CA63/100)</f>
        <v>88.473899999999986</v>
      </c>
      <c r="DE63" t="s">
        <v>164</v>
      </c>
      <c r="DF63" t="s">
        <v>164</v>
      </c>
      <c r="DG63" t="s">
        <v>165</v>
      </c>
      <c r="DI63" t="s">
        <v>165</v>
      </c>
      <c r="DJ63" t="s">
        <v>164</v>
      </c>
      <c r="DN63">
        <v>100</v>
      </c>
      <c r="DO63">
        <v>64</v>
      </c>
      <c r="DP63">
        <v>1</v>
      </c>
      <c r="DQ63">
        <v>1</v>
      </c>
      <c r="DU63">
        <v>1005</v>
      </c>
      <c r="DV63" t="s">
        <v>227</v>
      </c>
      <c r="DW63" t="s">
        <v>227</v>
      </c>
      <c r="DX63">
        <v>100</v>
      </c>
      <c r="EE63">
        <v>996102928</v>
      </c>
      <c r="EF63">
        <v>30</v>
      </c>
      <c r="EG63" t="s">
        <v>7</v>
      </c>
      <c r="EH63">
        <v>0</v>
      </c>
      <c r="EJ63">
        <v>1</v>
      </c>
      <c r="EK63">
        <v>117</v>
      </c>
      <c r="EL63" t="s">
        <v>229</v>
      </c>
      <c r="EM63" t="s">
        <v>230</v>
      </c>
      <c r="EO63" t="s">
        <v>168</v>
      </c>
      <c r="EQ63">
        <v>0</v>
      </c>
      <c r="ER63">
        <v>430.83</v>
      </c>
      <c r="ES63">
        <v>1.68</v>
      </c>
      <c r="ET63">
        <v>0.74</v>
      </c>
      <c r="EU63">
        <v>0.18</v>
      </c>
      <c r="EV63">
        <v>428.41</v>
      </c>
      <c r="EW63">
        <v>36.9</v>
      </c>
      <c r="EX63">
        <v>0</v>
      </c>
      <c r="EY63">
        <v>0</v>
      </c>
      <c r="FQ63">
        <v>0</v>
      </c>
      <c r="FR63">
        <f t="shared" si="78"/>
        <v>0</v>
      </c>
      <c r="FS63">
        <v>0</v>
      </c>
      <c r="FX63">
        <v>100</v>
      </c>
      <c r="FY63">
        <v>64</v>
      </c>
      <c r="GD63">
        <v>0</v>
      </c>
      <c r="GF63">
        <v>-1504206415</v>
      </c>
      <c r="GG63">
        <v>2</v>
      </c>
      <c r="GH63">
        <v>1</v>
      </c>
      <c r="GI63">
        <v>2</v>
      </c>
      <c r="GJ63">
        <v>0</v>
      </c>
      <c r="GK63">
        <f>ROUND(R63*(S12)/100,2)</f>
        <v>0</v>
      </c>
      <c r="GL63">
        <f t="shared" si="79"/>
        <v>0</v>
      </c>
      <c r="GM63">
        <f t="shared" si="80"/>
        <v>479.47</v>
      </c>
      <c r="GN63">
        <f t="shared" si="81"/>
        <v>479.47</v>
      </c>
      <c r="GO63">
        <f t="shared" si="82"/>
        <v>0</v>
      </c>
      <c r="GP63">
        <f t="shared" si="83"/>
        <v>0</v>
      </c>
      <c r="GR63">
        <v>0</v>
      </c>
      <c r="GS63">
        <v>3</v>
      </c>
      <c r="GT63">
        <v>0</v>
      </c>
      <c r="GV63">
        <f t="shared" si="84"/>
        <v>0</v>
      </c>
      <c r="GW63">
        <v>1</v>
      </c>
      <c r="GX63">
        <f t="shared" si="85"/>
        <v>0</v>
      </c>
      <c r="HA63">
        <v>0</v>
      </c>
      <c r="HB63">
        <v>0</v>
      </c>
      <c r="HC63">
        <f t="shared" si="86"/>
        <v>0</v>
      </c>
      <c r="IK63">
        <v>0</v>
      </c>
    </row>
    <row r="64" spans="1:245" x14ac:dyDescent="0.25">
      <c r="A64">
        <v>18</v>
      </c>
      <c r="B64">
        <v>1</v>
      </c>
      <c r="C64">
        <v>199</v>
      </c>
      <c r="E64" t="s">
        <v>231</v>
      </c>
      <c r="F64" t="s">
        <v>232</v>
      </c>
      <c r="G64" t="s">
        <v>62</v>
      </c>
      <c r="H64" t="s">
        <v>233</v>
      </c>
      <c r="I64">
        <f>I62*J64</f>
        <v>4.1799999999999921E-4</v>
      </c>
      <c r="J64">
        <v>2.4588235294117598E-2</v>
      </c>
      <c r="K64">
        <v>2.4587999999999999E-2</v>
      </c>
      <c r="O64">
        <f t="shared" si="57"/>
        <v>8.36</v>
      </c>
      <c r="P64">
        <f t="shared" si="58"/>
        <v>8.36</v>
      </c>
      <c r="Q64">
        <f t="shared" ref="Q64:Q69" si="87">(ROUND((ROUND(((ET64)*AV64*I64),2)*BB64),2)+ROUND((ROUND(((AE64-(EU64))*AV64*I64),2)*BS64),2))</f>
        <v>0</v>
      </c>
      <c r="R64">
        <f t="shared" si="59"/>
        <v>0</v>
      </c>
      <c r="S64">
        <f t="shared" si="60"/>
        <v>0</v>
      </c>
      <c r="T64">
        <f t="shared" si="61"/>
        <v>0</v>
      </c>
      <c r="U64">
        <f t="shared" si="62"/>
        <v>0</v>
      </c>
      <c r="V64">
        <f t="shared" si="63"/>
        <v>0</v>
      </c>
      <c r="W64">
        <f t="shared" si="64"/>
        <v>0</v>
      </c>
      <c r="X64">
        <f t="shared" si="65"/>
        <v>0</v>
      </c>
      <c r="Y64">
        <f t="shared" si="66"/>
        <v>0</v>
      </c>
      <c r="AA64">
        <v>1045535525</v>
      </c>
      <c r="AB64">
        <f t="shared" si="67"/>
        <v>20009.47</v>
      </c>
      <c r="AC64">
        <f t="shared" si="54"/>
        <v>20009.47</v>
      </c>
      <c r="AD64">
        <f t="shared" ref="AD64:AD69" si="88">ROUND((((ET64)-(EU64))+AE64),6)</f>
        <v>0</v>
      </c>
      <c r="AE64">
        <f t="shared" ref="AE64:AF69" si="89">ROUND((EU64),6)</f>
        <v>0</v>
      </c>
      <c r="AF64">
        <f t="shared" si="89"/>
        <v>0</v>
      </c>
      <c r="AG64">
        <f t="shared" si="68"/>
        <v>0</v>
      </c>
      <c r="AH64">
        <f t="shared" ref="AH64:AI69" si="90">(EW64)</f>
        <v>0</v>
      </c>
      <c r="AI64">
        <f t="shared" si="90"/>
        <v>0</v>
      </c>
      <c r="AJ64">
        <f t="shared" si="69"/>
        <v>0</v>
      </c>
      <c r="AK64">
        <v>20009.47</v>
      </c>
      <c r="AL64">
        <v>20009.47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100</v>
      </c>
      <c r="AU64">
        <v>64</v>
      </c>
      <c r="AV64">
        <v>1</v>
      </c>
      <c r="AW64">
        <v>1</v>
      </c>
      <c r="AZ64">
        <v>1</v>
      </c>
      <c r="BA64">
        <v>1</v>
      </c>
      <c r="BB64">
        <v>1</v>
      </c>
      <c r="BC64">
        <v>1</v>
      </c>
      <c r="BH64">
        <v>3</v>
      </c>
      <c r="BI64">
        <v>1</v>
      </c>
      <c r="BJ64" t="s">
        <v>234</v>
      </c>
      <c r="BM64">
        <v>117</v>
      </c>
      <c r="BN64">
        <v>0</v>
      </c>
      <c r="BP64">
        <v>0</v>
      </c>
      <c r="BQ64">
        <v>30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Z64">
        <v>100</v>
      </c>
      <c r="CA64">
        <v>64</v>
      </c>
      <c r="CE64">
        <v>30</v>
      </c>
      <c r="CF64">
        <v>0</v>
      </c>
      <c r="CG64">
        <v>0</v>
      </c>
      <c r="CM64">
        <v>0</v>
      </c>
      <c r="CO64">
        <v>0</v>
      </c>
      <c r="CP64">
        <f t="shared" si="70"/>
        <v>8.36</v>
      </c>
      <c r="CQ64">
        <f t="shared" si="71"/>
        <v>20009.47</v>
      </c>
      <c r="CR64">
        <f t="shared" ref="CR64:CR69" si="91">(ROUND((ROUND(((ET64)*AV64*1),2)*BB64),2)+ROUND((ROUND(((AE64-(EU64))*AV64*1),2)*BS64),2))</f>
        <v>0</v>
      </c>
      <c r="CS64">
        <f t="shared" si="72"/>
        <v>0</v>
      </c>
      <c r="CT64">
        <f t="shared" si="73"/>
        <v>0</v>
      </c>
      <c r="CU64">
        <f t="shared" si="74"/>
        <v>0</v>
      </c>
      <c r="CV64">
        <f t="shared" si="75"/>
        <v>0</v>
      </c>
      <c r="CW64">
        <f t="shared" si="76"/>
        <v>0</v>
      </c>
      <c r="CX64">
        <f t="shared" si="77"/>
        <v>0</v>
      </c>
      <c r="CY64">
        <f>((S64*BZ64)/100)</f>
        <v>0</v>
      </c>
      <c r="CZ64">
        <f>((S64*CA64)/100)</f>
        <v>0</v>
      </c>
      <c r="DN64">
        <v>0</v>
      </c>
      <c r="DO64">
        <v>0</v>
      </c>
      <c r="DP64">
        <v>1</v>
      </c>
      <c r="DQ64">
        <v>1</v>
      </c>
      <c r="DU64">
        <v>39568864</v>
      </c>
      <c r="DV64" t="s">
        <v>233</v>
      </c>
      <c r="DW64" t="s">
        <v>233</v>
      </c>
      <c r="DX64">
        <v>1000</v>
      </c>
      <c r="EE64">
        <v>996102928</v>
      </c>
      <c r="EF64">
        <v>30</v>
      </c>
      <c r="EG64" t="s">
        <v>7</v>
      </c>
      <c r="EH64">
        <v>0</v>
      </c>
      <c r="EJ64">
        <v>1</v>
      </c>
      <c r="EK64">
        <v>117</v>
      </c>
      <c r="EL64" t="s">
        <v>229</v>
      </c>
      <c r="EM64" t="s">
        <v>230</v>
      </c>
      <c r="EQ64">
        <v>0</v>
      </c>
      <c r="ER64">
        <v>20009.47</v>
      </c>
      <c r="ES64">
        <v>20009.47</v>
      </c>
      <c r="ET64">
        <v>0</v>
      </c>
      <c r="EU64">
        <v>0</v>
      </c>
      <c r="EV64">
        <v>0</v>
      </c>
      <c r="EW64">
        <v>0</v>
      </c>
      <c r="EX64">
        <v>0</v>
      </c>
      <c r="FQ64">
        <v>0</v>
      </c>
      <c r="FR64">
        <f t="shared" si="78"/>
        <v>0</v>
      </c>
      <c r="FS64">
        <v>0</v>
      </c>
      <c r="FX64">
        <v>100</v>
      </c>
      <c r="FY64">
        <v>64</v>
      </c>
      <c r="GD64">
        <v>0</v>
      </c>
      <c r="GF64">
        <v>815625863</v>
      </c>
      <c r="GG64">
        <v>2</v>
      </c>
      <c r="GH64">
        <v>1</v>
      </c>
      <c r="GI64">
        <v>-2</v>
      </c>
      <c r="GJ64">
        <v>0</v>
      </c>
      <c r="GK64">
        <f>ROUND(R64*(R12)/100,2)</f>
        <v>0</v>
      </c>
      <c r="GL64">
        <f t="shared" si="79"/>
        <v>0</v>
      </c>
      <c r="GM64">
        <f t="shared" si="80"/>
        <v>8.36</v>
      </c>
      <c r="GN64">
        <f t="shared" si="81"/>
        <v>8.36</v>
      </c>
      <c r="GO64">
        <f t="shared" si="82"/>
        <v>0</v>
      </c>
      <c r="GP64">
        <f t="shared" si="83"/>
        <v>0</v>
      </c>
      <c r="GR64">
        <v>0</v>
      </c>
      <c r="GS64">
        <v>3</v>
      </c>
      <c r="GT64">
        <v>0</v>
      </c>
      <c r="GV64">
        <f t="shared" si="84"/>
        <v>0</v>
      </c>
      <c r="GW64">
        <v>1</v>
      </c>
      <c r="GX64">
        <f t="shared" si="85"/>
        <v>0</v>
      </c>
      <c r="HA64">
        <v>0</v>
      </c>
      <c r="HB64">
        <v>0</v>
      </c>
      <c r="HC64">
        <f t="shared" si="86"/>
        <v>0</v>
      </c>
      <c r="IK64">
        <v>0</v>
      </c>
    </row>
    <row r="65" spans="1:245" x14ac:dyDescent="0.25">
      <c r="A65">
        <v>18</v>
      </c>
      <c r="B65">
        <v>1</v>
      </c>
      <c r="C65">
        <v>203</v>
      </c>
      <c r="E65" t="s">
        <v>231</v>
      </c>
      <c r="F65" t="s">
        <v>232</v>
      </c>
      <c r="G65" t="s">
        <v>62</v>
      </c>
      <c r="H65" t="s">
        <v>233</v>
      </c>
      <c r="I65">
        <f>I63*J65</f>
        <v>4.1799999999999921E-4</v>
      </c>
      <c r="J65">
        <v>2.4588235294117598E-2</v>
      </c>
      <c r="K65">
        <v>2.4587999999999999E-2</v>
      </c>
      <c r="O65">
        <f t="shared" si="57"/>
        <v>20.48</v>
      </c>
      <c r="P65">
        <f t="shared" si="58"/>
        <v>20.48</v>
      </c>
      <c r="Q65">
        <f t="shared" si="87"/>
        <v>0</v>
      </c>
      <c r="R65">
        <f t="shared" si="59"/>
        <v>0</v>
      </c>
      <c r="S65">
        <f t="shared" si="60"/>
        <v>0</v>
      </c>
      <c r="T65">
        <f t="shared" si="61"/>
        <v>0</v>
      </c>
      <c r="U65">
        <f t="shared" si="62"/>
        <v>0</v>
      </c>
      <c r="V65">
        <f t="shared" si="63"/>
        <v>0</v>
      </c>
      <c r="W65">
        <f t="shared" si="64"/>
        <v>0</v>
      </c>
      <c r="X65">
        <f t="shared" si="65"/>
        <v>0</v>
      </c>
      <c r="Y65">
        <f t="shared" si="66"/>
        <v>0</v>
      </c>
      <c r="AA65">
        <v>1045535526</v>
      </c>
      <c r="AB65">
        <f t="shared" si="67"/>
        <v>20009.47</v>
      </c>
      <c r="AC65">
        <f t="shared" si="54"/>
        <v>20009.47</v>
      </c>
      <c r="AD65">
        <f t="shared" si="88"/>
        <v>0</v>
      </c>
      <c r="AE65">
        <f t="shared" si="89"/>
        <v>0</v>
      </c>
      <c r="AF65">
        <f t="shared" si="89"/>
        <v>0</v>
      </c>
      <c r="AG65">
        <f t="shared" si="68"/>
        <v>0</v>
      </c>
      <c r="AH65">
        <f t="shared" si="90"/>
        <v>0</v>
      </c>
      <c r="AI65">
        <f t="shared" si="90"/>
        <v>0</v>
      </c>
      <c r="AJ65">
        <f t="shared" si="69"/>
        <v>0</v>
      </c>
      <c r="AK65">
        <v>20009.47</v>
      </c>
      <c r="AL65">
        <v>20009.47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1</v>
      </c>
      <c r="AW65">
        <v>1</v>
      </c>
      <c r="AZ65">
        <v>1</v>
      </c>
      <c r="BA65">
        <v>1</v>
      </c>
      <c r="BB65">
        <v>1</v>
      </c>
      <c r="BC65">
        <v>2.4500000000000002</v>
      </c>
      <c r="BH65">
        <v>3</v>
      </c>
      <c r="BI65">
        <v>1</v>
      </c>
      <c r="BJ65" t="s">
        <v>234</v>
      </c>
      <c r="BM65">
        <v>117</v>
      </c>
      <c r="BN65">
        <v>0</v>
      </c>
      <c r="BO65" t="s">
        <v>232</v>
      </c>
      <c r="BP65">
        <v>1</v>
      </c>
      <c r="BQ65">
        <v>30</v>
      </c>
      <c r="BR65">
        <v>0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Z65">
        <v>0</v>
      </c>
      <c r="CA65">
        <v>0</v>
      </c>
      <c r="CE65">
        <v>30</v>
      </c>
      <c r="CF65">
        <v>0</v>
      </c>
      <c r="CG65">
        <v>0</v>
      </c>
      <c r="CM65">
        <v>0</v>
      </c>
      <c r="CO65">
        <v>0</v>
      </c>
      <c r="CP65">
        <f t="shared" si="70"/>
        <v>20.48</v>
      </c>
      <c r="CQ65">
        <f t="shared" si="71"/>
        <v>49023.199999999997</v>
      </c>
      <c r="CR65">
        <f t="shared" si="91"/>
        <v>0</v>
      </c>
      <c r="CS65">
        <f t="shared" si="72"/>
        <v>0</v>
      </c>
      <c r="CT65">
        <f t="shared" si="73"/>
        <v>0</v>
      </c>
      <c r="CU65">
        <f t="shared" si="74"/>
        <v>0</v>
      </c>
      <c r="CV65">
        <f t="shared" si="75"/>
        <v>0</v>
      </c>
      <c r="CW65">
        <f t="shared" si="76"/>
        <v>0</v>
      </c>
      <c r="CX65">
        <f t="shared" si="77"/>
        <v>0</v>
      </c>
      <c r="CY65">
        <f>S65*(BZ65/100)</f>
        <v>0</v>
      </c>
      <c r="CZ65">
        <f>S65*(CA65/100)</f>
        <v>0</v>
      </c>
      <c r="DN65">
        <v>100</v>
      </c>
      <c r="DO65">
        <v>64</v>
      </c>
      <c r="DP65">
        <v>1</v>
      </c>
      <c r="DQ65">
        <v>1</v>
      </c>
      <c r="DU65">
        <v>39568864</v>
      </c>
      <c r="DV65" t="s">
        <v>233</v>
      </c>
      <c r="DW65" t="s">
        <v>233</v>
      </c>
      <c r="DX65">
        <v>1000</v>
      </c>
      <c r="EE65">
        <v>996102928</v>
      </c>
      <c r="EF65">
        <v>30</v>
      </c>
      <c r="EG65" t="s">
        <v>7</v>
      </c>
      <c r="EH65">
        <v>0</v>
      </c>
      <c r="EJ65">
        <v>1</v>
      </c>
      <c r="EK65">
        <v>117</v>
      </c>
      <c r="EL65" t="s">
        <v>229</v>
      </c>
      <c r="EM65" t="s">
        <v>230</v>
      </c>
      <c r="EQ65">
        <v>0</v>
      </c>
      <c r="ER65">
        <v>20009.47</v>
      </c>
      <c r="ES65">
        <v>20009.47</v>
      </c>
      <c r="ET65">
        <v>0</v>
      </c>
      <c r="EU65">
        <v>0</v>
      </c>
      <c r="EV65">
        <v>0</v>
      </c>
      <c r="EW65">
        <v>0</v>
      </c>
      <c r="EX65">
        <v>0</v>
      </c>
      <c r="FQ65">
        <v>0</v>
      </c>
      <c r="FR65">
        <f t="shared" si="78"/>
        <v>0</v>
      </c>
      <c r="FS65">
        <v>0</v>
      </c>
      <c r="FX65">
        <v>100</v>
      </c>
      <c r="FY65">
        <v>64</v>
      </c>
      <c r="GD65">
        <v>0</v>
      </c>
      <c r="GF65">
        <v>815625863</v>
      </c>
      <c r="GG65">
        <v>2</v>
      </c>
      <c r="GH65">
        <v>1</v>
      </c>
      <c r="GI65">
        <v>2</v>
      </c>
      <c r="GJ65">
        <v>0</v>
      </c>
      <c r="GK65">
        <f>ROUND(R65*(S12)/100,2)</f>
        <v>0</v>
      </c>
      <c r="GL65">
        <f t="shared" si="79"/>
        <v>0</v>
      </c>
      <c r="GM65">
        <f t="shared" si="80"/>
        <v>20.48</v>
      </c>
      <c r="GN65">
        <f t="shared" si="81"/>
        <v>20.48</v>
      </c>
      <c r="GO65">
        <f t="shared" si="82"/>
        <v>0</v>
      </c>
      <c r="GP65">
        <f t="shared" si="83"/>
        <v>0</v>
      </c>
      <c r="GR65">
        <v>0</v>
      </c>
      <c r="GS65">
        <v>3</v>
      </c>
      <c r="GT65">
        <v>0</v>
      </c>
      <c r="GV65">
        <f t="shared" si="84"/>
        <v>0</v>
      </c>
      <c r="GW65">
        <v>1</v>
      </c>
      <c r="GX65">
        <f t="shared" si="85"/>
        <v>0</v>
      </c>
      <c r="HA65">
        <v>0</v>
      </c>
      <c r="HB65">
        <v>0</v>
      </c>
      <c r="HC65">
        <f t="shared" si="86"/>
        <v>0</v>
      </c>
      <c r="IK65">
        <v>0</v>
      </c>
    </row>
    <row r="66" spans="1:245" x14ac:dyDescent="0.25">
      <c r="A66">
        <v>17</v>
      </c>
      <c r="B66">
        <v>1</v>
      </c>
      <c r="C66">
        <f>ROW(SmtRes!A209)</f>
        <v>209</v>
      </c>
      <c r="D66">
        <f>ROW(EtalonRes!A245)</f>
        <v>245</v>
      </c>
      <c r="E66" t="s">
        <v>235</v>
      </c>
      <c r="F66" t="s">
        <v>236</v>
      </c>
      <c r="G66" t="s">
        <v>63</v>
      </c>
      <c r="H66" t="s">
        <v>237</v>
      </c>
      <c r="I66">
        <v>0.2</v>
      </c>
      <c r="J66">
        <v>0</v>
      </c>
      <c r="K66">
        <v>0.2</v>
      </c>
      <c r="O66">
        <f t="shared" si="57"/>
        <v>399.4</v>
      </c>
      <c r="P66">
        <f t="shared" si="58"/>
        <v>176.86</v>
      </c>
      <c r="Q66">
        <f t="shared" si="87"/>
        <v>0</v>
      </c>
      <c r="R66">
        <f t="shared" si="59"/>
        <v>0</v>
      </c>
      <c r="S66">
        <f t="shared" si="60"/>
        <v>222.54</v>
      </c>
      <c r="T66">
        <f t="shared" si="61"/>
        <v>0</v>
      </c>
      <c r="U66">
        <f t="shared" si="62"/>
        <v>19.168000000000003</v>
      </c>
      <c r="V66">
        <f t="shared" si="63"/>
        <v>0</v>
      </c>
      <c r="W66">
        <f t="shared" si="64"/>
        <v>0</v>
      </c>
      <c r="X66">
        <f t="shared" si="65"/>
        <v>202.51</v>
      </c>
      <c r="Y66">
        <f t="shared" si="66"/>
        <v>155.78</v>
      </c>
      <c r="AA66">
        <v>1045535525</v>
      </c>
      <c r="AB66">
        <f t="shared" si="67"/>
        <v>1997</v>
      </c>
      <c r="AC66">
        <f t="shared" si="54"/>
        <v>884.3</v>
      </c>
      <c r="AD66">
        <f t="shared" si="88"/>
        <v>0</v>
      </c>
      <c r="AE66">
        <f t="shared" si="89"/>
        <v>0</v>
      </c>
      <c r="AF66">
        <f t="shared" si="89"/>
        <v>1112.7</v>
      </c>
      <c r="AG66">
        <f t="shared" si="68"/>
        <v>0</v>
      </c>
      <c r="AH66">
        <f t="shared" si="90"/>
        <v>95.84</v>
      </c>
      <c r="AI66">
        <f t="shared" si="90"/>
        <v>0</v>
      </c>
      <c r="AJ66">
        <f t="shared" si="69"/>
        <v>0</v>
      </c>
      <c r="AK66">
        <v>1997</v>
      </c>
      <c r="AL66">
        <v>884.3</v>
      </c>
      <c r="AM66">
        <v>0</v>
      </c>
      <c r="AN66">
        <v>0</v>
      </c>
      <c r="AO66">
        <v>1112.7</v>
      </c>
      <c r="AP66">
        <v>0</v>
      </c>
      <c r="AQ66">
        <v>95.84</v>
      </c>
      <c r="AR66">
        <v>0</v>
      </c>
      <c r="AS66">
        <v>0</v>
      </c>
      <c r="AT66">
        <v>91</v>
      </c>
      <c r="AU66">
        <v>70</v>
      </c>
      <c r="AV66">
        <v>1</v>
      </c>
      <c r="AW66">
        <v>1</v>
      </c>
      <c r="AZ66">
        <v>1</v>
      </c>
      <c r="BA66">
        <v>1</v>
      </c>
      <c r="BB66">
        <v>1</v>
      </c>
      <c r="BC66">
        <v>1</v>
      </c>
      <c r="BH66">
        <v>0</v>
      </c>
      <c r="BI66">
        <v>1</v>
      </c>
      <c r="BJ66" t="s">
        <v>238</v>
      </c>
      <c r="BM66">
        <v>682</v>
      </c>
      <c r="BN66">
        <v>0</v>
      </c>
      <c r="BP66">
        <v>0</v>
      </c>
      <c r="BQ66">
        <v>60</v>
      </c>
      <c r="BR66">
        <v>0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Z66">
        <v>91</v>
      </c>
      <c r="CA66">
        <v>70</v>
      </c>
      <c r="CE66">
        <v>30</v>
      </c>
      <c r="CF66">
        <v>0</v>
      </c>
      <c r="CG66">
        <v>0</v>
      </c>
      <c r="CM66">
        <v>0</v>
      </c>
      <c r="CO66">
        <v>0</v>
      </c>
      <c r="CP66">
        <f t="shared" si="70"/>
        <v>399.4</v>
      </c>
      <c r="CQ66">
        <f t="shared" si="71"/>
        <v>884.3</v>
      </c>
      <c r="CR66">
        <f t="shared" si="91"/>
        <v>0</v>
      </c>
      <c r="CS66">
        <f t="shared" si="72"/>
        <v>0</v>
      </c>
      <c r="CT66">
        <f t="shared" si="73"/>
        <v>1112.7</v>
      </c>
      <c r="CU66">
        <f t="shared" si="74"/>
        <v>0</v>
      </c>
      <c r="CV66">
        <f t="shared" si="75"/>
        <v>95.84</v>
      </c>
      <c r="CW66">
        <f t="shared" si="76"/>
        <v>0</v>
      </c>
      <c r="CX66">
        <f t="shared" si="77"/>
        <v>0</v>
      </c>
      <c r="CY66">
        <f>((S66*BZ66)/100)</f>
        <v>202.51139999999998</v>
      </c>
      <c r="CZ66">
        <f>((S66*CA66)/100)</f>
        <v>155.77799999999999</v>
      </c>
      <c r="DN66">
        <v>0</v>
      </c>
      <c r="DO66">
        <v>0</v>
      </c>
      <c r="DP66">
        <v>1</v>
      </c>
      <c r="DQ66">
        <v>1</v>
      </c>
      <c r="DU66">
        <v>1013</v>
      </c>
      <c r="DV66" t="s">
        <v>237</v>
      </c>
      <c r="DW66" t="s">
        <v>237</v>
      </c>
      <c r="DX66">
        <v>1</v>
      </c>
      <c r="EE66">
        <v>996103493</v>
      </c>
      <c r="EF66">
        <v>60</v>
      </c>
      <c r="EG66" t="s">
        <v>144</v>
      </c>
      <c r="EH66">
        <v>0</v>
      </c>
      <c r="EJ66">
        <v>1</v>
      </c>
      <c r="EK66">
        <v>682</v>
      </c>
      <c r="EL66" t="s">
        <v>189</v>
      </c>
      <c r="EM66" t="s">
        <v>190</v>
      </c>
      <c r="EQ66">
        <v>0</v>
      </c>
      <c r="ER66">
        <v>1997</v>
      </c>
      <c r="ES66">
        <v>884.3</v>
      </c>
      <c r="ET66">
        <v>0</v>
      </c>
      <c r="EU66">
        <v>0</v>
      </c>
      <c r="EV66">
        <v>1112.7</v>
      </c>
      <c r="EW66">
        <v>95.84</v>
      </c>
      <c r="EX66">
        <v>0</v>
      </c>
      <c r="EY66">
        <v>0</v>
      </c>
      <c r="FQ66">
        <v>0</v>
      </c>
      <c r="FR66">
        <f t="shared" si="78"/>
        <v>0</v>
      </c>
      <c r="FS66">
        <v>0</v>
      </c>
      <c r="FX66">
        <v>91</v>
      </c>
      <c r="FY66">
        <v>70</v>
      </c>
      <c r="GD66">
        <v>0</v>
      </c>
      <c r="GF66">
        <v>1769393666</v>
      </c>
      <c r="GG66">
        <v>2</v>
      </c>
      <c r="GH66">
        <v>1</v>
      </c>
      <c r="GI66">
        <v>-2</v>
      </c>
      <c r="GJ66">
        <v>0</v>
      </c>
      <c r="GK66">
        <f>ROUND(R66*(R12)/100,2)</f>
        <v>0</v>
      </c>
      <c r="GL66">
        <f t="shared" si="79"/>
        <v>0</v>
      </c>
      <c r="GM66">
        <f t="shared" si="80"/>
        <v>757.69</v>
      </c>
      <c r="GN66">
        <f t="shared" si="81"/>
        <v>757.69</v>
      </c>
      <c r="GO66">
        <f t="shared" si="82"/>
        <v>0</v>
      </c>
      <c r="GP66">
        <f t="shared" si="83"/>
        <v>0</v>
      </c>
      <c r="GR66">
        <v>0</v>
      </c>
      <c r="GS66">
        <v>3</v>
      </c>
      <c r="GT66">
        <v>0</v>
      </c>
      <c r="GV66">
        <f t="shared" si="84"/>
        <v>0</v>
      </c>
      <c r="GW66">
        <v>1</v>
      </c>
      <c r="GX66">
        <f t="shared" si="85"/>
        <v>0</v>
      </c>
      <c r="HA66">
        <v>0</v>
      </c>
      <c r="HB66">
        <v>0</v>
      </c>
      <c r="HC66">
        <f t="shared" si="86"/>
        <v>0</v>
      </c>
      <c r="IK66">
        <v>0</v>
      </c>
    </row>
    <row r="67" spans="1:245" x14ac:dyDescent="0.25">
      <c r="A67">
        <v>17</v>
      </c>
      <c r="B67">
        <v>1</v>
      </c>
      <c r="C67">
        <f>ROW(SmtRes!A214)</f>
        <v>214</v>
      </c>
      <c r="D67">
        <f>ROW(EtalonRes!A250)</f>
        <v>250</v>
      </c>
      <c r="E67" t="s">
        <v>235</v>
      </c>
      <c r="F67" t="s">
        <v>236</v>
      </c>
      <c r="G67" t="s">
        <v>63</v>
      </c>
      <c r="H67" t="s">
        <v>237</v>
      </c>
      <c r="I67">
        <v>0.2</v>
      </c>
      <c r="J67">
        <v>0</v>
      </c>
      <c r="K67">
        <v>0.2</v>
      </c>
      <c r="O67">
        <f t="shared" si="57"/>
        <v>6597.02</v>
      </c>
      <c r="P67">
        <f t="shared" si="58"/>
        <v>866.61</v>
      </c>
      <c r="Q67">
        <f t="shared" si="87"/>
        <v>0</v>
      </c>
      <c r="R67">
        <f t="shared" si="59"/>
        <v>0</v>
      </c>
      <c r="S67">
        <f t="shared" si="60"/>
        <v>5730.41</v>
      </c>
      <c r="T67">
        <f t="shared" si="61"/>
        <v>0</v>
      </c>
      <c r="U67">
        <f t="shared" si="62"/>
        <v>19.168000000000003</v>
      </c>
      <c r="V67">
        <f t="shared" si="63"/>
        <v>0</v>
      </c>
      <c r="W67">
        <f t="shared" si="64"/>
        <v>0</v>
      </c>
      <c r="X67">
        <f t="shared" si="65"/>
        <v>4183.2</v>
      </c>
      <c r="Y67">
        <f t="shared" si="66"/>
        <v>2349.4699999999998</v>
      </c>
      <c r="AA67">
        <v>1045535526</v>
      </c>
      <c r="AB67">
        <f t="shared" si="67"/>
        <v>1997</v>
      </c>
      <c r="AC67">
        <f t="shared" si="54"/>
        <v>884.3</v>
      </c>
      <c r="AD67">
        <f t="shared" si="88"/>
        <v>0</v>
      </c>
      <c r="AE67">
        <f t="shared" si="89"/>
        <v>0</v>
      </c>
      <c r="AF67">
        <f t="shared" si="89"/>
        <v>1112.7</v>
      </c>
      <c r="AG67">
        <f t="shared" si="68"/>
        <v>0</v>
      </c>
      <c r="AH67">
        <f t="shared" si="90"/>
        <v>95.84</v>
      </c>
      <c r="AI67">
        <f t="shared" si="90"/>
        <v>0</v>
      </c>
      <c r="AJ67">
        <f t="shared" si="69"/>
        <v>0</v>
      </c>
      <c r="AK67">
        <v>1997</v>
      </c>
      <c r="AL67">
        <v>884.3</v>
      </c>
      <c r="AM67">
        <v>0</v>
      </c>
      <c r="AN67">
        <v>0</v>
      </c>
      <c r="AO67">
        <v>1112.7</v>
      </c>
      <c r="AP67">
        <v>0</v>
      </c>
      <c r="AQ67">
        <v>95.84</v>
      </c>
      <c r="AR67">
        <v>0</v>
      </c>
      <c r="AS67">
        <v>0</v>
      </c>
      <c r="AT67">
        <v>73</v>
      </c>
      <c r="AU67">
        <v>41</v>
      </c>
      <c r="AV67">
        <v>1</v>
      </c>
      <c r="AW67">
        <v>1</v>
      </c>
      <c r="AZ67">
        <v>1</v>
      </c>
      <c r="BA67">
        <v>25.75</v>
      </c>
      <c r="BB67">
        <v>1</v>
      </c>
      <c r="BC67">
        <v>4.9000000000000004</v>
      </c>
      <c r="BH67">
        <v>0</v>
      </c>
      <c r="BI67">
        <v>1</v>
      </c>
      <c r="BJ67" t="s">
        <v>238</v>
      </c>
      <c r="BM67">
        <v>682</v>
      </c>
      <c r="BN67">
        <v>0</v>
      </c>
      <c r="BO67" t="s">
        <v>236</v>
      </c>
      <c r="BP67">
        <v>1</v>
      </c>
      <c r="BQ67">
        <v>60</v>
      </c>
      <c r="BR67">
        <v>0</v>
      </c>
      <c r="BS67">
        <v>25.75</v>
      </c>
      <c r="BT67">
        <v>1</v>
      </c>
      <c r="BU67">
        <v>1</v>
      </c>
      <c r="BV67">
        <v>1</v>
      </c>
      <c r="BW67">
        <v>1</v>
      </c>
      <c r="BX67">
        <v>1</v>
      </c>
      <c r="BZ67">
        <v>73</v>
      </c>
      <c r="CA67">
        <v>41</v>
      </c>
      <c r="CE67">
        <v>30</v>
      </c>
      <c r="CF67">
        <v>0</v>
      </c>
      <c r="CG67">
        <v>0</v>
      </c>
      <c r="CM67">
        <v>0</v>
      </c>
      <c r="CO67">
        <v>0</v>
      </c>
      <c r="CP67">
        <f t="shared" si="70"/>
        <v>6597.0199999999995</v>
      </c>
      <c r="CQ67">
        <f t="shared" si="71"/>
        <v>4333.07</v>
      </c>
      <c r="CR67">
        <f t="shared" si="91"/>
        <v>0</v>
      </c>
      <c r="CS67">
        <f t="shared" si="72"/>
        <v>0</v>
      </c>
      <c r="CT67">
        <f t="shared" si="73"/>
        <v>28652.03</v>
      </c>
      <c r="CU67">
        <f t="shared" si="74"/>
        <v>0</v>
      </c>
      <c r="CV67">
        <f t="shared" si="75"/>
        <v>95.84</v>
      </c>
      <c r="CW67">
        <f t="shared" si="76"/>
        <v>0</v>
      </c>
      <c r="CX67">
        <f t="shared" si="77"/>
        <v>0</v>
      </c>
      <c r="CY67">
        <f>S67*(BZ67/100)</f>
        <v>4183.1993000000002</v>
      </c>
      <c r="CZ67">
        <f>S67*(CA67/100)</f>
        <v>2349.4680999999996</v>
      </c>
      <c r="DN67">
        <v>91</v>
      </c>
      <c r="DO67">
        <v>70</v>
      </c>
      <c r="DP67">
        <v>1</v>
      </c>
      <c r="DQ67">
        <v>1</v>
      </c>
      <c r="DU67">
        <v>1013</v>
      </c>
      <c r="DV67" t="s">
        <v>237</v>
      </c>
      <c r="DW67" t="s">
        <v>237</v>
      </c>
      <c r="DX67">
        <v>1</v>
      </c>
      <c r="EE67">
        <v>996103493</v>
      </c>
      <c r="EF67">
        <v>60</v>
      </c>
      <c r="EG67" t="s">
        <v>144</v>
      </c>
      <c r="EH67">
        <v>0</v>
      </c>
      <c r="EJ67">
        <v>1</v>
      </c>
      <c r="EK67">
        <v>682</v>
      </c>
      <c r="EL67" t="s">
        <v>189</v>
      </c>
      <c r="EM67" t="s">
        <v>190</v>
      </c>
      <c r="EQ67">
        <v>0</v>
      </c>
      <c r="ER67">
        <v>1997</v>
      </c>
      <c r="ES67">
        <v>884.3</v>
      </c>
      <c r="ET67">
        <v>0</v>
      </c>
      <c r="EU67">
        <v>0</v>
      </c>
      <c r="EV67">
        <v>1112.7</v>
      </c>
      <c r="EW67">
        <v>95.84</v>
      </c>
      <c r="EX67">
        <v>0</v>
      </c>
      <c r="EY67">
        <v>0</v>
      </c>
      <c r="FQ67">
        <v>0</v>
      </c>
      <c r="FR67">
        <f t="shared" si="78"/>
        <v>0</v>
      </c>
      <c r="FS67">
        <v>0</v>
      </c>
      <c r="FX67">
        <v>91</v>
      </c>
      <c r="FY67">
        <v>70</v>
      </c>
      <c r="GD67">
        <v>0</v>
      </c>
      <c r="GF67">
        <v>1769393666</v>
      </c>
      <c r="GG67">
        <v>2</v>
      </c>
      <c r="GH67">
        <v>1</v>
      </c>
      <c r="GI67">
        <v>2</v>
      </c>
      <c r="GJ67">
        <v>0</v>
      </c>
      <c r="GK67">
        <f>ROUND(R67*(S12)/100,2)</f>
        <v>0</v>
      </c>
      <c r="GL67">
        <f t="shared" si="79"/>
        <v>0</v>
      </c>
      <c r="GM67">
        <f t="shared" si="80"/>
        <v>13129.69</v>
      </c>
      <c r="GN67">
        <f t="shared" si="81"/>
        <v>13129.69</v>
      </c>
      <c r="GO67">
        <f t="shared" si="82"/>
        <v>0</v>
      </c>
      <c r="GP67">
        <f t="shared" si="83"/>
        <v>0</v>
      </c>
      <c r="GR67">
        <v>0</v>
      </c>
      <c r="GS67">
        <v>3</v>
      </c>
      <c r="GT67">
        <v>0</v>
      </c>
      <c r="GV67">
        <f t="shared" si="84"/>
        <v>0</v>
      </c>
      <c r="GW67">
        <v>1</v>
      </c>
      <c r="GX67">
        <f t="shared" si="85"/>
        <v>0</v>
      </c>
      <c r="HA67">
        <v>0</v>
      </c>
      <c r="HB67">
        <v>0</v>
      </c>
      <c r="HC67">
        <f t="shared" si="86"/>
        <v>0</v>
      </c>
      <c r="IK67">
        <v>0</v>
      </c>
    </row>
    <row r="68" spans="1:245" x14ac:dyDescent="0.25">
      <c r="A68">
        <v>18</v>
      </c>
      <c r="B68">
        <v>1</v>
      </c>
      <c r="C68">
        <v>209</v>
      </c>
      <c r="E68" t="s">
        <v>239</v>
      </c>
      <c r="F68" t="s">
        <v>240</v>
      </c>
      <c r="G68" t="s">
        <v>64</v>
      </c>
      <c r="H68" t="s">
        <v>241</v>
      </c>
      <c r="I68">
        <f>I66*J68</f>
        <v>0.20800000000000002</v>
      </c>
      <c r="J68">
        <v>1.04</v>
      </c>
      <c r="K68">
        <v>1.04</v>
      </c>
      <c r="O68">
        <f t="shared" si="57"/>
        <v>146.62</v>
      </c>
      <c r="P68">
        <f t="shared" si="58"/>
        <v>146.62</v>
      </c>
      <c r="Q68">
        <f t="shared" si="87"/>
        <v>0</v>
      </c>
      <c r="R68">
        <f t="shared" si="59"/>
        <v>0</v>
      </c>
      <c r="S68">
        <f t="shared" si="60"/>
        <v>0</v>
      </c>
      <c r="T68">
        <f t="shared" si="61"/>
        <v>0</v>
      </c>
      <c r="U68">
        <f t="shared" si="62"/>
        <v>0</v>
      </c>
      <c r="V68">
        <f t="shared" si="63"/>
        <v>0</v>
      </c>
      <c r="W68">
        <f t="shared" si="64"/>
        <v>0</v>
      </c>
      <c r="X68">
        <f t="shared" si="65"/>
        <v>0</v>
      </c>
      <c r="Y68">
        <f t="shared" si="66"/>
        <v>0</v>
      </c>
      <c r="AA68">
        <v>1045535525</v>
      </c>
      <c r="AB68">
        <f t="shared" si="67"/>
        <v>704.89</v>
      </c>
      <c r="AC68">
        <f t="shared" si="54"/>
        <v>704.89</v>
      </c>
      <c r="AD68">
        <f t="shared" si="88"/>
        <v>0</v>
      </c>
      <c r="AE68">
        <f t="shared" si="89"/>
        <v>0</v>
      </c>
      <c r="AF68">
        <f t="shared" si="89"/>
        <v>0</v>
      </c>
      <c r="AG68">
        <f t="shared" si="68"/>
        <v>0</v>
      </c>
      <c r="AH68">
        <f t="shared" si="90"/>
        <v>0</v>
      </c>
      <c r="AI68">
        <f t="shared" si="90"/>
        <v>0</v>
      </c>
      <c r="AJ68">
        <f t="shared" si="69"/>
        <v>0</v>
      </c>
      <c r="AK68">
        <v>704.89</v>
      </c>
      <c r="AL68">
        <v>704.89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91</v>
      </c>
      <c r="AU68">
        <v>70</v>
      </c>
      <c r="AV68">
        <v>1</v>
      </c>
      <c r="AW68">
        <v>1</v>
      </c>
      <c r="AZ68">
        <v>1</v>
      </c>
      <c r="BA68">
        <v>1</v>
      </c>
      <c r="BB68">
        <v>1</v>
      </c>
      <c r="BC68">
        <v>1</v>
      </c>
      <c r="BH68">
        <v>3</v>
      </c>
      <c r="BI68">
        <v>1</v>
      </c>
      <c r="BJ68" t="s">
        <v>242</v>
      </c>
      <c r="BM68">
        <v>682</v>
      </c>
      <c r="BN68">
        <v>0</v>
      </c>
      <c r="BP68">
        <v>0</v>
      </c>
      <c r="BQ68">
        <v>60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Z68">
        <v>91</v>
      </c>
      <c r="CA68">
        <v>70</v>
      </c>
      <c r="CE68">
        <v>30</v>
      </c>
      <c r="CF68">
        <v>0</v>
      </c>
      <c r="CG68">
        <v>0</v>
      </c>
      <c r="CM68">
        <v>0</v>
      </c>
      <c r="CO68">
        <v>0</v>
      </c>
      <c r="CP68">
        <f t="shared" si="70"/>
        <v>146.62</v>
      </c>
      <c r="CQ68">
        <f t="shared" si="71"/>
        <v>704.89</v>
      </c>
      <c r="CR68">
        <f t="shared" si="91"/>
        <v>0</v>
      </c>
      <c r="CS68">
        <f t="shared" si="72"/>
        <v>0</v>
      </c>
      <c r="CT68">
        <f t="shared" si="73"/>
        <v>0</v>
      </c>
      <c r="CU68">
        <f t="shared" si="74"/>
        <v>0</v>
      </c>
      <c r="CV68">
        <f t="shared" si="75"/>
        <v>0</v>
      </c>
      <c r="CW68">
        <f t="shared" si="76"/>
        <v>0</v>
      </c>
      <c r="CX68">
        <f t="shared" si="77"/>
        <v>0</v>
      </c>
      <c r="CY68">
        <f>((S68*BZ68)/100)</f>
        <v>0</v>
      </c>
      <c r="CZ68">
        <f>((S68*CA68)/100)</f>
        <v>0</v>
      </c>
      <c r="DN68">
        <v>0</v>
      </c>
      <c r="DO68">
        <v>0</v>
      </c>
      <c r="DP68">
        <v>1</v>
      </c>
      <c r="DQ68">
        <v>1</v>
      </c>
      <c r="DU68">
        <v>1007</v>
      </c>
      <c r="DV68" t="s">
        <v>241</v>
      </c>
      <c r="DW68" t="s">
        <v>241</v>
      </c>
      <c r="DX68">
        <v>1</v>
      </c>
      <c r="EE68">
        <v>996103493</v>
      </c>
      <c r="EF68">
        <v>60</v>
      </c>
      <c r="EG68" t="s">
        <v>144</v>
      </c>
      <c r="EH68">
        <v>0</v>
      </c>
      <c r="EJ68">
        <v>1</v>
      </c>
      <c r="EK68">
        <v>682</v>
      </c>
      <c r="EL68" t="s">
        <v>189</v>
      </c>
      <c r="EM68" t="s">
        <v>190</v>
      </c>
      <c r="EQ68">
        <v>0</v>
      </c>
      <c r="ER68">
        <v>704.89</v>
      </c>
      <c r="ES68">
        <v>704.89</v>
      </c>
      <c r="ET68">
        <v>0</v>
      </c>
      <c r="EU68">
        <v>0</v>
      </c>
      <c r="EV68">
        <v>0</v>
      </c>
      <c r="EW68">
        <v>0</v>
      </c>
      <c r="EX68">
        <v>0</v>
      </c>
      <c r="FQ68">
        <v>0</v>
      </c>
      <c r="FR68">
        <f t="shared" si="78"/>
        <v>0</v>
      </c>
      <c r="FS68">
        <v>0</v>
      </c>
      <c r="FX68">
        <v>91</v>
      </c>
      <c r="FY68">
        <v>70</v>
      </c>
      <c r="GD68">
        <v>0</v>
      </c>
      <c r="GF68">
        <v>-758282629</v>
      </c>
      <c r="GG68">
        <v>2</v>
      </c>
      <c r="GH68">
        <v>1</v>
      </c>
      <c r="GI68">
        <v>-2</v>
      </c>
      <c r="GJ68">
        <v>0</v>
      </c>
      <c r="GK68">
        <f>ROUND(R68*(R12)/100,2)</f>
        <v>0</v>
      </c>
      <c r="GL68">
        <f t="shared" si="79"/>
        <v>0</v>
      </c>
      <c r="GM68">
        <f t="shared" si="80"/>
        <v>146.62</v>
      </c>
      <c r="GN68">
        <f t="shared" si="81"/>
        <v>146.62</v>
      </c>
      <c r="GO68">
        <f t="shared" si="82"/>
        <v>0</v>
      </c>
      <c r="GP68">
        <f t="shared" si="83"/>
        <v>0</v>
      </c>
      <c r="GR68">
        <v>0</v>
      </c>
      <c r="GS68">
        <v>3</v>
      </c>
      <c r="GT68">
        <v>0</v>
      </c>
      <c r="GV68">
        <f t="shared" si="84"/>
        <v>0</v>
      </c>
      <c r="GW68">
        <v>1</v>
      </c>
      <c r="GX68">
        <f t="shared" si="85"/>
        <v>0</v>
      </c>
      <c r="HA68">
        <v>0</v>
      </c>
      <c r="HB68">
        <v>0</v>
      </c>
      <c r="HC68">
        <f t="shared" si="86"/>
        <v>0</v>
      </c>
      <c r="IK68">
        <v>0</v>
      </c>
    </row>
    <row r="69" spans="1:245" x14ac:dyDescent="0.25">
      <c r="A69">
        <v>18</v>
      </c>
      <c r="B69">
        <v>1</v>
      </c>
      <c r="C69">
        <v>214</v>
      </c>
      <c r="E69" t="s">
        <v>239</v>
      </c>
      <c r="F69" t="s">
        <v>240</v>
      </c>
      <c r="G69" t="s">
        <v>64</v>
      </c>
      <c r="H69" t="s">
        <v>241</v>
      </c>
      <c r="I69">
        <f>I67*J69</f>
        <v>0.20800000000000002</v>
      </c>
      <c r="J69">
        <v>1.04</v>
      </c>
      <c r="K69">
        <v>1.04</v>
      </c>
      <c r="O69">
        <f t="shared" si="57"/>
        <v>923.71</v>
      </c>
      <c r="P69">
        <f t="shared" si="58"/>
        <v>923.71</v>
      </c>
      <c r="Q69">
        <f t="shared" si="87"/>
        <v>0</v>
      </c>
      <c r="R69">
        <f t="shared" si="59"/>
        <v>0</v>
      </c>
      <c r="S69">
        <f t="shared" si="60"/>
        <v>0</v>
      </c>
      <c r="T69">
        <f t="shared" si="61"/>
        <v>0</v>
      </c>
      <c r="U69">
        <f t="shared" si="62"/>
        <v>0</v>
      </c>
      <c r="V69">
        <f t="shared" si="63"/>
        <v>0</v>
      </c>
      <c r="W69">
        <f t="shared" si="64"/>
        <v>0</v>
      </c>
      <c r="X69">
        <f t="shared" si="65"/>
        <v>0</v>
      </c>
      <c r="Y69">
        <f t="shared" si="66"/>
        <v>0</v>
      </c>
      <c r="AA69">
        <v>1045535526</v>
      </c>
      <c r="AB69">
        <f t="shared" si="67"/>
        <v>704.89</v>
      </c>
      <c r="AC69">
        <f t="shared" si="54"/>
        <v>704.89</v>
      </c>
      <c r="AD69">
        <f t="shared" si="88"/>
        <v>0</v>
      </c>
      <c r="AE69">
        <f t="shared" si="89"/>
        <v>0</v>
      </c>
      <c r="AF69">
        <f t="shared" si="89"/>
        <v>0</v>
      </c>
      <c r="AG69">
        <f t="shared" si="68"/>
        <v>0</v>
      </c>
      <c r="AH69">
        <f t="shared" si="90"/>
        <v>0</v>
      </c>
      <c r="AI69">
        <f t="shared" si="90"/>
        <v>0</v>
      </c>
      <c r="AJ69">
        <f t="shared" si="69"/>
        <v>0</v>
      </c>
      <c r="AK69">
        <v>704.89</v>
      </c>
      <c r="AL69">
        <v>704.89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1</v>
      </c>
      <c r="AZ69">
        <v>1</v>
      </c>
      <c r="BA69">
        <v>1</v>
      </c>
      <c r="BB69">
        <v>1</v>
      </c>
      <c r="BC69">
        <v>6.3</v>
      </c>
      <c r="BH69">
        <v>3</v>
      </c>
      <c r="BI69">
        <v>1</v>
      </c>
      <c r="BJ69" t="s">
        <v>242</v>
      </c>
      <c r="BM69">
        <v>682</v>
      </c>
      <c r="BN69">
        <v>0</v>
      </c>
      <c r="BO69" t="s">
        <v>240</v>
      </c>
      <c r="BP69">
        <v>1</v>
      </c>
      <c r="BQ69">
        <v>60</v>
      </c>
      <c r="BR69">
        <v>0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Z69">
        <v>0</v>
      </c>
      <c r="CA69">
        <v>0</v>
      </c>
      <c r="CE69">
        <v>30</v>
      </c>
      <c r="CF69">
        <v>0</v>
      </c>
      <c r="CG69">
        <v>0</v>
      </c>
      <c r="CM69">
        <v>0</v>
      </c>
      <c r="CO69">
        <v>0</v>
      </c>
      <c r="CP69">
        <f t="shared" si="70"/>
        <v>923.71</v>
      </c>
      <c r="CQ69">
        <f t="shared" si="71"/>
        <v>4440.8100000000004</v>
      </c>
      <c r="CR69">
        <f t="shared" si="91"/>
        <v>0</v>
      </c>
      <c r="CS69">
        <f t="shared" si="72"/>
        <v>0</v>
      </c>
      <c r="CT69">
        <f t="shared" si="73"/>
        <v>0</v>
      </c>
      <c r="CU69">
        <f t="shared" si="74"/>
        <v>0</v>
      </c>
      <c r="CV69">
        <f t="shared" si="75"/>
        <v>0</v>
      </c>
      <c r="CW69">
        <f t="shared" si="76"/>
        <v>0</v>
      </c>
      <c r="CX69">
        <f t="shared" si="77"/>
        <v>0</v>
      </c>
      <c r="CY69">
        <f>S69*(BZ69/100)</f>
        <v>0</v>
      </c>
      <c r="CZ69">
        <f>S69*(CA69/100)</f>
        <v>0</v>
      </c>
      <c r="DN69">
        <v>91</v>
      </c>
      <c r="DO69">
        <v>70</v>
      </c>
      <c r="DP69">
        <v>1</v>
      </c>
      <c r="DQ69">
        <v>1</v>
      </c>
      <c r="DU69">
        <v>1007</v>
      </c>
      <c r="DV69" t="s">
        <v>241</v>
      </c>
      <c r="DW69" t="s">
        <v>241</v>
      </c>
      <c r="DX69">
        <v>1</v>
      </c>
      <c r="EE69">
        <v>996103493</v>
      </c>
      <c r="EF69">
        <v>60</v>
      </c>
      <c r="EG69" t="s">
        <v>144</v>
      </c>
      <c r="EH69">
        <v>0</v>
      </c>
      <c r="EJ69">
        <v>1</v>
      </c>
      <c r="EK69">
        <v>682</v>
      </c>
      <c r="EL69" t="s">
        <v>189</v>
      </c>
      <c r="EM69" t="s">
        <v>190</v>
      </c>
      <c r="EQ69">
        <v>0</v>
      </c>
      <c r="ER69">
        <v>704.89</v>
      </c>
      <c r="ES69">
        <v>704.89</v>
      </c>
      <c r="ET69">
        <v>0</v>
      </c>
      <c r="EU69">
        <v>0</v>
      </c>
      <c r="EV69">
        <v>0</v>
      </c>
      <c r="EW69">
        <v>0</v>
      </c>
      <c r="EX69">
        <v>0</v>
      </c>
      <c r="FQ69">
        <v>0</v>
      </c>
      <c r="FR69">
        <f t="shared" si="78"/>
        <v>0</v>
      </c>
      <c r="FS69">
        <v>0</v>
      </c>
      <c r="FX69">
        <v>91</v>
      </c>
      <c r="FY69">
        <v>70</v>
      </c>
      <c r="GD69">
        <v>0</v>
      </c>
      <c r="GF69">
        <v>-758282629</v>
      </c>
      <c r="GG69">
        <v>2</v>
      </c>
      <c r="GH69">
        <v>1</v>
      </c>
      <c r="GI69">
        <v>2</v>
      </c>
      <c r="GJ69">
        <v>0</v>
      </c>
      <c r="GK69">
        <f>ROUND(R69*(S12)/100,2)</f>
        <v>0</v>
      </c>
      <c r="GL69">
        <f t="shared" si="79"/>
        <v>0</v>
      </c>
      <c r="GM69">
        <f t="shared" si="80"/>
        <v>923.71</v>
      </c>
      <c r="GN69">
        <f t="shared" si="81"/>
        <v>923.71</v>
      </c>
      <c r="GO69">
        <f t="shared" si="82"/>
        <v>0</v>
      </c>
      <c r="GP69">
        <f t="shared" si="83"/>
        <v>0</v>
      </c>
      <c r="GR69">
        <v>0</v>
      </c>
      <c r="GS69">
        <v>3</v>
      </c>
      <c r="GT69">
        <v>0</v>
      </c>
      <c r="GV69">
        <f t="shared" si="84"/>
        <v>0</v>
      </c>
      <c r="GW69">
        <v>1</v>
      </c>
      <c r="GX69">
        <f t="shared" si="85"/>
        <v>0</v>
      </c>
      <c r="HA69">
        <v>0</v>
      </c>
      <c r="HB69">
        <v>0</v>
      </c>
      <c r="HC69">
        <f t="shared" si="86"/>
        <v>0</v>
      </c>
      <c r="IK69">
        <v>0</v>
      </c>
    </row>
    <row r="70" spans="1:245" x14ac:dyDescent="0.25">
      <c r="A70">
        <v>17</v>
      </c>
      <c r="B70">
        <v>1</v>
      </c>
      <c r="C70">
        <f>ROW(SmtRes!A220)</f>
        <v>220</v>
      </c>
      <c r="D70">
        <f>ROW(EtalonRes!A256)</f>
        <v>256</v>
      </c>
      <c r="E70" t="s">
        <v>243</v>
      </c>
      <c r="F70" t="s">
        <v>244</v>
      </c>
      <c r="G70" t="s">
        <v>66</v>
      </c>
      <c r="H70" t="s">
        <v>245</v>
      </c>
      <c r="I70">
        <v>4</v>
      </c>
      <c r="J70">
        <v>0</v>
      </c>
      <c r="K70">
        <v>4</v>
      </c>
      <c r="O70">
        <f t="shared" si="57"/>
        <v>267.94</v>
      </c>
      <c r="P70">
        <f t="shared" si="58"/>
        <v>93.8</v>
      </c>
      <c r="Q70">
        <f>(ROUND((ROUND((((ET70*1.25))*AV70*I70),2)*BB70),2)+ROUND((ROUND(((AE70-((EU70*1.25)))*AV70*I70),2)*BS70),2))</f>
        <v>88.35</v>
      </c>
      <c r="R70">
        <f t="shared" si="59"/>
        <v>16.5</v>
      </c>
      <c r="S70">
        <f t="shared" si="60"/>
        <v>85.79</v>
      </c>
      <c r="T70">
        <f t="shared" si="61"/>
        <v>0</v>
      </c>
      <c r="U70">
        <f t="shared" si="62"/>
        <v>7.3140000000000001</v>
      </c>
      <c r="V70">
        <f t="shared" si="63"/>
        <v>0</v>
      </c>
      <c r="W70">
        <f t="shared" si="64"/>
        <v>0</v>
      </c>
      <c r="X70">
        <f t="shared" si="65"/>
        <v>99.52</v>
      </c>
      <c r="Y70">
        <f t="shared" si="66"/>
        <v>58.34</v>
      </c>
      <c r="AA70">
        <v>1045535525</v>
      </c>
      <c r="AB70">
        <f t="shared" si="67"/>
        <v>66.984999999999999</v>
      </c>
      <c r="AC70">
        <f t="shared" si="54"/>
        <v>23.45</v>
      </c>
      <c r="AD70">
        <f>ROUND(((((ET70*1.25))-((EU70*1.25)))+AE70),6)</f>
        <v>22.087499999999999</v>
      </c>
      <c r="AE70">
        <f>ROUND(((EU70*1.25)),6)</f>
        <v>4.125</v>
      </c>
      <c r="AF70">
        <f>ROUND(((EV70*1.15)),6)</f>
        <v>21.447500000000002</v>
      </c>
      <c r="AG70">
        <f t="shared" si="68"/>
        <v>0</v>
      </c>
      <c r="AH70">
        <f>((EW70*1.15))</f>
        <v>1.8285</v>
      </c>
      <c r="AI70">
        <f>((EX70*1.25))</f>
        <v>0</v>
      </c>
      <c r="AJ70">
        <f t="shared" si="69"/>
        <v>0</v>
      </c>
      <c r="AK70">
        <v>59.77</v>
      </c>
      <c r="AL70">
        <v>23.45</v>
      </c>
      <c r="AM70">
        <v>17.670000000000002</v>
      </c>
      <c r="AN70">
        <v>3.3</v>
      </c>
      <c r="AO70">
        <v>18.649999999999999</v>
      </c>
      <c r="AP70">
        <v>0</v>
      </c>
      <c r="AQ70">
        <v>1.59</v>
      </c>
      <c r="AR70">
        <v>0</v>
      </c>
      <c r="AS70">
        <v>0</v>
      </c>
      <c r="AT70">
        <v>116</v>
      </c>
      <c r="AU70">
        <v>68</v>
      </c>
      <c r="AV70">
        <v>1</v>
      </c>
      <c r="AW70">
        <v>1</v>
      </c>
      <c r="AZ70">
        <v>1</v>
      </c>
      <c r="BA70">
        <v>1</v>
      </c>
      <c r="BB70">
        <v>1</v>
      </c>
      <c r="BC70">
        <v>1</v>
      </c>
      <c r="BH70">
        <v>0</v>
      </c>
      <c r="BI70">
        <v>1</v>
      </c>
      <c r="BJ70" t="s">
        <v>246</v>
      </c>
      <c r="BM70">
        <v>1714</v>
      </c>
      <c r="BN70">
        <v>0</v>
      </c>
      <c r="BP70">
        <v>0</v>
      </c>
      <c r="BQ70">
        <v>30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Z70">
        <v>116</v>
      </c>
      <c r="CA70">
        <v>68</v>
      </c>
      <c r="CE70">
        <v>30</v>
      </c>
      <c r="CF70">
        <v>0</v>
      </c>
      <c r="CG70">
        <v>0</v>
      </c>
      <c r="CM70">
        <v>0</v>
      </c>
      <c r="CN70" t="s">
        <v>163</v>
      </c>
      <c r="CO70">
        <v>0</v>
      </c>
      <c r="CP70">
        <f t="shared" si="70"/>
        <v>267.94</v>
      </c>
      <c r="CQ70">
        <f t="shared" si="71"/>
        <v>23.45</v>
      </c>
      <c r="CR70">
        <f>(ROUND((ROUND((((ET70*1.25))*AV70*1),2)*BB70),2)+ROUND((ROUND(((AE70-((EU70*1.25)))*AV70*1),2)*BS70),2))</f>
        <v>22.09</v>
      </c>
      <c r="CS70">
        <f t="shared" si="72"/>
        <v>4.13</v>
      </c>
      <c r="CT70">
        <f t="shared" si="73"/>
        <v>21.45</v>
      </c>
      <c r="CU70">
        <f t="shared" si="74"/>
        <v>0</v>
      </c>
      <c r="CV70">
        <f t="shared" si="75"/>
        <v>1.8285</v>
      </c>
      <c r="CW70">
        <f t="shared" si="76"/>
        <v>0</v>
      </c>
      <c r="CX70">
        <f t="shared" si="77"/>
        <v>0</v>
      </c>
      <c r="CY70">
        <f>((S70*BZ70)/100)</f>
        <v>99.516400000000019</v>
      </c>
      <c r="CZ70">
        <f>((S70*CA70)/100)</f>
        <v>58.337200000000003</v>
      </c>
      <c r="DE70" t="s">
        <v>164</v>
      </c>
      <c r="DF70" t="s">
        <v>164</v>
      </c>
      <c r="DG70" t="s">
        <v>165</v>
      </c>
      <c r="DI70" t="s">
        <v>165</v>
      </c>
      <c r="DJ70" t="s">
        <v>164</v>
      </c>
      <c r="DN70">
        <v>0</v>
      </c>
      <c r="DO70">
        <v>0</v>
      </c>
      <c r="DP70">
        <v>1</v>
      </c>
      <c r="DQ70">
        <v>1</v>
      </c>
      <c r="DU70">
        <v>1013</v>
      </c>
      <c r="DV70" t="s">
        <v>245</v>
      </c>
      <c r="DW70" t="s">
        <v>245</v>
      </c>
      <c r="DX70">
        <v>1</v>
      </c>
      <c r="EE70">
        <v>996104525</v>
      </c>
      <c r="EF70">
        <v>30</v>
      </c>
      <c r="EG70" t="s">
        <v>7</v>
      </c>
      <c r="EH70">
        <v>0</v>
      </c>
      <c r="EJ70">
        <v>1</v>
      </c>
      <c r="EK70">
        <v>1714</v>
      </c>
      <c r="EL70" t="s">
        <v>247</v>
      </c>
      <c r="EM70" t="s">
        <v>248</v>
      </c>
      <c r="EO70" t="s">
        <v>168</v>
      </c>
      <c r="EQ70">
        <v>0</v>
      </c>
      <c r="ER70">
        <v>59.77</v>
      </c>
      <c r="ES70">
        <v>23.45</v>
      </c>
      <c r="ET70">
        <v>17.670000000000002</v>
      </c>
      <c r="EU70">
        <v>3.3</v>
      </c>
      <c r="EV70">
        <v>18.649999999999999</v>
      </c>
      <c r="EW70">
        <v>1.59</v>
      </c>
      <c r="EX70">
        <v>0</v>
      </c>
      <c r="EY70">
        <v>0</v>
      </c>
      <c r="FQ70">
        <v>0</v>
      </c>
      <c r="FR70">
        <f t="shared" si="78"/>
        <v>0</v>
      </c>
      <c r="FS70">
        <v>0</v>
      </c>
      <c r="FX70">
        <v>116</v>
      </c>
      <c r="FY70">
        <v>68</v>
      </c>
      <c r="GD70">
        <v>0</v>
      </c>
      <c r="GF70">
        <v>-411218082</v>
      </c>
      <c r="GG70">
        <v>2</v>
      </c>
      <c r="GH70">
        <v>1</v>
      </c>
      <c r="GI70">
        <v>-2</v>
      </c>
      <c r="GJ70">
        <v>0</v>
      </c>
      <c r="GK70">
        <f>ROUND(R70*(R12)/100,2)</f>
        <v>28.88</v>
      </c>
      <c r="GL70">
        <f t="shared" si="79"/>
        <v>0</v>
      </c>
      <c r="GM70">
        <f t="shared" si="80"/>
        <v>454.68</v>
      </c>
      <c r="GN70">
        <f t="shared" si="81"/>
        <v>454.68</v>
      </c>
      <c r="GO70">
        <f t="shared" si="82"/>
        <v>0</v>
      </c>
      <c r="GP70">
        <f t="shared" si="83"/>
        <v>0</v>
      </c>
      <c r="GR70">
        <v>0</v>
      </c>
      <c r="GS70">
        <v>3</v>
      </c>
      <c r="GT70">
        <v>0</v>
      </c>
      <c r="GV70">
        <f t="shared" si="84"/>
        <v>0</v>
      </c>
      <c r="GW70">
        <v>1</v>
      </c>
      <c r="GX70">
        <f t="shared" si="85"/>
        <v>0</v>
      </c>
      <c r="HA70">
        <v>0</v>
      </c>
      <c r="HB70">
        <v>0</v>
      </c>
      <c r="HC70">
        <f t="shared" si="86"/>
        <v>0</v>
      </c>
      <c r="IK70">
        <v>0</v>
      </c>
    </row>
    <row r="71" spans="1:245" x14ac:dyDescent="0.25">
      <c r="A71">
        <v>17</v>
      </c>
      <c r="B71">
        <v>1</v>
      </c>
      <c r="C71">
        <f>ROW(SmtRes!A226)</f>
        <v>226</v>
      </c>
      <c r="D71">
        <f>ROW(EtalonRes!A262)</f>
        <v>262</v>
      </c>
      <c r="E71" t="s">
        <v>243</v>
      </c>
      <c r="F71" t="s">
        <v>244</v>
      </c>
      <c r="G71" t="s">
        <v>66</v>
      </c>
      <c r="H71" t="s">
        <v>245</v>
      </c>
      <c r="I71">
        <v>4</v>
      </c>
      <c r="J71">
        <v>0</v>
      </c>
      <c r="K71">
        <v>4</v>
      </c>
      <c r="O71">
        <f t="shared" si="57"/>
        <v>3567.92</v>
      </c>
      <c r="P71">
        <f t="shared" si="58"/>
        <v>486.82</v>
      </c>
      <c r="Q71">
        <f>(ROUND((ROUND((((ET71*1.25))*AV71*I71),2)*BB71),2)+ROUND((ROUND(((AE71-((EU71*1.25)))*AV71*I71),2)*BS71),2))</f>
        <v>872.01</v>
      </c>
      <c r="R71">
        <f t="shared" si="59"/>
        <v>424.88</v>
      </c>
      <c r="S71">
        <f t="shared" si="60"/>
        <v>2209.09</v>
      </c>
      <c r="T71">
        <f t="shared" si="61"/>
        <v>0</v>
      </c>
      <c r="U71">
        <f t="shared" si="62"/>
        <v>7.3140000000000001</v>
      </c>
      <c r="V71">
        <f t="shared" si="63"/>
        <v>0</v>
      </c>
      <c r="W71">
        <f t="shared" si="64"/>
        <v>0</v>
      </c>
      <c r="X71">
        <f t="shared" si="65"/>
        <v>2076.54</v>
      </c>
      <c r="Y71">
        <f t="shared" si="66"/>
        <v>905.73</v>
      </c>
      <c r="AA71">
        <v>1045535526</v>
      </c>
      <c r="AB71">
        <f t="shared" si="67"/>
        <v>66.984999999999999</v>
      </c>
      <c r="AC71">
        <f t="shared" si="54"/>
        <v>23.45</v>
      </c>
      <c r="AD71">
        <f>ROUND(((((ET71*1.25))-((EU71*1.25)))+AE71),6)</f>
        <v>22.087499999999999</v>
      </c>
      <c r="AE71">
        <f>ROUND(((EU71*1.25)),6)</f>
        <v>4.125</v>
      </c>
      <c r="AF71">
        <f>ROUND(((EV71*1.15)),6)</f>
        <v>21.447500000000002</v>
      </c>
      <c r="AG71">
        <f t="shared" si="68"/>
        <v>0</v>
      </c>
      <c r="AH71">
        <f>((EW71*1.15))</f>
        <v>1.8285</v>
      </c>
      <c r="AI71">
        <f>((EX71*1.25))</f>
        <v>0</v>
      </c>
      <c r="AJ71">
        <f t="shared" si="69"/>
        <v>0</v>
      </c>
      <c r="AK71">
        <v>59.77</v>
      </c>
      <c r="AL71">
        <v>23.45</v>
      </c>
      <c r="AM71">
        <v>17.670000000000002</v>
      </c>
      <c r="AN71">
        <v>3.3</v>
      </c>
      <c r="AO71">
        <v>18.649999999999999</v>
      </c>
      <c r="AP71">
        <v>0</v>
      </c>
      <c r="AQ71">
        <v>1.59</v>
      </c>
      <c r="AR71">
        <v>0</v>
      </c>
      <c r="AS71">
        <v>0</v>
      </c>
      <c r="AT71">
        <v>94</v>
      </c>
      <c r="AU71">
        <v>41</v>
      </c>
      <c r="AV71">
        <v>1</v>
      </c>
      <c r="AW71">
        <v>1</v>
      </c>
      <c r="AZ71">
        <v>1</v>
      </c>
      <c r="BA71">
        <v>25.75</v>
      </c>
      <c r="BB71">
        <v>9.8699999999999992</v>
      </c>
      <c r="BC71">
        <v>5.19</v>
      </c>
      <c r="BH71">
        <v>0</v>
      </c>
      <c r="BI71">
        <v>1</v>
      </c>
      <c r="BJ71" t="s">
        <v>246</v>
      </c>
      <c r="BM71">
        <v>1714</v>
      </c>
      <c r="BN71">
        <v>0</v>
      </c>
      <c r="BO71" t="s">
        <v>244</v>
      </c>
      <c r="BP71">
        <v>1</v>
      </c>
      <c r="BQ71">
        <v>30</v>
      </c>
      <c r="BR71">
        <v>0</v>
      </c>
      <c r="BS71">
        <v>25.75</v>
      </c>
      <c r="BT71">
        <v>1</v>
      </c>
      <c r="BU71">
        <v>1</v>
      </c>
      <c r="BV71">
        <v>1</v>
      </c>
      <c r="BW71">
        <v>1</v>
      </c>
      <c r="BX71">
        <v>1</v>
      </c>
      <c r="BZ71">
        <v>94</v>
      </c>
      <c r="CA71">
        <v>41</v>
      </c>
      <c r="CE71">
        <v>30</v>
      </c>
      <c r="CF71">
        <v>0</v>
      </c>
      <c r="CG71">
        <v>0</v>
      </c>
      <c r="CM71">
        <v>0</v>
      </c>
      <c r="CN71" t="s">
        <v>163</v>
      </c>
      <c r="CO71">
        <v>0</v>
      </c>
      <c r="CP71">
        <f t="shared" si="70"/>
        <v>3567.92</v>
      </c>
      <c r="CQ71">
        <f t="shared" si="71"/>
        <v>121.71</v>
      </c>
      <c r="CR71">
        <f>(ROUND((ROUND((((ET71*1.25))*AV71*1),2)*BB71),2)+ROUND((ROUND(((AE71-((EU71*1.25)))*AV71*1),2)*BS71),2))</f>
        <v>218.03</v>
      </c>
      <c r="CS71">
        <f t="shared" si="72"/>
        <v>106.35</v>
      </c>
      <c r="CT71">
        <f t="shared" si="73"/>
        <v>552.34</v>
      </c>
      <c r="CU71">
        <f t="shared" si="74"/>
        <v>0</v>
      </c>
      <c r="CV71">
        <f t="shared" si="75"/>
        <v>1.8285</v>
      </c>
      <c r="CW71">
        <f t="shared" si="76"/>
        <v>0</v>
      </c>
      <c r="CX71">
        <f t="shared" si="77"/>
        <v>0</v>
      </c>
      <c r="CY71">
        <f>S71*(BZ71/100)</f>
        <v>2076.5446000000002</v>
      </c>
      <c r="CZ71">
        <f>S71*(CA71/100)</f>
        <v>905.7269</v>
      </c>
      <c r="DE71" t="s">
        <v>164</v>
      </c>
      <c r="DF71" t="s">
        <v>164</v>
      </c>
      <c r="DG71" t="s">
        <v>165</v>
      </c>
      <c r="DI71" t="s">
        <v>165</v>
      </c>
      <c r="DJ71" t="s">
        <v>164</v>
      </c>
      <c r="DN71">
        <v>116</v>
      </c>
      <c r="DO71">
        <v>68</v>
      </c>
      <c r="DP71">
        <v>1</v>
      </c>
      <c r="DQ71">
        <v>1</v>
      </c>
      <c r="DU71">
        <v>1013</v>
      </c>
      <c r="DV71" t="s">
        <v>245</v>
      </c>
      <c r="DW71" t="s">
        <v>245</v>
      </c>
      <c r="DX71">
        <v>1</v>
      </c>
      <c r="EE71">
        <v>996104525</v>
      </c>
      <c r="EF71">
        <v>30</v>
      </c>
      <c r="EG71" t="s">
        <v>7</v>
      </c>
      <c r="EH71">
        <v>0</v>
      </c>
      <c r="EJ71">
        <v>1</v>
      </c>
      <c r="EK71">
        <v>1714</v>
      </c>
      <c r="EL71" t="s">
        <v>247</v>
      </c>
      <c r="EM71" t="s">
        <v>248</v>
      </c>
      <c r="EO71" t="s">
        <v>168</v>
      </c>
      <c r="EQ71">
        <v>0</v>
      </c>
      <c r="ER71">
        <v>59.77</v>
      </c>
      <c r="ES71">
        <v>23.45</v>
      </c>
      <c r="ET71">
        <v>17.670000000000002</v>
      </c>
      <c r="EU71">
        <v>3.3</v>
      </c>
      <c r="EV71">
        <v>18.649999999999999</v>
      </c>
      <c r="EW71">
        <v>1.59</v>
      </c>
      <c r="EX71">
        <v>0</v>
      </c>
      <c r="EY71">
        <v>0</v>
      </c>
      <c r="FQ71">
        <v>0</v>
      </c>
      <c r="FR71">
        <f t="shared" si="78"/>
        <v>0</v>
      </c>
      <c r="FS71">
        <v>0</v>
      </c>
      <c r="FX71">
        <v>116</v>
      </c>
      <c r="FY71">
        <v>68</v>
      </c>
      <c r="GD71">
        <v>0</v>
      </c>
      <c r="GF71">
        <v>-411218082</v>
      </c>
      <c r="GG71">
        <v>2</v>
      </c>
      <c r="GH71">
        <v>1</v>
      </c>
      <c r="GI71">
        <v>2</v>
      </c>
      <c r="GJ71">
        <v>0</v>
      </c>
      <c r="GK71">
        <f>ROUND(R71*(S12)/100,2)</f>
        <v>667.06</v>
      </c>
      <c r="GL71">
        <f t="shared" si="79"/>
        <v>0</v>
      </c>
      <c r="GM71">
        <f t="shared" si="80"/>
        <v>7217.25</v>
      </c>
      <c r="GN71">
        <f t="shared" si="81"/>
        <v>7217.25</v>
      </c>
      <c r="GO71">
        <f t="shared" si="82"/>
        <v>0</v>
      </c>
      <c r="GP71">
        <f t="shared" si="83"/>
        <v>0</v>
      </c>
      <c r="GR71">
        <v>0</v>
      </c>
      <c r="GS71">
        <v>3</v>
      </c>
      <c r="GT71">
        <v>0</v>
      </c>
      <c r="GV71">
        <f t="shared" si="84"/>
        <v>0</v>
      </c>
      <c r="GW71">
        <v>1</v>
      </c>
      <c r="GX71">
        <f t="shared" si="85"/>
        <v>0</v>
      </c>
      <c r="HA71">
        <v>0</v>
      </c>
      <c r="HB71">
        <v>0</v>
      </c>
      <c r="HC71">
        <f t="shared" si="86"/>
        <v>0</v>
      </c>
      <c r="IK71">
        <v>0</v>
      </c>
    </row>
    <row r="72" spans="1:245" x14ac:dyDescent="0.25">
      <c r="A72">
        <v>17</v>
      </c>
      <c r="B72">
        <v>1</v>
      </c>
      <c r="C72">
        <f>ROW(SmtRes!A232)</f>
        <v>232</v>
      </c>
      <c r="D72">
        <f>ROW(EtalonRes!A268)</f>
        <v>268</v>
      </c>
      <c r="E72" t="s">
        <v>249</v>
      </c>
      <c r="F72" t="s">
        <v>250</v>
      </c>
      <c r="G72" t="s">
        <v>68</v>
      </c>
      <c r="H72" t="s">
        <v>245</v>
      </c>
      <c r="I72">
        <v>2</v>
      </c>
      <c r="J72">
        <v>0</v>
      </c>
      <c r="K72">
        <v>2</v>
      </c>
      <c r="O72">
        <f t="shared" si="57"/>
        <v>90.6</v>
      </c>
      <c r="P72">
        <f t="shared" si="58"/>
        <v>41</v>
      </c>
      <c r="Q72">
        <f>(ROUND((ROUND((((ET72*1.25))*AV72*I72),2)*BB72),2)+ROUND((ROUND(((AE72-((EU72*1.25)))*AV72*I72),2)*BS72),2))</f>
        <v>8.3800000000000008</v>
      </c>
      <c r="R72">
        <f t="shared" si="59"/>
        <v>1.1000000000000001</v>
      </c>
      <c r="S72">
        <f t="shared" si="60"/>
        <v>41.22</v>
      </c>
      <c r="T72">
        <f t="shared" si="61"/>
        <v>0</v>
      </c>
      <c r="U72">
        <f t="shared" si="62"/>
        <v>3.3809999999999998</v>
      </c>
      <c r="V72">
        <f t="shared" si="63"/>
        <v>0</v>
      </c>
      <c r="W72">
        <f t="shared" si="64"/>
        <v>0</v>
      </c>
      <c r="X72">
        <f t="shared" si="65"/>
        <v>45.34</v>
      </c>
      <c r="Y72">
        <f t="shared" si="66"/>
        <v>30.5</v>
      </c>
      <c r="AA72">
        <v>1045535525</v>
      </c>
      <c r="AB72">
        <f t="shared" si="67"/>
        <v>45.295499999999997</v>
      </c>
      <c r="AC72">
        <f t="shared" si="54"/>
        <v>20.5</v>
      </c>
      <c r="AD72">
        <f>ROUND(((((ET72*1.25))-((EU72*1.25)))+AE72),6)</f>
        <v>4.1875</v>
      </c>
      <c r="AE72">
        <f>ROUND(((EU72*1.25)),6)</f>
        <v>0.55000000000000004</v>
      </c>
      <c r="AF72">
        <f>ROUND(((EV72*1.15)),6)</f>
        <v>20.608000000000001</v>
      </c>
      <c r="AG72">
        <f t="shared" si="68"/>
        <v>0</v>
      </c>
      <c r="AH72">
        <f>((EW72*1.15))</f>
        <v>1.6904999999999999</v>
      </c>
      <c r="AI72">
        <f>((EX72*1.25))</f>
        <v>0</v>
      </c>
      <c r="AJ72">
        <f t="shared" si="69"/>
        <v>0</v>
      </c>
      <c r="AK72">
        <v>41.77</v>
      </c>
      <c r="AL72">
        <v>20.5</v>
      </c>
      <c r="AM72">
        <v>3.35</v>
      </c>
      <c r="AN72">
        <v>0.44</v>
      </c>
      <c r="AO72">
        <v>17.920000000000002</v>
      </c>
      <c r="AP72">
        <v>0</v>
      </c>
      <c r="AQ72">
        <v>1.47</v>
      </c>
      <c r="AR72">
        <v>0</v>
      </c>
      <c r="AS72">
        <v>0</v>
      </c>
      <c r="AT72">
        <v>110</v>
      </c>
      <c r="AU72">
        <v>74</v>
      </c>
      <c r="AV72">
        <v>1</v>
      </c>
      <c r="AW72">
        <v>1</v>
      </c>
      <c r="AZ72">
        <v>1</v>
      </c>
      <c r="BA72">
        <v>1</v>
      </c>
      <c r="BB72">
        <v>1</v>
      </c>
      <c r="BC72">
        <v>1</v>
      </c>
      <c r="BH72">
        <v>0</v>
      </c>
      <c r="BI72">
        <v>1</v>
      </c>
      <c r="BJ72" t="s">
        <v>251</v>
      </c>
      <c r="BM72">
        <v>133</v>
      </c>
      <c r="BN72">
        <v>0</v>
      </c>
      <c r="BP72">
        <v>0</v>
      </c>
      <c r="BQ72">
        <v>30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Z72">
        <v>110</v>
      </c>
      <c r="CA72">
        <v>74</v>
      </c>
      <c r="CE72">
        <v>30</v>
      </c>
      <c r="CF72">
        <v>0</v>
      </c>
      <c r="CG72">
        <v>0</v>
      </c>
      <c r="CM72">
        <v>0</v>
      </c>
      <c r="CN72" t="s">
        <v>163</v>
      </c>
      <c r="CO72">
        <v>0</v>
      </c>
      <c r="CP72">
        <f t="shared" si="70"/>
        <v>90.6</v>
      </c>
      <c r="CQ72">
        <f t="shared" si="71"/>
        <v>20.5</v>
      </c>
      <c r="CR72">
        <f>(ROUND((ROUND((((ET72*1.25))*AV72*1),2)*BB72),2)+ROUND((ROUND(((AE72-((EU72*1.25)))*AV72*1),2)*BS72),2))</f>
        <v>4.1900000000000004</v>
      </c>
      <c r="CS72">
        <f t="shared" si="72"/>
        <v>0.55000000000000004</v>
      </c>
      <c r="CT72">
        <f t="shared" si="73"/>
        <v>20.61</v>
      </c>
      <c r="CU72">
        <f t="shared" si="74"/>
        <v>0</v>
      </c>
      <c r="CV72">
        <f t="shared" si="75"/>
        <v>1.6904999999999999</v>
      </c>
      <c r="CW72">
        <f t="shared" si="76"/>
        <v>0</v>
      </c>
      <c r="CX72">
        <f t="shared" si="77"/>
        <v>0</v>
      </c>
      <c r="CY72">
        <f>((S72*BZ72)/100)</f>
        <v>45.341999999999999</v>
      </c>
      <c r="CZ72">
        <f>((S72*CA72)/100)</f>
        <v>30.502799999999997</v>
      </c>
      <c r="DE72" t="s">
        <v>164</v>
      </c>
      <c r="DF72" t="s">
        <v>164</v>
      </c>
      <c r="DG72" t="s">
        <v>165</v>
      </c>
      <c r="DI72" t="s">
        <v>165</v>
      </c>
      <c r="DJ72" t="s">
        <v>164</v>
      </c>
      <c r="DN72">
        <v>0</v>
      </c>
      <c r="DO72">
        <v>0</v>
      </c>
      <c r="DP72">
        <v>1</v>
      </c>
      <c r="DQ72">
        <v>1</v>
      </c>
      <c r="DU72">
        <v>1013</v>
      </c>
      <c r="DV72" t="s">
        <v>245</v>
      </c>
      <c r="DW72" t="s">
        <v>245</v>
      </c>
      <c r="DX72">
        <v>1</v>
      </c>
      <c r="EE72">
        <v>996102944</v>
      </c>
      <c r="EF72">
        <v>30</v>
      </c>
      <c r="EG72" t="s">
        <v>7</v>
      </c>
      <c r="EH72">
        <v>0</v>
      </c>
      <c r="EJ72">
        <v>1</v>
      </c>
      <c r="EK72">
        <v>133</v>
      </c>
      <c r="EL72" t="s">
        <v>252</v>
      </c>
      <c r="EM72" t="s">
        <v>253</v>
      </c>
      <c r="EO72" t="s">
        <v>168</v>
      </c>
      <c r="EQ72">
        <v>0</v>
      </c>
      <c r="ER72">
        <v>41.77</v>
      </c>
      <c r="ES72">
        <v>20.5</v>
      </c>
      <c r="ET72">
        <v>3.35</v>
      </c>
      <c r="EU72">
        <v>0.44</v>
      </c>
      <c r="EV72">
        <v>17.920000000000002</v>
      </c>
      <c r="EW72">
        <v>1.47</v>
      </c>
      <c r="EX72">
        <v>0</v>
      </c>
      <c r="EY72">
        <v>0</v>
      </c>
      <c r="FQ72">
        <v>0</v>
      </c>
      <c r="FR72">
        <f t="shared" si="78"/>
        <v>0</v>
      </c>
      <c r="FS72">
        <v>0</v>
      </c>
      <c r="FX72">
        <v>110</v>
      </c>
      <c r="FY72">
        <v>74</v>
      </c>
      <c r="GD72">
        <v>0</v>
      </c>
      <c r="GF72">
        <v>-1600454684</v>
      </c>
      <c r="GG72">
        <v>2</v>
      </c>
      <c r="GH72">
        <v>1</v>
      </c>
      <c r="GI72">
        <v>-2</v>
      </c>
      <c r="GJ72">
        <v>0</v>
      </c>
      <c r="GK72">
        <f>ROUND(R72*(R12)/100,2)</f>
        <v>1.93</v>
      </c>
      <c r="GL72">
        <f t="shared" si="79"/>
        <v>0</v>
      </c>
      <c r="GM72">
        <f t="shared" si="80"/>
        <v>168.37</v>
      </c>
      <c r="GN72">
        <f t="shared" si="81"/>
        <v>168.37</v>
      </c>
      <c r="GO72">
        <f t="shared" si="82"/>
        <v>0</v>
      </c>
      <c r="GP72">
        <f t="shared" si="83"/>
        <v>0</v>
      </c>
      <c r="GR72">
        <v>0</v>
      </c>
      <c r="GS72">
        <v>3</v>
      </c>
      <c r="GT72">
        <v>0</v>
      </c>
      <c r="GV72">
        <f t="shared" si="84"/>
        <v>0</v>
      </c>
      <c r="GW72">
        <v>1</v>
      </c>
      <c r="GX72">
        <f t="shared" si="85"/>
        <v>0</v>
      </c>
      <c r="HA72">
        <v>0</v>
      </c>
      <c r="HB72">
        <v>0</v>
      </c>
      <c r="HC72">
        <f t="shared" si="86"/>
        <v>0</v>
      </c>
      <c r="IK72">
        <v>0</v>
      </c>
    </row>
    <row r="73" spans="1:245" x14ac:dyDescent="0.25">
      <c r="A73">
        <v>17</v>
      </c>
      <c r="B73">
        <v>1</v>
      </c>
      <c r="C73">
        <f>ROW(SmtRes!A238)</f>
        <v>238</v>
      </c>
      <c r="D73">
        <f>ROW(EtalonRes!A274)</f>
        <v>274</v>
      </c>
      <c r="E73" t="s">
        <v>249</v>
      </c>
      <c r="F73" t="s">
        <v>250</v>
      </c>
      <c r="G73" t="s">
        <v>68</v>
      </c>
      <c r="H73" t="s">
        <v>245</v>
      </c>
      <c r="I73">
        <v>2</v>
      </c>
      <c r="J73">
        <v>0</v>
      </c>
      <c r="K73">
        <v>2</v>
      </c>
      <c r="O73">
        <f t="shared" si="57"/>
        <v>1334.3</v>
      </c>
      <c r="P73">
        <f t="shared" si="58"/>
        <v>200.9</v>
      </c>
      <c r="Q73">
        <f>(ROUND((ROUND((((ET73*1.25))*AV73*I73),2)*BB73),2)+ROUND((ROUND(((AE73-((EU73*1.25)))*AV73*I73),2)*BS73),2))</f>
        <v>71.98</v>
      </c>
      <c r="R73">
        <f t="shared" si="59"/>
        <v>28.33</v>
      </c>
      <c r="S73">
        <f t="shared" si="60"/>
        <v>1061.42</v>
      </c>
      <c r="T73">
        <f t="shared" si="61"/>
        <v>0</v>
      </c>
      <c r="U73">
        <f t="shared" si="62"/>
        <v>3.3809999999999998</v>
      </c>
      <c r="V73">
        <f t="shared" si="63"/>
        <v>0</v>
      </c>
      <c r="W73">
        <f t="shared" si="64"/>
        <v>0</v>
      </c>
      <c r="X73">
        <f t="shared" si="65"/>
        <v>934.05</v>
      </c>
      <c r="Y73">
        <f t="shared" si="66"/>
        <v>435.18</v>
      </c>
      <c r="AA73">
        <v>1045535526</v>
      </c>
      <c r="AB73">
        <f t="shared" si="67"/>
        <v>45.295499999999997</v>
      </c>
      <c r="AC73">
        <f t="shared" si="54"/>
        <v>20.5</v>
      </c>
      <c r="AD73">
        <f>ROUND(((((ET73*1.25))-((EU73*1.25)))+AE73),6)</f>
        <v>4.1875</v>
      </c>
      <c r="AE73">
        <f>ROUND(((EU73*1.25)),6)</f>
        <v>0.55000000000000004</v>
      </c>
      <c r="AF73">
        <f>ROUND(((EV73*1.15)),6)</f>
        <v>20.608000000000001</v>
      </c>
      <c r="AG73">
        <f t="shared" si="68"/>
        <v>0</v>
      </c>
      <c r="AH73">
        <f>((EW73*1.15))</f>
        <v>1.6904999999999999</v>
      </c>
      <c r="AI73">
        <f>((EX73*1.25))</f>
        <v>0</v>
      </c>
      <c r="AJ73">
        <f t="shared" si="69"/>
        <v>0</v>
      </c>
      <c r="AK73">
        <v>41.77</v>
      </c>
      <c r="AL73">
        <v>20.5</v>
      </c>
      <c r="AM73">
        <v>3.35</v>
      </c>
      <c r="AN73">
        <v>0.44</v>
      </c>
      <c r="AO73">
        <v>17.920000000000002</v>
      </c>
      <c r="AP73">
        <v>0</v>
      </c>
      <c r="AQ73">
        <v>1.47</v>
      </c>
      <c r="AR73">
        <v>0</v>
      </c>
      <c r="AS73">
        <v>0</v>
      </c>
      <c r="AT73">
        <v>88</v>
      </c>
      <c r="AU73">
        <v>41</v>
      </c>
      <c r="AV73">
        <v>1</v>
      </c>
      <c r="AW73">
        <v>1</v>
      </c>
      <c r="AZ73">
        <v>1</v>
      </c>
      <c r="BA73">
        <v>25.75</v>
      </c>
      <c r="BB73">
        <v>8.59</v>
      </c>
      <c r="BC73">
        <v>4.9000000000000004</v>
      </c>
      <c r="BH73">
        <v>0</v>
      </c>
      <c r="BI73">
        <v>1</v>
      </c>
      <c r="BJ73" t="s">
        <v>251</v>
      </c>
      <c r="BM73">
        <v>133</v>
      </c>
      <c r="BN73">
        <v>0</v>
      </c>
      <c r="BO73" t="s">
        <v>250</v>
      </c>
      <c r="BP73">
        <v>1</v>
      </c>
      <c r="BQ73">
        <v>30</v>
      </c>
      <c r="BR73">
        <v>0</v>
      </c>
      <c r="BS73">
        <v>25.75</v>
      </c>
      <c r="BT73">
        <v>1</v>
      </c>
      <c r="BU73">
        <v>1</v>
      </c>
      <c r="BV73">
        <v>1</v>
      </c>
      <c r="BW73">
        <v>1</v>
      </c>
      <c r="BX73">
        <v>1</v>
      </c>
      <c r="BZ73">
        <v>88</v>
      </c>
      <c r="CA73">
        <v>41</v>
      </c>
      <c r="CE73">
        <v>30</v>
      </c>
      <c r="CF73">
        <v>0</v>
      </c>
      <c r="CG73">
        <v>0</v>
      </c>
      <c r="CM73">
        <v>0</v>
      </c>
      <c r="CN73" t="s">
        <v>163</v>
      </c>
      <c r="CO73">
        <v>0</v>
      </c>
      <c r="CP73">
        <f t="shared" si="70"/>
        <v>1334.3000000000002</v>
      </c>
      <c r="CQ73">
        <f t="shared" si="71"/>
        <v>100.45</v>
      </c>
      <c r="CR73">
        <f>(ROUND((ROUND((((ET73*1.25))*AV73*1),2)*BB73),2)+ROUND((ROUND(((AE73-((EU73*1.25)))*AV73*1),2)*BS73),2))</f>
        <v>35.99</v>
      </c>
      <c r="CS73">
        <f t="shared" si="72"/>
        <v>14.16</v>
      </c>
      <c r="CT73">
        <f t="shared" si="73"/>
        <v>530.71</v>
      </c>
      <c r="CU73">
        <f t="shared" si="74"/>
        <v>0</v>
      </c>
      <c r="CV73">
        <f t="shared" si="75"/>
        <v>1.6904999999999999</v>
      </c>
      <c r="CW73">
        <f t="shared" si="76"/>
        <v>0</v>
      </c>
      <c r="CX73">
        <f t="shared" si="77"/>
        <v>0</v>
      </c>
      <c r="CY73">
        <f>S73*(BZ73/100)</f>
        <v>934.04960000000005</v>
      </c>
      <c r="CZ73">
        <f>S73*(CA73/100)</f>
        <v>435.18220000000002</v>
      </c>
      <c r="DE73" t="s">
        <v>164</v>
      </c>
      <c r="DF73" t="s">
        <v>164</v>
      </c>
      <c r="DG73" t="s">
        <v>165</v>
      </c>
      <c r="DI73" t="s">
        <v>165</v>
      </c>
      <c r="DJ73" t="s">
        <v>164</v>
      </c>
      <c r="DN73">
        <v>110</v>
      </c>
      <c r="DO73">
        <v>74</v>
      </c>
      <c r="DP73">
        <v>1</v>
      </c>
      <c r="DQ73">
        <v>1</v>
      </c>
      <c r="DU73">
        <v>1013</v>
      </c>
      <c r="DV73" t="s">
        <v>245</v>
      </c>
      <c r="DW73" t="s">
        <v>245</v>
      </c>
      <c r="DX73">
        <v>1</v>
      </c>
      <c r="EE73">
        <v>996102944</v>
      </c>
      <c r="EF73">
        <v>30</v>
      </c>
      <c r="EG73" t="s">
        <v>7</v>
      </c>
      <c r="EH73">
        <v>0</v>
      </c>
      <c r="EJ73">
        <v>1</v>
      </c>
      <c r="EK73">
        <v>133</v>
      </c>
      <c r="EL73" t="s">
        <v>252</v>
      </c>
      <c r="EM73" t="s">
        <v>253</v>
      </c>
      <c r="EO73" t="s">
        <v>168</v>
      </c>
      <c r="EQ73">
        <v>0</v>
      </c>
      <c r="ER73">
        <v>41.77</v>
      </c>
      <c r="ES73">
        <v>20.5</v>
      </c>
      <c r="ET73">
        <v>3.35</v>
      </c>
      <c r="EU73">
        <v>0.44</v>
      </c>
      <c r="EV73">
        <v>17.920000000000002</v>
      </c>
      <c r="EW73">
        <v>1.47</v>
      </c>
      <c r="EX73">
        <v>0</v>
      </c>
      <c r="EY73">
        <v>0</v>
      </c>
      <c r="FQ73">
        <v>0</v>
      </c>
      <c r="FR73">
        <f t="shared" si="78"/>
        <v>0</v>
      </c>
      <c r="FS73">
        <v>0</v>
      </c>
      <c r="FX73">
        <v>110</v>
      </c>
      <c r="FY73">
        <v>74</v>
      </c>
      <c r="GD73">
        <v>0</v>
      </c>
      <c r="GF73">
        <v>-1600454684</v>
      </c>
      <c r="GG73">
        <v>2</v>
      </c>
      <c r="GH73">
        <v>1</v>
      </c>
      <c r="GI73">
        <v>2</v>
      </c>
      <c r="GJ73">
        <v>0</v>
      </c>
      <c r="GK73">
        <f>ROUND(R73*(S12)/100,2)</f>
        <v>44.48</v>
      </c>
      <c r="GL73">
        <f t="shared" si="79"/>
        <v>0</v>
      </c>
      <c r="GM73">
        <f t="shared" si="80"/>
        <v>2748.01</v>
      </c>
      <c r="GN73">
        <f t="shared" si="81"/>
        <v>2748.01</v>
      </c>
      <c r="GO73">
        <f t="shared" si="82"/>
        <v>0</v>
      </c>
      <c r="GP73">
        <f t="shared" si="83"/>
        <v>0</v>
      </c>
      <c r="GR73">
        <v>0</v>
      </c>
      <c r="GS73">
        <v>3</v>
      </c>
      <c r="GT73">
        <v>0</v>
      </c>
      <c r="GV73">
        <f t="shared" si="84"/>
        <v>0</v>
      </c>
      <c r="GW73">
        <v>1</v>
      </c>
      <c r="GX73">
        <f t="shared" si="85"/>
        <v>0</v>
      </c>
      <c r="HA73">
        <v>0</v>
      </c>
      <c r="HB73">
        <v>0</v>
      </c>
      <c r="HC73">
        <f t="shared" si="86"/>
        <v>0</v>
      </c>
      <c r="IK73">
        <v>0</v>
      </c>
    </row>
    <row r="74" spans="1:245" x14ac:dyDescent="0.25">
      <c r="A74">
        <v>18</v>
      </c>
      <c r="B74">
        <v>1</v>
      </c>
      <c r="C74">
        <v>230</v>
      </c>
      <c r="E74" t="s">
        <v>254</v>
      </c>
      <c r="F74" t="s">
        <v>255</v>
      </c>
      <c r="G74" t="s">
        <v>69</v>
      </c>
      <c r="H74" t="s">
        <v>256</v>
      </c>
      <c r="I74">
        <f>I72*J74</f>
        <v>4</v>
      </c>
      <c r="J74">
        <v>2</v>
      </c>
      <c r="K74">
        <v>2</v>
      </c>
      <c r="O74">
        <f t="shared" si="57"/>
        <v>389.52</v>
      </c>
      <c r="P74">
        <f t="shared" si="58"/>
        <v>389.52</v>
      </c>
      <c r="Q74">
        <f t="shared" ref="Q74:Q79" si="92">(ROUND((ROUND(((ET74)*AV74*I74),2)*BB74),2)+ROUND((ROUND(((AE74-(EU74))*AV74*I74),2)*BS74),2))</f>
        <v>0</v>
      </c>
      <c r="R74">
        <f t="shared" si="59"/>
        <v>0</v>
      </c>
      <c r="S74">
        <f t="shared" si="60"/>
        <v>0</v>
      </c>
      <c r="T74">
        <f t="shared" si="61"/>
        <v>0</v>
      </c>
      <c r="U74">
        <f t="shared" si="62"/>
        <v>0</v>
      </c>
      <c r="V74">
        <f t="shared" si="63"/>
        <v>0</v>
      </c>
      <c r="W74">
        <f t="shared" si="64"/>
        <v>0</v>
      </c>
      <c r="X74">
        <f t="shared" si="65"/>
        <v>0</v>
      </c>
      <c r="Y74">
        <f t="shared" si="66"/>
        <v>0</v>
      </c>
      <c r="AA74">
        <v>1045535525</v>
      </c>
      <c r="AB74">
        <f t="shared" si="67"/>
        <v>97.38</v>
      </c>
      <c r="AC74">
        <f t="shared" si="54"/>
        <v>97.38</v>
      </c>
      <c r="AD74">
        <f t="shared" ref="AD74:AD79" si="93">ROUND((((ET74)-(EU74))+AE74),6)</f>
        <v>0</v>
      </c>
      <c r="AE74">
        <f t="shared" ref="AE74:AF79" si="94">ROUND((EU74),6)</f>
        <v>0</v>
      </c>
      <c r="AF74">
        <f t="shared" si="94"/>
        <v>0</v>
      </c>
      <c r="AG74">
        <f t="shared" si="68"/>
        <v>0</v>
      </c>
      <c r="AH74">
        <f t="shared" ref="AH74:AI79" si="95">(EW74)</f>
        <v>0</v>
      </c>
      <c r="AI74">
        <f t="shared" si="95"/>
        <v>0</v>
      </c>
      <c r="AJ74">
        <f t="shared" si="69"/>
        <v>0</v>
      </c>
      <c r="AK74">
        <v>97.38</v>
      </c>
      <c r="AL74">
        <v>97.38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110</v>
      </c>
      <c r="AU74">
        <v>74</v>
      </c>
      <c r="AV74">
        <v>1</v>
      </c>
      <c r="AW74">
        <v>1</v>
      </c>
      <c r="AZ74">
        <v>1</v>
      </c>
      <c r="BA74">
        <v>1</v>
      </c>
      <c r="BB74">
        <v>1</v>
      </c>
      <c r="BC74">
        <v>1</v>
      </c>
      <c r="BH74">
        <v>3</v>
      </c>
      <c r="BI74">
        <v>1</v>
      </c>
      <c r="BJ74" t="s">
        <v>257</v>
      </c>
      <c r="BM74">
        <v>133</v>
      </c>
      <c r="BN74">
        <v>0</v>
      </c>
      <c r="BP74">
        <v>0</v>
      </c>
      <c r="BQ74">
        <v>30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Z74">
        <v>110</v>
      </c>
      <c r="CA74">
        <v>74</v>
      </c>
      <c r="CE74">
        <v>30</v>
      </c>
      <c r="CF74">
        <v>0</v>
      </c>
      <c r="CG74">
        <v>0</v>
      </c>
      <c r="CM74">
        <v>0</v>
      </c>
      <c r="CO74">
        <v>0</v>
      </c>
      <c r="CP74">
        <f t="shared" si="70"/>
        <v>389.52</v>
      </c>
      <c r="CQ74">
        <f t="shared" si="71"/>
        <v>97.38</v>
      </c>
      <c r="CR74">
        <f t="shared" ref="CR74:CR79" si="96">(ROUND((ROUND(((ET74)*AV74*1),2)*BB74),2)+ROUND((ROUND(((AE74-(EU74))*AV74*1),2)*BS74),2))</f>
        <v>0</v>
      </c>
      <c r="CS74">
        <f t="shared" si="72"/>
        <v>0</v>
      </c>
      <c r="CT74">
        <f t="shared" si="73"/>
        <v>0</v>
      </c>
      <c r="CU74">
        <f t="shared" si="74"/>
        <v>0</v>
      </c>
      <c r="CV74">
        <f t="shared" si="75"/>
        <v>0</v>
      </c>
      <c r="CW74">
        <f t="shared" si="76"/>
        <v>0</v>
      </c>
      <c r="CX74">
        <f t="shared" si="77"/>
        <v>0</v>
      </c>
      <c r="CY74">
        <f>((S74*BZ74)/100)</f>
        <v>0</v>
      </c>
      <c r="CZ74">
        <f>((S74*CA74)/100)</f>
        <v>0</v>
      </c>
      <c r="DN74">
        <v>0</v>
      </c>
      <c r="DO74">
        <v>0</v>
      </c>
      <c r="DP74">
        <v>1</v>
      </c>
      <c r="DQ74">
        <v>1</v>
      </c>
      <c r="DU74">
        <v>1010</v>
      </c>
      <c r="DV74" t="s">
        <v>256</v>
      </c>
      <c r="DW74" t="s">
        <v>256</v>
      </c>
      <c r="DX74">
        <v>1</v>
      </c>
      <c r="EE74">
        <v>996102944</v>
      </c>
      <c r="EF74">
        <v>30</v>
      </c>
      <c r="EG74" t="s">
        <v>7</v>
      </c>
      <c r="EH74">
        <v>0</v>
      </c>
      <c r="EJ74">
        <v>1</v>
      </c>
      <c r="EK74">
        <v>133</v>
      </c>
      <c r="EL74" t="s">
        <v>252</v>
      </c>
      <c r="EM74" t="s">
        <v>253</v>
      </c>
      <c r="EQ74">
        <v>0</v>
      </c>
      <c r="ER74">
        <v>97.38</v>
      </c>
      <c r="ES74">
        <v>97.38</v>
      </c>
      <c r="ET74">
        <v>0</v>
      </c>
      <c r="EU74">
        <v>0</v>
      </c>
      <c r="EV74">
        <v>0</v>
      </c>
      <c r="EW74">
        <v>0</v>
      </c>
      <c r="EX74">
        <v>0</v>
      </c>
      <c r="FQ74">
        <v>0</v>
      </c>
      <c r="FR74">
        <f t="shared" si="78"/>
        <v>0</v>
      </c>
      <c r="FS74">
        <v>0</v>
      </c>
      <c r="FX74">
        <v>110</v>
      </c>
      <c r="FY74">
        <v>74</v>
      </c>
      <c r="GD74">
        <v>0</v>
      </c>
      <c r="GF74">
        <v>-1228292991</v>
      </c>
      <c r="GG74">
        <v>2</v>
      </c>
      <c r="GH74">
        <v>1</v>
      </c>
      <c r="GI74">
        <v>-2</v>
      </c>
      <c r="GJ74">
        <v>0</v>
      </c>
      <c r="GK74">
        <f>ROUND(R74*(R12)/100,2)</f>
        <v>0</v>
      </c>
      <c r="GL74">
        <f t="shared" si="79"/>
        <v>0</v>
      </c>
      <c r="GM74">
        <f t="shared" si="80"/>
        <v>389.52</v>
      </c>
      <c r="GN74">
        <f t="shared" si="81"/>
        <v>389.52</v>
      </c>
      <c r="GO74">
        <f t="shared" si="82"/>
        <v>0</v>
      </c>
      <c r="GP74">
        <f t="shared" si="83"/>
        <v>0</v>
      </c>
      <c r="GR74">
        <v>0</v>
      </c>
      <c r="GS74">
        <v>3</v>
      </c>
      <c r="GT74">
        <v>0</v>
      </c>
      <c r="GV74">
        <f t="shared" si="84"/>
        <v>0</v>
      </c>
      <c r="GW74">
        <v>1</v>
      </c>
      <c r="GX74">
        <f t="shared" si="85"/>
        <v>0</v>
      </c>
      <c r="HA74">
        <v>0</v>
      </c>
      <c r="HB74">
        <v>0</v>
      </c>
      <c r="HC74">
        <f t="shared" si="86"/>
        <v>0</v>
      </c>
      <c r="IK74">
        <v>0</v>
      </c>
    </row>
    <row r="75" spans="1:245" x14ac:dyDescent="0.25">
      <c r="A75">
        <v>18</v>
      </c>
      <c r="B75">
        <v>1</v>
      </c>
      <c r="C75">
        <v>236</v>
      </c>
      <c r="E75" t="s">
        <v>254</v>
      </c>
      <c r="F75" t="s">
        <v>255</v>
      </c>
      <c r="G75" t="s">
        <v>69</v>
      </c>
      <c r="H75" t="s">
        <v>256</v>
      </c>
      <c r="I75">
        <f>I73*J75</f>
        <v>4</v>
      </c>
      <c r="J75">
        <v>2</v>
      </c>
      <c r="K75">
        <v>2</v>
      </c>
      <c r="O75">
        <f t="shared" si="57"/>
        <v>1363.32</v>
      </c>
      <c r="P75">
        <f t="shared" si="58"/>
        <v>1363.32</v>
      </c>
      <c r="Q75">
        <f t="shared" si="92"/>
        <v>0</v>
      </c>
      <c r="R75">
        <f t="shared" si="59"/>
        <v>0</v>
      </c>
      <c r="S75">
        <f t="shared" si="60"/>
        <v>0</v>
      </c>
      <c r="T75">
        <f t="shared" si="61"/>
        <v>0</v>
      </c>
      <c r="U75">
        <f t="shared" si="62"/>
        <v>0</v>
      </c>
      <c r="V75">
        <f t="shared" si="63"/>
        <v>0</v>
      </c>
      <c r="W75">
        <f t="shared" si="64"/>
        <v>0</v>
      </c>
      <c r="X75">
        <f t="shared" si="65"/>
        <v>0</v>
      </c>
      <c r="Y75">
        <f t="shared" si="66"/>
        <v>0</v>
      </c>
      <c r="AA75">
        <v>1045535526</v>
      </c>
      <c r="AB75">
        <f t="shared" si="67"/>
        <v>97.38</v>
      </c>
      <c r="AC75">
        <f t="shared" si="54"/>
        <v>97.38</v>
      </c>
      <c r="AD75">
        <f t="shared" si="93"/>
        <v>0</v>
      </c>
      <c r="AE75">
        <f t="shared" si="94"/>
        <v>0</v>
      </c>
      <c r="AF75">
        <f t="shared" si="94"/>
        <v>0</v>
      </c>
      <c r="AG75">
        <f t="shared" si="68"/>
        <v>0</v>
      </c>
      <c r="AH75">
        <f t="shared" si="95"/>
        <v>0</v>
      </c>
      <c r="AI75">
        <f t="shared" si="95"/>
        <v>0</v>
      </c>
      <c r="AJ75">
        <f t="shared" si="69"/>
        <v>0</v>
      </c>
      <c r="AK75">
        <v>97.38</v>
      </c>
      <c r="AL75">
        <v>97.38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</v>
      </c>
      <c r="AW75">
        <v>1</v>
      </c>
      <c r="AZ75">
        <v>1</v>
      </c>
      <c r="BA75">
        <v>1</v>
      </c>
      <c r="BB75">
        <v>1</v>
      </c>
      <c r="BC75">
        <v>3.5</v>
      </c>
      <c r="BH75">
        <v>3</v>
      </c>
      <c r="BI75">
        <v>1</v>
      </c>
      <c r="BJ75" t="s">
        <v>257</v>
      </c>
      <c r="BM75">
        <v>133</v>
      </c>
      <c r="BN75">
        <v>0</v>
      </c>
      <c r="BO75" t="s">
        <v>255</v>
      </c>
      <c r="BP75">
        <v>1</v>
      </c>
      <c r="BQ75">
        <v>30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Z75">
        <v>0</v>
      </c>
      <c r="CA75">
        <v>0</v>
      </c>
      <c r="CE75">
        <v>30</v>
      </c>
      <c r="CF75">
        <v>0</v>
      </c>
      <c r="CG75">
        <v>0</v>
      </c>
      <c r="CM75">
        <v>0</v>
      </c>
      <c r="CO75">
        <v>0</v>
      </c>
      <c r="CP75">
        <f t="shared" si="70"/>
        <v>1363.32</v>
      </c>
      <c r="CQ75">
        <f t="shared" si="71"/>
        <v>340.83</v>
      </c>
      <c r="CR75">
        <f t="shared" si="96"/>
        <v>0</v>
      </c>
      <c r="CS75">
        <f t="shared" si="72"/>
        <v>0</v>
      </c>
      <c r="CT75">
        <f t="shared" si="73"/>
        <v>0</v>
      </c>
      <c r="CU75">
        <f t="shared" si="74"/>
        <v>0</v>
      </c>
      <c r="CV75">
        <f t="shared" si="75"/>
        <v>0</v>
      </c>
      <c r="CW75">
        <f t="shared" si="76"/>
        <v>0</v>
      </c>
      <c r="CX75">
        <f t="shared" si="77"/>
        <v>0</v>
      </c>
      <c r="CY75">
        <f>S75*(BZ75/100)</f>
        <v>0</v>
      </c>
      <c r="CZ75">
        <f>S75*(CA75/100)</f>
        <v>0</v>
      </c>
      <c r="DN75">
        <v>110</v>
      </c>
      <c r="DO75">
        <v>74</v>
      </c>
      <c r="DP75">
        <v>1</v>
      </c>
      <c r="DQ75">
        <v>1</v>
      </c>
      <c r="DU75">
        <v>1010</v>
      </c>
      <c r="DV75" t="s">
        <v>256</v>
      </c>
      <c r="DW75" t="s">
        <v>256</v>
      </c>
      <c r="DX75">
        <v>1</v>
      </c>
      <c r="EE75">
        <v>996102944</v>
      </c>
      <c r="EF75">
        <v>30</v>
      </c>
      <c r="EG75" t="s">
        <v>7</v>
      </c>
      <c r="EH75">
        <v>0</v>
      </c>
      <c r="EJ75">
        <v>1</v>
      </c>
      <c r="EK75">
        <v>133</v>
      </c>
      <c r="EL75" t="s">
        <v>252</v>
      </c>
      <c r="EM75" t="s">
        <v>253</v>
      </c>
      <c r="EQ75">
        <v>0</v>
      </c>
      <c r="ER75">
        <v>97.38</v>
      </c>
      <c r="ES75">
        <v>97.38</v>
      </c>
      <c r="ET75">
        <v>0</v>
      </c>
      <c r="EU75">
        <v>0</v>
      </c>
      <c r="EV75">
        <v>0</v>
      </c>
      <c r="EW75">
        <v>0</v>
      </c>
      <c r="EX75">
        <v>0</v>
      </c>
      <c r="FQ75">
        <v>0</v>
      </c>
      <c r="FR75">
        <f t="shared" si="78"/>
        <v>0</v>
      </c>
      <c r="FS75">
        <v>0</v>
      </c>
      <c r="FX75">
        <v>110</v>
      </c>
      <c r="FY75">
        <v>74</v>
      </c>
      <c r="GD75">
        <v>0</v>
      </c>
      <c r="GF75">
        <v>-1228292991</v>
      </c>
      <c r="GG75">
        <v>2</v>
      </c>
      <c r="GH75">
        <v>1</v>
      </c>
      <c r="GI75">
        <v>2</v>
      </c>
      <c r="GJ75">
        <v>0</v>
      </c>
      <c r="GK75">
        <f>ROUND(R75*(S12)/100,2)</f>
        <v>0</v>
      </c>
      <c r="GL75">
        <f t="shared" si="79"/>
        <v>0</v>
      </c>
      <c r="GM75">
        <f t="shared" si="80"/>
        <v>1363.32</v>
      </c>
      <c r="GN75">
        <f t="shared" si="81"/>
        <v>1363.32</v>
      </c>
      <c r="GO75">
        <f t="shared" si="82"/>
        <v>0</v>
      </c>
      <c r="GP75">
        <f t="shared" si="83"/>
        <v>0</v>
      </c>
      <c r="GR75">
        <v>0</v>
      </c>
      <c r="GS75">
        <v>3</v>
      </c>
      <c r="GT75">
        <v>0</v>
      </c>
      <c r="GV75">
        <f t="shared" si="84"/>
        <v>0</v>
      </c>
      <c r="GW75">
        <v>1</v>
      </c>
      <c r="GX75">
        <f t="shared" si="85"/>
        <v>0</v>
      </c>
      <c r="HA75">
        <v>0</v>
      </c>
      <c r="HB75">
        <v>0</v>
      </c>
      <c r="HC75">
        <f t="shared" si="86"/>
        <v>0</v>
      </c>
      <c r="IK75">
        <v>0</v>
      </c>
    </row>
    <row r="76" spans="1:245" x14ac:dyDescent="0.25">
      <c r="A76">
        <v>18</v>
      </c>
      <c r="B76">
        <v>1</v>
      </c>
      <c r="C76">
        <v>231</v>
      </c>
      <c r="E76" t="s">
        <v>258</v>
      </c>
      <c r="F76" t="s">
        <v>259</v>
      </c>
      <c r="G76" t="s">
        <v>70</v>
      </c>
      <c r="H76" t="s">
        <v>256</v>
      </c>
      <c r="I76">
        <f>I72*J76</f>
        <v>2</v>
      </c>
      <c r="J76">
        <v>1</v>
      </c>
      <c r="K76">
        <v>1</v>
      </c>
      <c r="O76">
        <f t="shared" si="57"/>
        <v>1599.5</v>
      </c>
      <c r="P76">
        <f t="shared" si="58"/>
        <v>1599.5</v>
      </c>
      <c r="Q76">
        <f t="shared" si="92"/>
        <v>0</v>
      </c>
      <c r="R76">
        <f t="shared" si="59"/>
        <v>0</v>
      </c>
      <c r="S76">
        <f t="shared" si="60"/>
        <v>0</v>
      </c>
      <c r="T76">
        <f t="shared" si="61"/>
        <v>0</v>
      </c>
      <c r="U76">
        <f t="shared" si="62"/>
        <v>0</v>
      </c>
      <c r="V76">
        <f t="shared" si="63"/>
        <v>0</v>
      </c>
      <c r="W76">
        <f t="shared" si="64"/>
        <v>0</v>
      </c>
      <c r="X76">
        <f t="shared" si="65"/>
        <v>0</v>
      </c>
      <c r="Y76">
        <f t="shared" si="66"/>
        <v>0</v>
      </c>
      <c r="AA76">
        <v>1045535525</v>
      </c>
      <c r="AB76">
        <f t="shared" si="67"/>
        <v>799.75</v>
      </c>
      <c r="AC76">
        <f t="shared" si="54"/>
        <v>799.75</v>
      </c>
      <c r="AD76">
        <f t="shared" si="93"/>
        <v>0</v>
      </c>
      <c r="AE76">
        <f t="shared" si="94"/>
        <v>0</v>
      </c>
      <c r="AF76">
        <f t="shared" si="94"/>
        <v>0</v>
      </c>
      <c r="AG76">
        <f t="shared" si="68"/>
        <v>0</v>
      </c>
      <c r="AH76">
        <f t="shared" si="95"/>
        <v>0</v>
      </c>
      <c r="AI76">
        <f t="shared" si="95"/>
        <v>0</v>
      </c>
      <c r="AJ76">
        <f t="shared" si="69"/>
        <v>0</v>
      </c>
      <c r="AK76">
        <v>799.75</v>
      </c>
      <c r="AL76">
        <v>799.75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110</v>
      </c>
      <c r="AU76">
        <v>74</v>
      </c>
      <c r="AV76">
        <v>1</v>
      </c>
      <c r="AW76">
        <v>1</v>
      </c>
      <c r="AZ76">
        <v>1</v>
      </c>
      <c r="BA76">
        <v>1</v>
      </c>
      <c r="BB76">
        <v>1</v>
      </c>
      <c r="BC76">
        <v>1</v>
      </c>
      <c r="BH76">
        <v>3</v>
      </c>
      <c r="BI76">
        <v>1</v>
      </c>
      <c r="BJ76" t="s">
        <v>260</v>
      </c>
      <c r="BM76">
        <v>133</v>
      </c>
      <c r="BN76">
        <v>0</v>
      </c>
      <c r="BP76">
        <v>0</v>
      </c>
      <c r="BQ76">
        <v>30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Z76">
        <v>110</v>
      </c>
      <c r="CA76">
        <v>74</v>
      </c>
      <c r="CE76">
        <v>30</v>
      </c>
      <c r="CF76">
        <v>0</v>
      </c>
      <c r="CG76">
        <v>0</v>
      </c>
      <c r="CM76">
        <v>0</v>
      </c>
      <c r="CO76">
        <v>0</v>
      </c>
      <c r="CP76">
        <f t="shared" si="70"/>
        <v>1599.5</v>
      </c>
      <c r="CQ76">
        <f t="shared" si="71"/>
        <v>799.75</v>
      </c>
      <c r="CR76">
        <f t="shared" si="96"/>
        <v>0</v>
      </c>
      <c r="CS76">
        <f t="shared" si="72"/>
        <v>0</v>
      </c>
      <c r="CT76">
        <f t="shared" si="73"/>
        <v>0</v>
      </c>
      <c r="CU76">
        <f t="shared" si="74"/>
        <v>0</v>
      </c>
      <c r="CV76">
        <f t="shared" si="75"/>
        <v>0</v>
      </c>
      <c r="CW76">
        <f t="shared" si="76"/>
        <v>0</v>
      </c>
      <c r="CX76">
        <f t="shared" si="77"/>
        <v>0</v>
      </c>
      <c r="CY76">
        <f>((S76*BZ76)/100)</f>
        <v>0</v>
      </c>
      <c r="CZ76">
        <f>((S76*CA76)/100)</f>
        <v>0</v>
      </c>
      <c r="DN76">
        <v>0</v>
      </c>
      <c r="DO76">
        <v>0</v>
      </c>
      <c r="DP76">
        <v>1</v>
      </c>
      <c r="DQ76">
        <v>1</v>
      </c>
      <c r="DU76">
        <v>1010</v>
      </c>
      <c r="DV76" t="s">
        <v>256</v>
      </c>
      <c r="DW76" t="s">
        <v>256</v>
      </c>
      <c r="DX76">
        <v>1</v>
      </c>
      <c r="EE76">
        <v>996102944</v>
      </c>
      <c r="EF76">
        <v>30</v>
      </c>
      <c r="EG76" t="s">
        <v>7</v>
      </c>
      <c r="EH76">
        <v>0</v>
      </c>
      <c r="EJ76">
        <v>1</v>
      </c>
      <c r="EK76">
        <v>133</v>
      </c>
      <c r="EL76" t="s">
        <v>252</v>
      </c>
      <c r="EM76" t="s">
        <v>253</v>
      </c>
      <c r="EQ76">
        <v>0</v>
      </c>
      <c r="ER76">
        <v>799.75</v>
      </c>
      <c r="ES76">
        <v>799.75</v>
      </c>
      <c r="ET76">
        <v>0</v>
      </c>
      <c r="EU76">
        <v>0</v>
      </c>
      <c r="EV76">
        <v>0</v>
      </c>
      <c r="EW76">
        <v>0</v>
      </c>
      <c r="EX76">
        <v>0</v>
      </c>
      <c r="FQ76">
        <v>0</v>
      </c>
      <c r="FR76">
        <f t="shared" si="78"/>
        <v>0</v>
      </c>
      <c r="FS76">
        <v>0</v>
      </c>
      <c r="FX76">
        <v>110</v>
      </c>
      <c r="FY76">
        <v>74</v>
      </c>
      <c r="GD76">
        <v>0</v>
      </c>
      <c r="GF76">
        <v>1906595372</v>
      </c>
      <c r="GG76">
        <v>2</v>
      </c>
      <c r="GH76">
        <v>1</v>
      </c>
      <c r="GI76">
        <v>-2</v>
      </c>
      <c r="GJ76">
        <v>0</v>
      </c>
      <c r="GK76">
        <f>ROUND(R76*(R12)/100,2)</f>
        <v>0</v>
      </c>
      <c r="GL76">
        <f t="shared" si="79"/>
        <v>0</v>
      </c>
      <c r="GM76">
        <f t="shared" si="80"/>
        <v>1599.5</v>
      </c>
      <c r="GN76">
        <f t="shared" si="81"/>
        <v>1599.5</v>
      </c>
      <c r="GO76">
        <f t="shared" si="82"/>
        <v>0</v>
      </c>
      <c r="GP76">
        <f t="shared" si="83"/>
        <v>0</v>
      </c>
      <c r="GR76">
        <v>0</v>
      </c>
      <c r="GS76">
        <v>3</v>
      </c>
      <c r="GT76">
        <v>0</v>
      </c>
      <c r="GV76">
        <f t="shared" si="84"/>
        <v>0</v>
      </c>
      <c r="GW76">
        <v>1</v>
      </c>
      <c r="GX76">
        <f t="shared" si="85"/>
        <v>0</v>
      </c>
      <c r="HA76">
        <v>0</v>
      </c>
      <c r="HB76">
        <v>0</v>
      </c>
      <c r="HC76">
        <f t="shared" si="86"/>
        <v>0</v>
      </c>
      <c r="IK76">
        <v>0</v>
      </c>
    </row>
    <row r="77" spans="1:245" x14ac:dyDescent="0.25">
      <c r="A77">
        <v>18</v>
      </c>
      <c r="B77">
        <v>1</v>
      </c>
      <c r="C77">
        <v>237</v>
      </c>
      <c r="E77" t="s">
        <v>258</v>
      </c>
      <c r="F77" t="s">
        <v>259</v>
      </c>
      <c r="G77" t="s">
        <v>70</v>
      </c>
      <c r="H77" t="s">
        <v>256</v>
      </c>
      <c r="I77">
        <f>I73*J77</f>
        <v>2</v>
      </c>
      <c r="J77">
        <v>1</v>
      </c>
      <c r="K77">
        <v>1</v>
      </c>
      <c r="O77">
        <f t="shared" si="57"/>
        <v>9453.0499999999993</v>
      </c>
      <c r="P77">
        <f t="shared" si="58"/>
        <v>9453.0499999999993</v>
      </c>
      <c r="Q77">
        <f t="shared" si="92"/>
        <v>0</v>
      </c>
      <c r="R77">
        <f t="shared" si="59"/>
        <v>0</v>
      </c>
      <c r="S77">
        <f t="shared" si="60"/>
        <v>0</v>
      </c>
      <c r="T77">
        <f t="shared" si="61"/>
        <v>0</v>
      </c>
      <c r="U77">
        <f t="shared" si="62"/>
        <v>0</v>
      </c>
      <c r="V77">
        <f t="shared" si="63"/>
        <v>0</v>
      </c>
      <c r="W77">
        <f t="shared" si="64"/>
        <v>0</v>
      </c>
      <c r="X77">
        <f t="shared" si="65"/>
        <v>0</v>
      </c>
      <c r="Y77">
        <f t="shared" si="66"/>
        <v>0</v>
      </c>
      <c r="AA77">
        <v>1045535526</v>
      </c>
      <c r="AB77">
        <f t="shared" si="67"/>
        <v>799.75</v>
      </c>
      <c r="AC77">
        <f t="shared" si="54"/>
        <v>799.75</v>
      </c>
      <c r="AD77">
        <f t="shared" si="93"/>
        <v>0</v>
      </c>
      <c r="AE77">
        <f t="shared" si="94"/>
        <v>0</v>
      </c>
      <c r="AF77">
        <f t="shared" si="94"/>
        <v>0</v>
      </c>
      <c r="AG77">
        <f t="shared" si="68"/>
        <v>0</v>
      </c>
      <c r="AH77">
        <f t="shared" si="95"/>
        <v>0</v>
      </c>
      <c r="AI77">
        <f t="shared" si="95"/>
        <v>0</v>
      </c>
      <c r="AJ77">
        <f t="shared" si="69"/>
        <v>0</v>
      </c>
      <c r="AK77">
        <v>799.75</v>
      </c>
      <c r="AL77">
        <v>799.75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  <c r="AW77">
        <v>1</v>
      </c>
      <c r="AZ77">
        <v>1</v>
      </c>
      <c r="BA77">
        <v>1</v>
      </c>
      <c r="BB77">
        <v>1</v>
      </c>
      <c r="BC77">
        <v>5.91</v>
      </c>
      <c r="BH77">
        <v>3</v>
      </c>
      <c r="BI77">
        <v>1</v>
      </c>
      <c r="BJ77" t="s">
        <v>260</v>
      </c>
      <c r="BM77">
        <v>133</v>
      </c>
      <c r="BN77">
        <v>0</v>
      </c>
      <c r="BO77" t="s">
        <v>259</v>
      </c>
      <c r="BP77">
        <v>1</v>
      </c>
      <c r="BQ77">
        <v>30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Z77">
        <v>0</v>
      </c>
      <c r="CA77">
        <v>0</v>
      </c>
      <c r="CE77">
        <v>30</v>
      </c>
      <c r="CF77">
        <v>0</v>
      </c>
      <c r="CG77">
        <v>0</v>
      </c>
      <c r="CM77">
        <v>0</v>
      </c>
      <c r="CO77">
        <v>0</v>
      </c>
      <c r="CP77">
        <f t="shared" si="70"/>
        <v>9453.0499999999993</v>
      </c>
      <c r="CQ77">
        <f t="shared" si="71"/>
        <v>4726.5200000000004</v>
      </c>
      <c r="CR77">
        <f t="shared" si="96"/>
        <v>0</v>
      </c>
      <c r="CS77">
        <f t="shared" si="72"/>
        <v>0</v>
      </c>
      <c r="CT77">
        <f t="shared" si="73"/>
        <v>0</v>
      </c>
      <c r="CU77">
        <f t="shared" si="74"/>
        <v>0</v>
      </c>
      <c r="CV77">
        <f t="shared" si="75"/>
        <v>0</v>
      </c>
      <c r="CW77">
        <f t="shared" si="76"/>
        <v>0</v>
      </c>
      <c r="CX77">
        <f t="shared" si="77"/>
        <v>0</v>
      </c>
      <c r="CY77">
        <f>S77*(BZ77/100)</f>
        <v>0</v>
      </c>
      <c r="CZ77">
        <f>S77*(CA77/100)</f>
        <v>0</v>
      </c>
      <c r="DN77">
        <v>110</v>
      </c>
      <c r="DO77">
        <v>74</v>
      </c>
      <c r="DP77">
        <v>1</v>
      </c>
      <c r="DQ77">
        <v>1</v>
      </c>
      <c r="DU77">
        <v>1010</v>
      </c>
      <c r="DV77" t="s">
        <v>256</v>
      </c>
      <c r="DW77" t="s">
        <v>256</v>
      </c>
      <c r="DX77">
        <v>1</v>
      </c>
      <c r="EE77">
        <v>996102944</v>
      </c>
      <c r="EF77">
        <v>30</v>
      </c>
      <c r="EG77" t="s">
        <v>7</v>
      </c>
      <c r="EH77">
        <v>0</v>
      </c>
      <c r="EJ77">
        <v>1</v>
      </c>
      <c r="EK77">
        <v>133</v>
      </c>
      <c r="EL77" t="s">
        <v>252</v>
      </c>
      <c r="EM77" t="s">
        <v>253</v>
      </c>
      <c r="EQ77">
        <v>0</v>
      </c>
      <c r="ER77">
        <v>799.75</v>
      </c>
      <c r="ES77">
        <v>799.75</v>
      </c>
      <c r="ET77">
        <v>0</v>
      </c>
      <c r="EU77">
        <v>0</v>
      </c>
      <c r="EV77">
        <v>0</v>
      </c>
      <c r="EW77">
        <v>0</v>
      </c>
      <c r="EX77">
        <v>0</v>
      </c>
      <c r="FQ77">
        <v>0</v>
      </c>
      <c r="FR77">
        <f t="shared" si="78"/>
        <v>0</v>
      </c>
      <c r="FS77">
        <v>0</v>
      </c>
      <c r="FX77">
        <v>110</v>
      </c>
      <c r="FY77">
        <v>74</v>
      </c>
      <c r="GD77">
        <v>0</v>
      </c>
      <c r="GF77">
        <v>1906595372</v>
      </c>
      <c r="GG77">
        <v>2</v>
      </c>
      <c r="GH77">
        <v>1</v>
      </c>
      <c r="GI77">
        <v>2</v>
      </c>
      <c r="GJ77">
        <v>0</v>
      </c>
      <c r="GK77">
        <f>ROUND(R77*(S12)/100,2)</f>
        <v>0</v>
      </c>
      <c r="GL77">
        <f t="shared" si="79"/>
        <v>0</v>
      </c>
      <c r="GM77">
        <f t="shared" si="80"/>
        <v>9453.0499999999993</v>
      </c>
      <c r="GN77">
        <f t="shared" si="81"/>
        <v>9453.0499999999993</v>
      </c>
      <c r="GO77">
        <f t="shared" si="82"/>
        <v>0</v>
      </c>
      <c r="GP77">
        <f t="shared" si="83"/>
        <v>0</v>
      </c>
      <c r="GR77">
        <v>0</v>
      </c>
      <c r="GS77">
        <v>3</v>
      </c>
      <c r="GT77">
        <v>0</v>
      </c>
      <c r="GV77">
        <f t="shared" si="84"/>
        <v>0</v>
      </c>
      <c r="GW77">
        <v>1</v>
      </c>
      <c r="GX77">
        <f t="shared" si="85"/>
        <v>0</v>
      </c>
      <c r="HA77">
        <v>0</v>
      </c>
      <c r="HB77">
        <v>0</v>
      </c>
      <c r="HC77">
        <f t="shared" si="86"/>
        <v>0</v>
      </c>
      <c r="IK77">
        <v>0</v>
      </c>
    </row>
    <row r="78" spans="1:245" x14ac:dyDescent="0.25">
      <c r="A78">
        <v>17</v>
      </c>
      <c r="B78">
        <v>1</v>
      </c>
      <c r="C78">
        <f>ROW(SmtRes!A239)</f>
        <v>239</v>
      </c>
      <c r="D78">
        <f>ROW(EtalonRes!A275)</f>
        <v>275</v>
      </c>
      <c r="E78" t="s">
        <v>261</v>
      </c>
      <c r="F78" t="s">
        <v>262</v>
      </c>
      <c r="G78" t="s">
        <v>71</v>
      </c>
      <c r="H78" t="s">
        <v>263</v>
      </c>
      <c r="I78">
        <f>ROUND(4/100,9)</f>
        <v>0.04</v>
      </c>
      <c r="J78">
        <v>0</v>
      </c>
      <c r="K78">
        <f>ROUND(4/100,9)</f>
        <v>0.04</v>
      </c>
      <c r="O78">
        <f t="shared" si="57"/>
        <v>1.03</v>
      </c>
      <c r="P78">
        <f t="shared" si="58"/>
        <v>0</v>
      </c>
      <c r="Q78">
        <f t="shared" si="92"/>
        <v>0</v>
      </c>
      <c r="R78">
        <f t="shared" si="59"/>
        <v>0</v>
      </c>
      <c r="S78">
        <f t="shared" si="60"/>
        <v>1.03</v>
      </c>
      <c r="T78">
        <f t="shared" si="61"/>
        <v>0</v>
      </c>
      <c r="U78">
        <f t="shared" si="62"/>
        <v>9.240000000000001E-2</v>
      </c>
      <c r="V78">
        <f t="shared" si="63"/>
        <v>0</v>
      </c>
      <c r="W78">
        <f t="shared" si="64"/>
        <v>0</v>
      </c>
      <c r="X78">
        <f t="shared" si="65"/>
        <v>0.82</v>
      </c>
      <c r="Y78">
        <f t="shared" si="66"/>
        <v>0.56999999999999995</v>
      </c>
      <c r="AA78">
        <v>1045535525</v>
      </c>
      <c r="AB78">
        <f t="shared" si="67"/>
        <v>25.83</v>
      </c>
      <c r="AC78">
        <f t="shared" si="54"/>
        <v>0</v>
      </c>
      <c r="AD78">
        <f t="shared" si="93"/>
        <v>0</v>
      </c>
      <c r="AE78">
        <f t="shared" si="94"/>
        <v>0</v>
      </c>
      <c r="AF78">
        <f t="shared" si="94"/>
        <v>25.83</v>
      </c>
      <c r="AG78">
        <f t="shared" si="68"/>
        <v>0</v>
      </c>
      <c r="AH78">
        <f t="shared" si="95"/>
        <v>2.31</v>
      </c>
      <c r="AI78">
        <f t="shared" si="95"/>
        <v>0</v>
      </c>
      <c r="AJ78">
        <f t="shared" si="69"/>
        <v>0</v>
      </c>
      <c r="AK78">
        <v>25.83</v>
      </c>
      <c r="AL78">
        <v>0</v>
      </c>
      <c r="AM78">
        <v>0</v>
      </c>
      <c r="AN78">
        <v>0</v>
      </c>
      <c r="AO78">
        <v>25.83</v>
      </c>
      <c r="AP78">
        <v>0</v>
      </c>
      <c r="AQ78">
        <v>2.31</v>
      </c>
      <c r="AR78">
        <v>0</v>
      </c>
      <c r="AS78">
        <v>0</v>
      </c>
      <c r="AT78">
        <v>80</v>
      </c>
      <c r="AU78">
        <v>55</v>
      </c>
      <c r="AV78">
        <v>1</v>
      </c>
      <c r="AW78">
        <v>1</v>
      </c>
      <c r="AZ78">
        <v>1</v>
      </c>
      <c r="BA78">
        <v>1</v>
      </c>
      <c r="BB78">
        <v>1</v>
      </c>
      <c r="BC78">
        <v>1</v>
      </c>
      <c r="BH78">
        <v>0</v>
      </c>
      <c r="BI78">
        <v>1</v>
      </c>
      <c r="BJ78" t="s">
        <v>264</v>
      </c>
      <c r="BM78">
        <v>624</v>
      </c>
      <c r="BN78">
        <v>0</v>
      </c>
      <c r="BP78">
        <v>0</v>
      </c>
      <c r="BQ78">
        <v>60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Z78">
        <v>80</v>
      </c>
      <c r="CA78">
        <v>55</v>
      </c>
      <c r="CE78">
        <v>30</v>
      </c>
      <c r="CF78">
        <v>0</v>
      </c>
      <c r="CG78">
        <v>0</v>
      </c>
      <c r="CM78">
        <v>0</v>
      </c>
      <c r="CO78">
        <v>0</v>
      </c>
      <c r="CP78">
        <f t="shared" si="70"/>
        <v>1.03</v>
      </c>
      <c r="CQ78">
        <f t="shared" si="71"/>
        <v>0</v>
      </c>
      <c r="CR78">
        <f t="shared" si="96"/>
        <v>0</v>
      </c>
      <c r="CS78">
        <f t="shared" si="72"/>
        <v>0</v>
      </c>
      <c r="CT78">
        <f t="shared" si="73"/>
        <v>25.83</v>
      </c>
      <c r="CU78">
        <f t="shared" si="74"/>
        <v>0</v>
      </c>
      <c r="CV78">
        <f t="shared" si="75"/>
        <v>2.31</v>
      </c>
      <c r="CW78">
        <f t="shared" si="76"/>
        <v>0</v>
      </c>
      <c r="CX78">
        <f t="shared" si="77"/>
        <v>0</v>
      </c>
      <c r="CY78">
        <f>((S78*BZ78)/100)</f>
        <v>0.82400000000000007</v>
      </c>
      <c r="CZ78">
        <f>((S78*CA78)/100)</f>
        <v>0.5665</v>
      </c>
      <c r="DN78">
        <v>0</v>
      </c>
      <c r="DO78">
        <v>0</v>
      </c>
      <c r="DP78">
        <v>1</v>
      </c>
      <c r="DQ78">
        <v>1</v>
      </c>
      <c r="DU78">
        <v>1010</v>
      </c>
      <c r="DV78" t="s">
        <v>263</v>
      </c>
      <c r="DW78" t="s">
        <v>263</v>
      </c>
      <c r="DX78">
        <v>100</v>
      </c>
      <c r="EE78">
        <v>996103435</v>
      </c>
      <c r="EF78">
        <v>60</v>
      </c>
      <c r="EG78" t="s">
        <v>144</v>
      </c>
      <c r="EH78">
        <v>0</v>
      </c>
      <c r="EJ78">
        <v>1</v>
      </c>
      <c r="EK78">
        <v>624</v>
      </c>
      <c r="EL78" t="s">
        <v>265</v>
      </c>
      <c r="EM78" t="s">
        <v>266</v>
      </c>
      <c r="EQ78">
        <v>0</v>
      </c>
      <c r="ER78">
        <v>25.83</v>
      </c>
      <c r="ES78">
        <v>0</v>
      </c>
      <c r="ET78">
        <v>0</v>
      </c>
      <c r="EU78">
        <v>0</v>
      </c>
      <c r="EV78">
        <v>25.83</v>
      </c>
      <c r="EW78">
        <v>2.31</v>
      </c>
      <c r="EX78">
        <v>0</v>
      </c>
      <c r="EY78">
        <v>0</v>
      </c>
      <c r="FQ78">
        <v>0</v>
      </c>
      <c r="FR78">
        <f t="shared" si="78"/>
        <v>0</v>
      </c>
      <c r="FS78">
        <v>0</v>
      </c>
      <c r="FX78">
        <v>80</v>
      </c>
      <c r="FY78">
        <v>55</v>
      </c>
      <c r="GD78">
        <v>0</v>
      </c>
      <c r="GF78">
        <v>-1163964532</v>
      </c>
      <c r="GG78">
        <v>2</v>
      </c>
      <c r="GH78">
        <v>1</v>
      </c>
      <c r="GI78">
        <v>-2</v>
      </c>
      <c r="GJ78">
        <v>0</v>
      </c>
      <c r="GK78">
        <f>ROUND(R78*(R12)/100,2)</f>
        <v>0</v>
      </c>
      <c r="GL78">
        <f t="shared" si="79"/>
        <v>0</v>
      </c>
      <c r="GM78">
        <f t="shared" si="80"/>
        <v>2.42</v>
      </c>
      <c r="GN78">
        <f t="shared" si="81"/>
        <v>2.42</v>
      </c>
      <c r="GO78">
        <f t="shared" si="82"/>
        <v>0</v>
      </c>
      <c r="GP78">
        <f t="shared" si="83"/>
        <v>0</v>
      </c>
      <c r="GR78">
        <v>0</v>
      </c>
      <c r="GS78">
        <v>3</v>
      </c>
      <c r="GT78">
        <v>0</v>
      </c>
      <c r="GV78">
        <f t="shared" si="84"/>
        <v>0</v>
      </c>
      <c r="GW78">
        <v>1</v>
      </c>
      <c r="GX78">
        <f t="shared" si="85"/>
        <v>0</v>
      </c>
      <c r="HA78">
        <v>0</v>
      </c>
      <c r="HB78">
        <v>0</v>
      </c>
      <c r="HC78">
        <f t="shared" si="86"/>
        <v>0</v>
      </c>
      <c r="IK78">
        <v>0</v>
      </c>
    </row>
    <row r="79" spans="1:245" x14ac:dyDescent="0.25">
      <c r="A79">
        <v>17</v>
      </c>
      <c r="B79">
        <v>1</v>
      </c>
      <c r="C79">
        <f>ROW(SmtRes!A240)</f>
        <v>240</v>
      </c>
      <c r="D79">
        <f>ROW(EtalonRes!A276)</f>
        <v>276</v>
      </c>
      <c r="E79" t="s">
        <v>261</v>
      </c>
      <c r="F79" t="s">
        <v>262</v>
      </c>
      <c r="G79" t="s">
        <v>71</v>
      </c>
      <c r="H79" t="s">
        <v>263</v>
      </c>
      <c r="I79">
        <f>ROUND(4/100,9)</f>
        <v>0.04</v>
      </c>
      <c r="J79">
        <v>0</v>
      </c>
      <c r="K79">
        <f>ROUND(4/100,9)</f>
        <v>0.04</v>
      </c>
      <c r="O79">
        <f t="shared" si="57"/>
        <v>26.52</v>
      </c>
      <c r="P79">
        <f t="shared" si="58"/>
        <v>0</v>
      </c>
      <c r="Q79">
        <f t="shared" si="92"/>
        <v>0</v>
      </c>
      <c r="R79">
        <f t="shared" si="59"/>
        <v>0</v>
      </c>
      <c r="S79">
        <f t="shared" si="60"/>
        <v>26.52</v>
      </c>
      <c r="T79">
        <f t="shared" si="61"/>
        <v>0</v>
      </c>
      <c r="U79">
        <f t="shared" si="62"/>
        <v>9.240000000000001E-2</v>
      </c>
      <c r="V79">
        <f t="shared" si="63"/>
        <v>0</v>
      </c>
      <c r="W79">
        <f t="shared" si="64"/>
        <v>0</v>
      </c>
      <c r="X79">
        <f t="shared" si="65"/>
        <v>18.03</v>
      </c>
      <c r="Y79">
        <f t="shared" si="66"/>
        <v>10.87</v>
      </c>
      <c r="AA79">
        <v>1045535526</v>
      </c>
      <c r="AB79">
        <f t="shared" si="67"/>
        <v>25.83</v>
      </c>
      <c r="AC79">
        <f t="shared" si="54"/>
        <v>0</v>
      </c>
      <c r="AD79">
        <f t="shared" si="93"/>
        <v>0</v>
      </c>
      <c r="AE79">
        <f t="shared" si="94"/>
        <v>0</v>
      </c>
      <c r="AF79">
        <f t="shared" si="94"/>
        <v>25.83</v>
      </c>
      <c r="AG79">
        <f t="shared" si="68"/>
        <v>0</v>
      </c>
      <c r="AH79">
        <f t="shared" si="95"/>
        <v>2.31</v>
      </c>
      <c r="AI79">
        <f t="shared" si="95"/>
        <v>0</v>
      </c>
      <c r="AJ79">
        <f t="shared" si="69"/>
        <v>0</v>
      </c>
      <c r="AK79">
        <v>25.83</v>
      </c>
      <c r="AL79">
        <v>0</v>
      </c>
      <c r="AM79">
        <v>0</v>
      </c>
      <c r="AN79">
        <v>0</v>
      </c>
      <c r="AO79">
        <v>25.83</v>
      </c>
      <c r="AP79">
        <v>0</v>
      </c>
      <c r="AQ79">
        <v>2.31</v>
      </c>
      <c r="AR79">
        <v>0</v>
      </c>
      <c r="AS79">
        <v>0</v>
      </c>
      <c r="AT79">
        <v>68</v>
      </c>
      <c r="AU79">
        <v>41</v>
      </c>
      <c r="AV79">
        <v>1</v>
      </c>
      <c r="AW79">
        <v>1</v>
      </c>
      <c r="AZ79">
        <v>1</v>
      </c>
      <c r="BA79">
        <v>25.75</v>
      </c>
      <c r="BB79">
        <v>1</v>
      </c>
      <c r="BC79">
        <v>1</v>
      </c>
      <c r="BH79">
        <v>0</v>
      </c>
      <c r="BI79">
        <v>1</v>
      </c>
      <c r="BJ79" t="s">
        <v>264</v>
      </c>
      <c r="BM79">
        <v>624</v>
      </c>
      <c r="BN79">
        <v>0</v>
      </c>
      <c r="BO79" t="s">
        <v>262</v>
      </c>
      <c r="BP79">
        <v>1</v>
      </c>
      <c r="BQ79">
        <v>60</v>
      </c>
      <c r="BR79">
        <v>0</v>
      </c>
      <c r="BS79">
        <v>25.75</v>
      </c>
      <c r="BT79">
        <v>1</v>
      </c>
      <c r="BU79">
        <v>1</v>
      </c>
      <c r="BV79">
        <v>1</v>
      </c>
      <c r="BW79">
        <v>1</v>
      </c>
      <c r="BX79">
        <v>1</v>
      </c>
      <c r="BZ79">
        <v>68</v>
      </c>
      <c r="CA79">
        <v>41</v>
      </c>
      <c r="CE79">
        <v>30</v>
      </c>
      <c r="CF79">
        <v>0</v>
      </c>
      <c r="CG79">
        <v>0</v>
      </c>
      <c r="CM79">
        <v>0</v>
      </c>
      <c r="CO79">
        <v>0</v>
      </c>
      <c r="CP79">
        <f t="shared" si="70"/>
        <v>26.52</v>
      </c>
      <c r="CQ79">
        <f t="shared" si="71"/>
        <v>0</v>
      </c>
      <c r="CR79">
        <f t="shared" si="96"/>
        <v>0</v>
      </c>
      <c r="CS79">
        <f t="shared" si="72"/>
        <v>0</v>
      </c>
      <c r="CT79">
        <f t="shared" si="73"/>
        <v>665.12</v>
      </c>
      <c r="CU79">
        <f t="shared" si="74"/>
        <v>0</v>
      </c>
      <c r="CV79">
        <f t="shared" si="75"/>
        <v>2.31</v>
      </c>
      <c r="CW79">
        <f t="shared" si="76"/>
        <v>0</v>
      </c>
      <c r="CX79">
        <f t="shared" si="77"/>
        <v>0</v>
      </c>
      <c r="CY79">
        <f>S79*(BZ79/100)</f>
        <v>18.0336</v>
      </c>
      <c r="CZ79">
        <f>S79*(CA79/100)</f>
        <v>10.873199999999999</v>
      </c>
      <c r="DN79">
        <v>80</v>
      </c>
      <c r="DO79">
        <v>55</v>
      </c>
      <c r="DP79">
        <v>1</v>
      </c>
      <c r="DQ79">
        <v>1</v>
      </c>
      <c r="DU79">
        <v>1010</v>
      </c>
      <c r="DV79" t="s">
        <v>263</v>
      </c>
      <c r="DW79" t="s">
        <v>263</v>
      </c>
      <c r="DX79">
        <v>100</v>
      </c>
      <c r="EE79">
        <v>996103435</v>
      </c>
      <c r="EF79">
        <v>60</v>
      </c>
      <c r="EG79" t="s">
        <v>144</v>
      </c>
      <c r="EH79">
        <v>0</v>
      </c>
      <c r="EJ79">
        <v>1</v>
      </c>
      <c r="EK79">
        <v>624</v>
      </c>
      <c r="EL79" t="s">
        <v>265</v>
      </c>
      <c r="EM79" t="s">
        <v>266</v>
      </c>
      <c r="EQ79">
        <v>0</v>
      </c>
      <c r="ER79">
        <v>25.83</v>
      </c>
      <c r="ES79">
        <v>0</v>
      </c>
      <c r="ET79">
        <v>0</v>
      </c>
      <c r="EU79">
        <v>0</v>
      </c>
      <c r="EV79">
        <v>25.83</v>
      </c>
      <c r="EW79">
        <v>2.31</v>
      </c>
      <c r="EX79">
        <v>0</v>
      </c>
      <c r="EY79">
        <v>0</v>
      </c>
      <c r="FQ79">
        <v>0</v>
      </c>
      <c r="FR79">
        <f t="shared" si="78"/>
        <v>0</v>
      </c>
      <c r="FS79">
        <v>0</v>
      </c>
      <c r="FX79">
        <v>80</v>
      </c>
      <c r="FY79">
        <v>55</v>
      </c>
      <c r="GD79">
        <v>0</v>
      </c>
      <c r="GF79">
        <v>-1163964532</v>
      </c>
      <c r="GG79">
        <v>2</v>
      </c>
      <c r="GH79">
        <v>1</v>
      </c>
      <c r="GI79">
        <v>2</v>
      </c>
      <c r="GJ79">
        <v>0</v>
      </c>
      <c r="GK79">
        <f>ROUND(R79*(S12)/100,2)</f>
        <v>0</v>
      </c>
      <c r="GL79">
        <f t="shared" si="79"/>
        <v>0</v>
      </c>
      <c r="GM79">
        <f t="shared" si="80"/>
        <v>55.42</v>
      </c>
      <c r="GN79">
        <f t="shared" si="81"/>
        <v>55.42</v>
      </c>
      <c r="GO79">
        <f t="shared" si="82"/>
        <v>0</v>
      </c>
      <c r="GP79">
        <f t="shared" si="83"/>
        <v>0</v>
      </c>
      <c r="GR79">
        <v>0</v>
      </c>
      <c r="GS79">
        <v>3</v>
      </c>
      <c r="GT79">
        <v>0</v>
      </c>
      <c r="GV79">
        <f t="shared" si="84"/>
        <v>0</v>
      </c>
      <c r="GW79">
        <v>1</v>
      </c>
      <c r="GX79">
        <f t="shared" si="85"/>
        <v>0</v>
      </c>
      <c r="HA79">
        <v>0</v>
      </c>
      <c r="HB79">
        <v>0</v>
      </c>
      <c r="HC79">
        <f t="shared" si="86"/>
        <v>0</v>
      </c>
      <c r="IK79">
        <v>0</v>
      </c>
    </row>
    <row r="80" spans="1:245" x14ac:dyDescent="0.25">
      <c r="A80">
        <v>17</v>
      </c>
      <c r="B80">
        <v>1</v>
      </c>
      <c r="C80">
        <f>ROW(SmtRes!A241)</f>
        <v>241</v>
      </c>
      <c r="D80">
        <f>ROW(EtalonRes!A277)</f>
        <v>277</v>
      </c>
      <c r="E80" t="s">
        <v>267</v>
      </c>
      <c r="F80" t="s">
        <v>268</v>
      </c>
      <c r="G80" t="s">
        <v>73</v>
      </c>
      <c r="H80" t="s">
        <v>245</v>
      </c>
      <c r="I80">
        <v>4</v>
      </c>
      <c r="J80">
        <v>0</v>
      </c>
      <c r="K80">
        <v>4</v>
      </c>
      <c r="O80">
        <f t="shared" si="57"/>
        <v>76.36</v>
      </c>
      <c r="P80">
        <f t="shared" si="58"/>
        <v>0</v>
      </c>
      <c r="Q80">
        <f>(ROUND((ROUND((((ET80*0.3))*AV80*I80),2)*BB80),2)+ROUND((ROUND(((AE80-((EU80*0.3)))*AV80*I80),2)*BS80),2))</f>
        <v>3.66</v>
      </c>
      <c r="R80">
        <f t="shared" si="59"/>
        <v>0.19</v>
      </c>
      <c r="S80">
        <f t="shared" si="60"/>
        <v>72.7</v>
      </c>
      <c r="T80">
        <f t="shared" si="61"/>
        <v>0</v>
      </c>
      <c r="U80">
        <f t="shared" si="62"/>
        <v>5.76</v>
      </c>
      <c r="V80">
        <f t="shared" si="63"/>
        <v>0</v>
      </c>
      <c r="W80">
        <f t="shared" si="64"/>
        <v>0</v>
      </c>
      <c r="X80">
        <f t="shared" si="65"/>
        <v>48.71</v>
      </c>
      <c r="Y80">
        <f t="shared" si="66"/>
        <v>48.71</v>
      </c>
      <c r="AA80">
        <v>1045535525</v>
      </c>
      <c r="AB80">
        <f t="shared" si="67"/>
        <v>19.088999999999999</v>
      </c>
      <c r="AC80">
        <f>ROUND(((ES80*0)),6)</f>
        <v>0</v>
      </c>
      <c r="AD80">
        <f>ROUND(((((ET80*0.3))-((EU80*0.3)))+AE80),6)</f>
        <v>0.91500000000000004</v>
      </c>
      <c r="AE80">
        <f>ROUND(((EU80*0.3)),6)</f>
        <v>4.8000000000000001E-2</v>
      </c>
      <c r="AF80">
        <f>ROUND(((EV80*0.3)),6)</f>
        <v>18.173999999999999</v>
      </c>
      <c r="AG80">
        <f t="shared" si="68"/>
        <v>0</v>
      </c>
      <c r="AH80">
        <f>((EW80*0.3))</f>
        <v>1.44</v>
      </c>
      <c r="AI80">
        <f>((EX80*0.3))</f>
        <v>0</v>
      </c>
      <c r="AJ80">
        <f t="shared" si="69"/>
        <v>0</v>
      </c>
      <c r="AK80">
        <v>66.290000000000006</v>
      </c>
      <c r="AL80">
        <v>2.66</v>
      </c>
      <c r="AM80">
        <v>3.05</v>
      </c>
      <c r="AN80">
        <v>0.16</v>
      </c>
      <c r="AO80">
        <v>60.58</v>
      </c>
      <c r="AP80">
        <v>0</v>
      </c>
      <c r="AQ80">
        <v>4.8</v>
      </c>
      <c r="AR80">
        <v>0</v>
      </c>
      <c r="AS80">
        <v>0</v>
      </c>
      <c r="AT80">
        <v>67</v>
      </c>
      <c r="AU80">
        <v>67</v>
      </c>
      <c r="AV80">
        <v>1</v>
      </c>
      <c r="AW80">
        <v>1</v>
      </c>
      <c r="AZ80">
        <v>1</v>
      </c>
      <c r="BA80">
        <v>1</v>
      </c>
      <c r="BB80">
        <v>1</v>
      </c>
      <c r="BC80">
        <v>1</v>
      </c>
      <c r="BH80">
        <v>0</v>
      </c>
      <c r="BI80">
        <v>2</v>
      </c>
      <c r="BJ80" t="s">
        <v>269</v>
      </c>
      <c r="BM80">
        <v>356</v>
      </c>
      <c r="BN80">
        <v>0</v>
      </c>
      <c r="BP80">
        <v>0</v>
      </c>
      <c r="BQ80">
        <v>40</v>
      </c>
      <c r="BR80">
        <v>0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Z80">
        <v>67</v>
      </c>
      <c r="CA80">
        <v>67</v>
      </c>
      <c r="CE80">
        <v>30</v>
      </c>
      <c r="CF80">
        <v>0</v>
      </c>
      <c r="CG80">
        <v>0</v>
      </c>
      <c r="CM80">
        <v>0</v>
      </c>
      <c r="CN80" t="s">
        <v>270</v>
      </c>
      <c r="CO80">
        <v>0</v>
      </c>
      <c r="CP80">
        <f t="shared" si="70"/>
        <v>76.36</v>
      </c>
      <c r="CQ80">
        <f t="shared" si="71"/>
        <v>0</v>
      </c>
      <c r="CR80">
        <f>(ROUND((ROUND((((ET80*0.3))*AV80*1),2)*BB80),2)+ROUND((ROUND(((AE80-((EU80*0.3)))*AV80*1),2)*BS80),2))</f>
        <v>0.92</v>
      </c>
      <c r="CS80">
        <f t="shared" si="72"/>
        <v>0.05</v>
      </c>
      <c r="CT80">
        <f t="shared" si="73"/>
        <v>18.170000000000002</v>
      </c>
      <c r="CU80">
        <f t="shared" si="74"/>
        <v>0</v>
      </c>
      <c r="CV80">
        <f t="shared" si="75"/>
        <v>1.44</v>
      </c>
      <c r="CW80">
        <f t="shared" si="76"/>
        <v>0</v>
      </c>
      <c r="CX80">
        <f t="shared" si="77"/>
        <v>0</v>
      </c>
      <c r="CY80">
        <f>((S80*BZ80)/100)</f>
        <v>48.709000000000003</v>
      </c>
      <c r="CZ80">
        <f>((S80*CA80)/100)</f>
        <v>48.709000000000003</v>
      </c>
      <c r="DD80" t="s">
        <v>179</v>
      </c>
      <c r="DE80" t="s">
        <v>271</v>
      </c>
      <c r="DF80" t="s">
        <v>271</v>
      </c>
      <c r="DG80" t="s">
        <v>271</v>
      </c>
      <c r="DI80" t="s">
        <v>271</v>
      </c>
      <c r="DJ80" t="s">
        <v>271</v>
      </c>
      <c r="DN80">
        <v>0</v>
      </c>
      <c r="DO80">
        <v>0</v>
      </c>
      <c r="DP80">
        <v>1</v>
      </c>
      <c r="DQ80">
        <v>1</v>
      </c>
      <c r="DU80">
        <v>1013</v>
      </c>
      <c r="DV80" t="s">
        <v>245</v>
      </c>
      <c r="DW80" t="s">
        <v>245</v>
      </c>
      <c r="DX80">
        <v>1</v>
      </c>
      <c r="EE80">
        <v>996103167</v>
      </c>
      <c r="EF80">
        <v>40</v>
      </c>
      <c r="EG80" t="s">
        <v>272</v>
      </c>
      <c r="EH80">
        <v>0</v>
      </c>
      <c r="EJ80">
        <v>2</v>
      </c>
      <c r="EK80">
        <v>356</v>
      </c>
      <c r="EL80" t="s">
        <v>273</v>
      </c>
      <c r="EM80" t="s">
        <v>274</v>
      </c>
      <c r="EO80" t="s">
        <v>275</v>
      </c>
      <c r="EQ80">
        <v>0</v>
      </c>
      <c r="ER80">
        <v>66.290000000000006</v>
      </c>
      <c r="ES80">
        <v>2.66</v>
      </c>
      <c r="ET80">
        <v>3.05</v>
      </c>
      <c r="EU80">
        <v>0.16</v>
      </c>
      <c r="EV80">
        <v>60.58</v>
      </c>
      <c r="EW80">
        <v>4.8</v>
      </c>
      <c r="EX80">
        <v>0</v>
      </c>
      <c r="EY80">
        <v>0</v>
      </c>
      <c r="FQ80">
        <v>0</v>
      </c>
      <c r="FR80">
        <f t="shared" si="78"/>
        <v>0</v>
      </c>
      <c r="FS80">
        <v>0</v>
      </c>
      <c r="FX80">
        <v>67</v>
      </c>
      <c r="FY80">
        <v>67</v>
      </c>
      <c r="GD80">
        <v>0</v>
      </c>
      <c r="GF80">
        <v>909566044</v>
      </c>
      <c r="GG80">
        <v>2</v>
      </c>
      <c r="GH80">
        <v>1</v>
      </c>
      <c r="GI80">
        <v>-2</v>
      </c>
      <c r="GJ80">
        <v>0</v>
      </c>
      <c r="GK80">
        <f>ROUND(R80*(R12)/100,2)</f>
        <v>0.33</v>
      </c>
      <c r="GL80">
        <f t="shared" si="79"/>
        <v>0</v>
      </c>
      <c r="GM80">
        <f t="shared" si="80"/>
        <v>174.11</v>
      </c>
      <c r="GN80">
        <f t="shared" si="81"/>
        <v>0</v>
      </c>
      <c r="GO80">
        <f t="shared" si="82"/>
        <v>174.11</v>
      </c>
      <c r="GP80">
        <f t="shared" si="83"/>
        <v>0</v>
      </c>
      <c r="GR80">
        <v>0</v>
      </c>
      <c r="GS80">
        <v>3</v>
      </c>
      <c r="GT80">
        <v>0</v>
      </c>
      <c r="GV80">
        <f t="shared" si="84"/>
        <v>0</v>
      </c>
      <c r="GW80">
        <v>1</v>
      </c>
      <c r="GX80">
        <f t="shared" si="85"/>
        <v>0</v>
      </c>
      <c r="HA80">
        <v>0</v>
      </c>
      <c r="HB80">
        <v>0</v>
      </c>
      <c r="HC80">
        <f t="shared" si="86"/>
        <v>0</v>
      </c>
      <c r="IK80">
        <v>0</v>
      </c>
    </row>
    <row r="81" spans="1:245" x14ac:dyDescent="0.25">
      <c r="A81">
        <v>17</v>
      </c>
      <c r="B81">
        <v>1</v>
      </c>
      <c r="C81">
        <f>ROW(SmtRes!A242)</f>
        <v>242</v>
      </c>
      <c r="D81">
        <f>ROW(EtalonRes!A278)</f>
        <v>278</v>
      </c>
      <c r="E81" t="s">
        <v>267</v>
      </c>
      <c r="F81" t="s">
        <v>268</v>
      </c>
      <c r="G81" t="s">
        <v>73</v>
      </c>
      <c r="H81" t="s">
        <v>245</v>
      </c>
      <c r="I81">
        <v>4</v>
      </c>
      <c r="J81">
        <v>0</v>
      </c>
      <c r="K81">
        <v>4</v>
      </c>
      <c r="O81">
        <f t="shared" si="57"/>
        <v>1897.8</v>
      </c>
      <c r="P81">
        <f t="shared" si="58"/>
        <v>0</v>
      </c>
      <c r="Q81">
        <f>(ROUND((ROUND((((ET81*0.3))*AV81*I81),2)*BB81),2)+ROUND((ROUND(((AE81-((EU81*0.3)))*AV81*I81),2)*BS81),2))</f>
        <v>25.77</v>
      </c>
      <c r="R81">
        <f t="shared" si="59"/>
        <v>4.8899999999999997</v>
      </c>
      <c r="S81">
        <f t="shared" si="60"/>
        <v>1872.03</v>
      </c>
      <c r="T81">
        <f t="shared" si="61"/>
        <v>0</v>
      </c>
      <c r="U81">
        <f t="shared" si="62"/>
        <v>5.76</v>
      </c>
      <c r="V81">
        <f t="shared" si="63"/>
        <v>0</v>
      </c>
      <c r="W81">
        <f t="shared" si="64"/>
        <v>0</v>
      </c>
      <c r="X81">
        <f t="shared" si="65"/>
        <v>1272.98</v>
      </c>
      <c r="Y81">
        <f t="shared" si="66"/>
        <v>767.53</v>
      </c>
      <c r="AA81">
        <v>1045535526</v>
      </c>
      <c r="AB81">
        <f t="shared" si="67"/>
        <v>19.088999999999999</v>
      </c>
      <c r="AC81">
        <f>ROUND(((ES81*0)),6)</f>
        <v>0</v>
      </c>
      <c r="AD81">
        <f>ROUND(((((ET81*0.3))-((EU81*0.3)))+AE81),6)</f>
        <v>0.91500000000000004</v>
      </c>
      <c r="AE81">
        <f>ROUND(((EU81*0.3)),6)</f>
        <v>4.8000000000000001E-2</v>
      </c>
      <c r="AF81">
        <f>ROUND(((EV81*0.3)),6)</f>
        <v>18.173999999999999</v>
      </c>
      <c r="AG81">
        <f t="shared" si="68"/>
        <v>0</v>
      </c>
      <c r="AH81">
        <f>((EW81*0.3))</f>
        <v>1.44</v>
      </c>
      <c r="AI81">
        <f>((EX81*0.3))</f>
        <v>0</v>
      </c>
      <c r="AJ81">
        <f t="shared" si="69"/>
        <v>0</v>
      </c>
      <c r="AK81">
        <v>66.290000000000006</v>
      </c>
      <c r="AL81">
        <v>2.66</v>
      </c>
      <c r="AM81">
        <v>3.05</v>
      </c>
      <c r="AN81">
        <v>0.16</v>
      </c>
      <c r="AO81">
        <v>60.58</v>
      </c>
      <c r="AP81">
        <v>0</v>
      </c>
      <c r="AQ81">
        <v>4.8</v>
      </c>
      <c r="AR81">
        <v>0</v>
      </c>
      <c r="AS81">
        <v>0</v>
      </c>
      <c r="AT81">
        <v>68</v>
      </c>
      <c r="AU81">
        <v>41</v>
      </c>
      <c r="AV81">
        <v>1</v>
      </c>
      <c r="AW81">
        <v>1</v>
      </c>
      <c r="AZ81">
        <v>1</v>
      </c>
      <c r="BA81">
        <v>25.75</v>
      </c>
      <c r="BB81">
        <v>7.04</v>
      </c>
      <c r="BC81">
        <v>6.63</v>
      </c>
      <c r="BH81">
        <v>0</v>
      </c>
      <c r="BI81">
        <v>2</v>
      </c>
      <c r="BJ81" t="s">
        <v>269</v>
      </c>
      <c r="BM81">
        <v>356</v>
      </c>
      <c r="BN81">
        <v>0</v>
      </c>
      <c r="BO81" t="s">
        <v>268</v>
      </c>
      <c r="BP81">
        <v>1</v>
      </c>
      <c r="BQ81">
        <v>40</v>
      </c>
      <c r="BR81">
        <v>0</v>
      </c>
      <c r="BS81">
        <v>25.75</v>
      </c>
      <c r="BT81">
        <v>1</v>
      </c>
      <c r="BU81">
        <v>1</v>
      </c>
      <c r="BV81">
        <v>1</v>
      </c>
      <c r="BW81">
        <v>1</v>
      </c>
      <c r="BX81">
        <v>1</v>
      </c>
      <c r="BZ81">
        <v>68</v>
      </c>
      <c r="CA81">
        <v>41</v>
      </c>
      <c r="CE81">
        <v>30</v>
      </c>
      <c r="CF81">
        <v>0</v>
      </c>
      <c r="CG81">
        <v>0</v>
      </c>
      <c r="CM81">
        <v>0</v>
      </c>
      <c r="CN81" t="s">
        <v>270</v>
      </c>
      <c r="CO81">
        <v>0</v>
      </c>
      <c r="CP81">
        <f t="shared" si="70"/>
        <v>1897.8</v>
      </c>
      <c r="CQ81">
        <f t="shared" si="71"/>
        <v>0</v>
      </c>
      <c r="CR81">
        <f>(ROUND((ROUND((((ET81*0.3))*AV81*1),2)*BB81),2)+ROUND((ROUND(((AE81-((EU81*0.3)))*AV81*1),2)*BS81),2))</f>
        <v>6.48</v>
      </c>
      <c r="CS81">
        <f t="shared" si="72"/>
        <v>1.29</v>
      </c>
      <c r="CT81">
        <f t="shared" si="73"/>
        <v>467.88</v>
      </c>
      <c r="CU81">
        <f t="shared" si="74"/>
        <v>0</v>
      </c>
      <c r="CV81">
        <f t="shared" si="75"/>
        <v>1.44</v>
      </c>
      <c r="CW81">
        <f t="shared" si="76"/>
        <v>0</v>
      </c>
      <c r="CX81">
        <f t="shared" si="77"/>
        <v>0</v>
      </c>
      <c r="CY81">
        <f>S81*(BZ81/100)</f>
        <v>1272.9804000000001</v>
      </c>
      <c r="CZ81">
        <f>S81*(CA81/100)</f>
        <v>767.53229999999996</v>
      </c>
      <c r="DD81" t="s">
        <v>179</v>
      </c>
      <c r="DE81" t="s">
        <v>271</v>
      </c>
      <c r="DF81" t="s">
        <v>271</v>
      </c>
      <c r="DG81" t="s">
        <v>271</v>
      </c>
      <c r="DI81" t="s">
        <v>271</v>
      </c>
      <c r="DJ81" t="s">
        <v>271</v>
      </c>
      <c r="DN81">
        <v>67</v>
      </c>
      <c r="DO81">
        <v>67</v>
      </c>
      <c r="DP81">
        <v>1</v>
      </c>
      <c r="DQ81">
        <v>1</v>
      </c>
      <c r="DU81">
        <v>1013</v>
      </c>
      <c r="DV81" t="s">
        <v>245</v>
      </c>
      <c r="DW81" t="s">
        <v>245</v>
      </c>
      <c r="DX81">
        <v>1</v>
      </c>
      <c r="EE81">
        <v>996103167</v>
      </c>
      <c r="EF81">
        <v>40</v>
      </c>
      <c r="EG81" t="s">
        <v>272</v>
      </c>
      <c r="EH81">
        <v>0</v>
      </c>
      <c r="EJ81">
        <v>2</v>
      </c>
      <c r="EK81">
        <v>356</v>
      </c>
      <c r="EL81" t="s">
        <v>273</v>
      </c>
      <c r="EM81" t="s">
        <v>274</v>
      </c>
      <c r="EO81" t="s">
        <v>275</v>
      </c>
      <c r="EQ81">
        <v>0</v>
      </c>
      <c r="ER81">
        <v>66.290000000000006</v>
      </c>
      <c r="ES81">
        <v>2.66</v>
      </c>
      <c r="ET81">
        <v>3.05</v>
      </c>
      <c r="EU81">
        <v>0.16</v>
      </c>
      <c r="EV81">
        <v>60.58</v>
      </c>
      <c r="EW81">
        <v>4.8</v>
      </c>
      <c r="EX81">
        <v>0</v>
      </c>
      <c r="EY81">
        <v>0</v>
      </c>
      <c r="FQ81">
        <v>0</v>
      </c>
      <c r="FR81">
        <f t="shared" si="78"/>
        <v>0</v>
      </c>
      <c r="FS81">
        <v>0</v>
      </c>
      <c r="FX81">
        <v>67</v>
      </c>
      <c r="FY81">
        <v>67</v>
      </c>
      <c r="GD81">
        <v>0</v>
      </c>
      <c r="GF81">
        <v>909566044</v>
      </c>
      <c r="GG81">
        <v>2</v>
      </c>
      <c r="GH81">
        <v>1</v>
      </c>
      <c r="GI81">
        <v>2</v>
      </c>
      <c r="GJ81">
        <v>0</v>
      </c>
      <c r="GK81">
        <f>ROUND(R81*(S12)/100,2)</f>
        <v>7.68</v>
      </c>
      <c r="GL81">
        <f t="shared" si="79"/>
        <v>0</v>
      </c>
      <c r="GM81">
        <f t="shared" si="80"/>
        <v>3945.99</v>
      </c>
      <c r="GN81">
        <f t="shared" si="81"/>
        <v>0</v>
      </c>
      <c r="GO81">
        <f t="shared" si="82"/>
        <v>3945.99</v>
      </c>
      <c r="GP81">
        <f t="shared" si="83"/>
        <v>0</v>
      </c>
      <c r="GR81">
        <v>0</v>
      </c>
      <c r="GS81">
        <v>3</v>
      </c>
      <c r="GT81">
        <v>0</v>
      </c>
      <c r="GV81">
        <f t="shared" si="84"/>
        <v>0</v>
      </c>
      <c r="GW81">
        <v>1</v>
      </c>
      <c r="GX81">
        <f t="shared" si="85"/>
        <v>0</v>
      </c>
      <c r="HA81">
        <v>0</v>
      </c>
      <c r="HB81">
        <v>0</v>
      </c>
      <c r="HC81">
        <f t="shared" si="86"/>
        <v>0</v>
      </c>
      <c r="IK81">
        <v>0</v>
      </c>
    </row>
    <row r="82" spans="1:245" x14ac:dyDescent="0.25">
      <c r="A82">
        <v>17</v>
      </c>
      <c r="B82">
        <v>1</v>
      </c>
      <c r="C82">
        <f>ROW(SmtRes!A247)</f>
        <v>247</v>
      </c>
      <c r="D82">
        <f>ROW(EtalonRes!A285)</f>
        <v>285</v>
      </c>
      <c r="E82" t="s">
        <v>276</v>
      </c>
      <c r="F82" t="s">
        <v>175</v>
      </c>
      <c r="G82" t="s">
        <v>75</v>
      </c>
      <c r="H82" t="s">
        <v>176</v>
      </c>
      <c r="I82">
        <f>ROUND(16.24/100,9)</f>
        <v>0.16239999999999999</v>
      </c>
      <c r="J82">
        <v>0</v>
      </c>
      <c r="K82">
        <f>ROUND(16.24/100,9)</f>
        <v>0.16239999999999999</v>
      </c>
      <c r="O82">
        <f t="shared" si="57"/>
        <v>1283.3499999999999</v>
      </c>
      <c r="P82">
        <f t="shared" si="58"/>
        <v>48.4</v>
      </c>
      <c r="Q82">
        <f>(ROUND((ROUND((((ET82*1.25))*AV82*I82),2)*BB82),2)+ROUND((ROUND(((AE82-((EU82*1.25)))*AV82*I82),2)*BS82),2))</f>
        <v>659.79</v>
      </c>
      <c r="R82">
        <f t="shared" si="59"/>
        <v>45.24</v>
      </c>
      <c r="S82">
        <f t="shared" si="60"/>
        <v>575.16</v>
      </c>
      <c r="T82">
        <f t="shared" si="61"/>
        <v>0</v>
      </c>
      <c r="U82">
        <f t="shared" si="62"/>
        <v>47.810559999999995</v>
      </c>
      <c r="V82">
        <f t="shared" si="63"/>
        <v>0</v>
      </c>
      <c r="W82">
        <f t="shared" si="64"/>
        <v>0</v>
      </c>
      <c r="X82">
        <f t="shared" si="65"/>
        <v>793.72</v>
      </c>
      <c r="Y82">
        <f t="shared" si="66"/>
        <v>402.61</v>
      </c>
      <c r="AA82">
        <v>1045535525</v>
      </c>
      <c r="AB82">
        <f t="shared" si="67"/>
        <v>7902.4170000000004</v>
      </c>
      <c r="AC82">
        <f t="shared" ref="AC82:AC113" si="97">ROUND((ES82),6)</f>
        <v>298.06</v>
      </c>
      <c r="AD82">
        <f>ROUND(((((ET82*1.25))-((EU82*1.25)))+AE82),6)</f>
        <v>4062.7249999999999</v>
      </c>
      <c r="AE82">
        <f>ROUND(((EU82*1.25)),6)</f>
        <v>278.60000000000002</v>
      </c>
      <c r="AF82">
        <f>ROUND(((EV82*1.15)),6)</f>
        <v>3541.6320000000001</v>
      </c>
      <c r="AG82">
        <f t="shared" si="68"/>
        <v>0</v>
      </c>
      <c r="AH82">
        <f>((EW82*1.15))</f>
        <v>294.39999999999998</v>
      </c>
      <c r="AI82">
        <f>((EX82*1.25))</f>
        <v>0</v>
      </c>
      <c r="AJ82">
        <f t="shared" si="69"/>
        <v>0</v>
      </c>
      <c r="AK82">
        <v>6627.92</v>
      </c>
      <c r="AL82">
        <v>298.06</v>
      </c>
      <c r="AM82">
        <v>3250.18</v>
      </c>
      <c r="AN82">
        <v>222.88</v>
      </c>
      <c r="AO82">
        <v>3079.68</v>
      </c>
      <c r="AP82">
        <v>0</v>
      </c>
      <c r="AQ82">
        <v>256</v>
      </c>
      <c r="AR82">
        <v>0</v>
      </c>
      <c r="AS82">
        <v>0</v>
      </c>
      <c r="AT82">
        <v>138</v>
      </c>
      <c r="AU82">
        <v>70</v>
      </c>
      <c r="AV82">
        <v>1</v>
      </c>
      <c r="AW82">
        <v>1</v>
      </c>
      <c r="AZ82">
        <v>1</v>
      </c>
      <c r="BA82">
        <v>1</v>
      </c>
      <c r="BB82">
        <v>1</v>
      </c>
      <c r="BC82">
        <v>1</v>
      </c>
      <c r="BH82">
        <v>0</v>
      </c>
      <c r="BI82">
        <v>1</v>
      </c>
      <c r="BJ82" t="s">
        <v>177</v>
      </c>
      <c r="BM82">
        <v>58</v>
      </c>
      <c r="BN82">
        <v>0</v>
      </c>
      <c r="BP82">
        <v>0</v>
      </c>
      <c r="BQ82">
        <v>30</v>
      </c>
      <c r="BR82">
        <v>0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Z82">
        <v>138</v>
      </c>
      <c r="CA82">
        <v>70</v>
      </c>
      <c r="CE82">
        <v>30</v>
      </c>
      <c r="CF82">
        <v>0</v>
      </c>
      <c r="CG82">
        <v>0</v>
      </c>
      <c r="CM82">
        <v>0</v>
      </c>
      <c r="CN82" t="s">
        <v>163</v>
      </c>
      <c r="CO82">
        <v>0</v>
      </c>
      <c r="CP82">
        <f t="shared" si="70"/>
        <v>1283.3499999999999</v>
      </c>
      <c r="CQ82">
        <f t="shared" si="71"/>
        <v>298.06</v>
      </c>
      <c r="CR82">
        <f>(ROUND((ROUND((((ET82*1.25))*AV82*1),2)*BB82),2)+ROUND((ROUND(((AE82-((EU82*1.25)))*AV82*1),2)*BS82),2))</f>
        <v>4062.73</v>
      </c>
      <c r="CS82">
        <f t="shared" si="72"/>
        <v>278.60000000000002</v>
      </c>
      <c r="CT82">
        <f t="shared" si="73"/>
        <v>3541.63</v>
      </c>
      <c r="CU82">
        <f t="shared" si="74"/>
        <v>0</v>
      </c>
      <c r="CV82">
        <f t="shared" si="75"/>
        <v>294.39999999999998</v>
      </c>
      <c r="CW82">
        <f t="shared" si="76"/>
        <v>0</v>
      </c>
      <c r="CX82">
        <f t="shared" si="77"/>
        <v>0</v>
      </c>
      <c r="CY82">
        <f>((S82*BZ82)/100)</f>
        <v>793.72080000000005</v>
      </c>
      <c r="CZ82">
        <f>((S82*CA82)/100)</f>
        <v>402.61199999999997</v>
      </c>
      <c r="DE82" t="s">
        <v>164</v>
      </c>
      <c r="DF82" t="s">
        <v>164</v>
      </c>
      <c r="DG82" t="s">
        <v>165</v>
      </c>
      <c r="DI82" t="s">
        <v>165</v>
      </c>
      <c r="DJ82" t="s">
        <v>164</v>
      </c>
      <c r="DN82">
        <v>0</v>
      </c>
      <c r="DO82">
        <v>0</v>
      </c>
      <c r="DP82">
        <v>1</v>
      </c>
      <c r="DQ82">
        <v>1</v>
      </c>
      <c r="DU82">
        <v>1013</v>
      </c>
      <c r="DV82" t="s">
        <v>176</v>
      </c>
      <c r="DW82" t="s">
        <v>176</v>
      </c>
      <c r="DX82">
        <v>1</v>
      </c>
      <c r="EE82">
        <v>996102869</v>
      </c>
      <c r="EF82">
        <v>30</v>
      </c>
      <c r="EG82" t="s">
        <v>7</v>
      </c>
      <c r="EH82">
        <v>0</v>
      </c>
      <c r="EJ82">
        <v>1</v>
      </c>
      <c r="EK82">
        <v>58</v>
      </c>
      <c r="EL82" t="s">
        <v>181</v>
      </c>
      <c r="EM82" t="s">
        <v>182</v>
      </c>
      <c r="EO82" t="s">
        <v>168</v>
      </c>
      <c r="EQ82">
        <v>0</v>
      </c>
      <c r="ER82">
        <v>6627.92</v>
      </c>
      <c r="ES82">
        <v>298.06</v>
      </c>
      <c r="ET82">
        <v>3250.18</v>
      </c>
      <c r="EU82">
        <v>222.88</v>
      </c>
      <c r="EV82">
        <v>3079.68</v>
      </c>
      <c r="EW82">
        <v>256</v>
      </c>
      <c r="EX82">
        <v>0</v>
      </c>
      <c r="EY82">
        <v>0</v>
      </c>
      <c r="FQ82">
        <v>0</v>
      </c>
      <c r="FR82">
        <f t="shared" si="78"/>
        <v>0</v>
      </c>
      <c r="FS82">
        <v>0</v>
      </c>
      <c r="FX82">
        <v>138</v>
      </c>
      <c r="FY82">
        <v>70</v>
      </c>
      <c r="GD82">
        <v>0</v>
      </c>
      <c r="GF82">
        <v>-1198890725</v>
      </c>
      <c r="GG82">
        <v>2</v>
      </c>
      <c r="GH82">
        <v>1</v>
      </c>
      <c r="GI82">
        <v>-2</v>
      </c>
      <c r="GJ82">
        <v>0</v>
      </c>
      <c r="GK82">
        <f>ROUND(R82*(R12)/100,2)</f>
        <v>79.17</v>
      </c>
      <c r="GL82">
        <f t="shared" si="79"/>
        <v>0</v>
      </c>
      <c r="GM82">
        <f t="shared" si="80"/>
        <v>2558.85</v>
      </c>
      <c r="GN82">
        <f t="shared" si="81"/>
        <v>2558.85</v>
      </c>
      <c r="GO82">
        <f t="shared" si="82"/>
        <v>0</v>
      </c>
      <c r="GP82">
        <f t="shared" si="83"/>
        <v>0</v>
      </c>
      <c r="GR82">
        <v>0</v>
      </c>
      <c r="GS82">
        <v>3</v>
      </c>
      <c r="GT82">
        <v>0</v>
      </c>
      <c r="GV82">
        <f t="shared" si="84"/>
        <v>0</v>
      </c>
      <c r="GW82">
        <v>1</v>
      </c>
      <c r="GX82">
        <f t="shared" si="85"/>
        <v>0</v>
      </c>
      <c r="HA82">
        <v>0</v>
      </c>
      <c r="HB82">
        <v>0</v>
      </c>
      <c r="HC82">
        <f t="shared" si="86"/>
        <v>0</v>
      </c>
      <c r="IK82">
        <v>0</v>
      </c>
    </row>
    <row r="83" spans="1:245" x14ac:dyDescent="0.25">
      <c r="A83">
        <v>17</v>
      </c>
      <c r="B83">
        <v>1</v>
      </c>
      <c r="C83">
        <f>ROW(SmtRes!A252)</f>
        <v>252</v>
      </c>
      <c r="D83">
        <f>ROW(EtalonRes!A292)</f>
        <v>292</v>
      </c>
      <c r="E83" t="s">
        <v>276</v>
      </c>
      <c r="F83" t="s">
        <v>175</v>
      </c>
      <c r="G83" t="s">
        <v>75</v>
      </c>
      <c r="H83" t="s">
        <v>176</v>
      </c>
      <c r="I83">
        <f>ROUND(16.24/100,9)</f>
        <v>0.16239999999999999</v>
      </c>
      <c r="J83">
        <v>0</v>
      </c>
      <c r="K83">
        <f>ROUND(16.24/100,9)</f>
        <v>0.16239999999999999</v>
      </c>
      <c r="O83">
        <f t="shared" si="57"/>
        <v>20356.419999999998</v>
      </c>
      <c r="P83">
        <f t="shared" si="58"/>
        <v>234.74</v>
      </c>
      <c r="Q83">
        <f>(ROUND((ROUND((((ET83*1.25))*AV83*I83),2)*BB83),2)+ROUND((ROUND(((AE83-((EU83*1.25)))*AV83*I83),2)*BS83),2))</f>
        <v>5311.31</v>
      </c>
      <c r="R83">
        <f t="shared" si="59"/>
        <v>1164.93</v>
      </c>
      <c r="S83">
        <f t="shared" si="60"/>
        <v>14810.37</v>
      </c>
      <c r="T83">
        <f t="shared" si="61"/>
        <v>0</v>
      </c>
      <c r="U83">
        <f t="shared" si="62"/>
        <v>47.810559999999995</v>
      </c>
      <c r="V83">
        <f t="shared" si="63"/>
        <v>0</v>
      </c>
      <c r="W83">
        <f t="shared" si="64"/>
        <v>0</v>
      </c>
      <c r="X83">
        <f t="shared" si="65"/>
        <v>16291.41</v>
      </c>
      <c r="Y83">
        <f t="shared" si="66"/>
        <v>6072.25</v>
      </c>
      <c r="AA83">
        <v>1045535526</v>
      </c>
      <c r="AB83">
        <f t="shared" si="67"/>
        <v>7902.4170000000004</v>
      </c>
      <c r="AC83">
        <f t="shared" si="97"/>
        <v>298.06</v>
      </c>
      <c r="AD83">
        <f>ROUND(((((ET83*1.25))-((EU83*1.25)))+AE83),6)</f>
        <v>4062.7249999999999</v>
      </c>
      <c r="AE83">
        <f>ROUND(((EU83*1.25)),6)</f>
        <v>278.60000000000002</v>
      </c>
      <c r="AF83">
        <f>ROUND(((EV83*1.15)),6)</f>
        <v>3541.6320000000001</v>
      </c>
      <c r="AG83">
        <f t="shared" si="68"/>
        <v>0</v>
      </c>
      <c r="AH83">
        <f>((EW83*1.15))</f>
        <v>294.39999999999998</v>
      </c>
      <c r="AI83">
        <f>((EX83*1.25))</f>
        <v>0</v>
      </c>
      <c r="AJ83">
        <f t="shared" si="69"/>
        <v>0</v>
      </c>
      <c r="AK83">
        <v>6627.92</v>
      </c>
      <c r="AL83">
        <v>298.06</v>
      </c>
      <c r="AM83">
        <v>3250.18</v>
      </c>
      <c r="AN83">
        <v>222.88</v>
      </c>
      <c r="AO83">
        <v>3079.68</v>
      </c>
      <c r="AP83">
        <v>0</v>
      </c>
      <c r="AQ83">
        <v>256</v>
      </c>
      <c r="AR83">
        <v>0</v>
      </c>
      <c r="AS83">
        <v>0</v>
      </c>
      <c r="AT83">
        <v>110</v>
      </c>
      <c r="AU83">
        <v>41</v>
      </c>
      <c r="AV83">
        <v>1</v>
      </c>
      <c r="AW83">
        <v>1</v>
      </c>
      <c r="AZ83">
        <v>1</v>
      </c>
      <c r="BA83">
        <v>25.75</v>
      </c>
      <c r="BB83">
        <v>8.0500000000000007</v>
      </c>
      <c r="BC83">
        <v>4.8499999999999996</v>
      </c>
      <c r="BH83">
        <v>0</v>
      </c>
      <c r="BI83">
        <v>1</v>
      </c>
      <c r="BJ83" t="s">
        <v>177</v>
      </c>
      <c r="BM83">
        <v>58</v>
      </c>
      <c r="BN83">
        <v>0</v>
      </c>
      <c r="BO83" t="s">
        <v>175</v>
      </c>
      <c r="BP83">
        <v>1</v>
      </c>
      <c r="BQ83">
        <v>30</v>
      </c>
      <c r="BR83">
        <v>0</v>
      </c>
      <c r="BS83">
        <v>25.75</v>
      </c>
      <c r="BT83">
        <v>1</v>
      </c>
      <c r="BU83">
        <v>1</v>
      </c>
      <c r="BV83">
        <v>1</v>
      </c>
      <c r="BW83">
        <v>1</v>
      </c>
      <c r="BX83">
        <v>1</v>
      </c>
      <c r="BZ83">
        <v>110</v>
      </c>
      <c r="CA83">
        <v>41</v>
      </c>
      <c r="CE83">
        <v>30</v>
      </c>
      <c r="CF83">
        <v>0</v>
      </c>
      <c r="CG83">
        <v>0</v>
      </c>
      <c r="CM83">
        <v>0</v>
      </c>
      <c r="CN83" t="s">
        <v>163</v>
      </c>
      <c r="CO83">
        <v>0</v>
      </c>
      <c r="CP83">
        <f t="shared" si="70"/>
        <v>20356.420000000002</v>
      </c>
      <c r="CQ83">
        <f t="shared" si="71"/>
        <v>1445.59</v>
      </c>
      <c r="CR83">
        <f>(ROUND((ROUND((((ET83*1.25))*AV83*1),2)*BB83),2)+ROUND((ROUND(((AE83-((EU83*1.25)))*AV83*1),2)*BS83),2))</f>
        <v>32704.98</v>
      </c>
      <c r="CS83">
        <f t="shared" si="72"/>
        <v>7173.95</v>
      </c>
      <c r="CT83">
        <f t="shared" si="73"/>
        <v>91196.97</v>
      </c>
      <c r="CU83">
        <f t="shared" si="74"/>
        <v>0</v>
      </c>
      <c r="CV83">
        <f t="shared" si="75"/>
        <v>294.39999999999998</v>
      </c>
      <c r="CW83">
        <f t="shared" si="76"/>
        <v>0</v>
      </c>
      <c r="CX83">
        <f t="shared" si="77"/>
        <v>0</v>
      </c>
      <c r="CY83">
        <f>S83*(BZ83/100)</f>
        <v>16291.407000000003</v>
      </c>
      <c r="CZ83">
        <f>S83*(CA83/100)</f>
        <v>6072.2516999999998</v>
      </c>
      <c r="DE83" t="s">
        <v>164</v>
      </c>
      <c r="DF83" t="s">
        <v>164</v>
      </c>
      <c r="DG83" t="s">
        <v>165</v>
      </c>
      <c r="DI83" t="s">
        <v>165</v>
      </c>
      <c r="DJ83" t="s">
        <v>164</v>
      </c>
      <c r="DN83">
        <v>138</v>
      </c>
      <c r="DO83">
        <v>70</v>
      </c>
      <c r="DP83">
        <v>1</v>
      </c>
      <c r="DQ83">
        <v>1</v>
      </c>
      <c r="DU83">
        <v>1013</v>
      </c>
      <c r="DV83" t="s">
        <v>176</v>
      </c>
      <c r="DW83" t="s">
        <v>176</v>
      </c>
      <c r="DX83">
        <v>1</v>
      </c>
      <c r="EE83">
        <v>996102869</v>
      </c>
      <c r="EF83">
        <v>30</v>
      </c>
      <c r="EG83" t="s">
        <v>7</v>
      </c>
      <c r="EH83">
        <v>0</v>
      </c>
      <c r="EJ83">
        <v>1</v>
      </c>
      <c r="EK83">
        <v>58</v>
      </c>
      <c r="EL83" t="s">
        <v>181</v>
      </c>
      <c r="EM83" t="s">
        <v>182</v>
      </c>
      <c r="EO83" t="s">
        <v>168</v>
      </c>
      <c r="EQ83">
        <v>0</v>
      </c>
      <c r="ER83">
        <v>6627.92</v>
      </c>
      <c r="ES83">
        <v>298.06</v>
      </c>
      <c r="ET83">
        <v>3250.18</v>
      </c>
      <c r="EU83">
        <v>222.88</v>
      </c>
      <c r="EV83">
        <v>3079.68</v>
      </c>
      <c r="EW83">
        <v>256</v>
      </c>
      <c r="EX83">
        <v>0</v>
      </c>
      <c r="EY83">
        <v>0</v>
      </c>
      <c r="FQ83">
        <v>0</v>
      </c>
      <c r="FR83">
        <f t="shared" si="78"/>
        <v>0</v>
      </c>
      <c r="FS83">
        <v>0</v>
      </c>
      <c r="FX83">
        <v>138</v>
      </c>
      <c r="FY83">
        <v>70</v>
      </c>
      <c r="GD83">
        <v>0</v>
      </c>
      <c r="GF83">
        <v>-1198890725</v>
      </c>
      <c r="GG83">
        <v>2</v>
      </c>
      <c r="GH83">
        <v>1</v>
      </c>
      <c r="GI83">
        <v>2</v>
      </c>
      <c r="GJ83">
        <v>0</v>
      </c>
      <c r="GK83">
        <f>ROUND(R83*(S12)/100,2)</f>
        <v>1828.94</v>
      </c>
      <c r="GL83">
        <f t="shared" si="79"/>
        <v>0</v>
      </c>
      <c r="GM83">
        <f t="shared" si="80"/>
        <v>44549.02</v>
      </c>
      <c r="GN83">
        <f t="shared" si="81"/>
        <v>44549.02</v>
      </c>
      <c r="GO83">
        <f t="shared" si="82"/>
        <v>0</v>
      </c>
      <c r="GP83">
        <f t="shared" si="83"/>
        <v>0</v>
      </c>
      <c r="GR83">
        <v>0</v>
      </c>
      <c r="GS83">
        <v>3</v>
      </c>
      <c r="GT83">
        <v>0</v>
      </c>
      <c r="GV83">
        <f t="shared" si="84"/>
        <v>0</v>
      </c>
      <c r="GW83">
        <v>1</v>
      </c>
      <c r="GX83">
        <f t="shared" si="85"/>
        <v>0</v>
      </c>
      <c r="HA83">
        <v>0</v>
      </c>
      <c r="HB83">
        <v>0</v>
      </c>
      <c r="HC83">
        <f t="shared" si="86"/>
        <v>0</v>
      </c>
      <c r="IK83">
        <v>0</v>
      </c>
    </row>
    <row r="84" spans="1:245" x14ac:dyDescent="0.25">
      <c r="A84">
        <v>18</v>
      </c>
      <c r="B84">
        <v>1</v>
      </c>
      <c r="C84">
        <v>246</v>
      </c>
      <c r="E84" t="s">
        <v>277</v>
      </c>
      <c r="F84" t="s">
        <v>278</v>
      </c>
      <c r="G84" t="s">
        <v>76</v>
      </c>
      <c r="H84" t="s">
        <v>233</v>
      </c>
      <c r="I84">
        <f>I82*J84</f>
        <v>0.38975999999999994</v>
      </c>
      <c r="J84">
        <v>2.4</v>
      </c>
      <c r="K84">
        <v>2.4</v>
      </c>
      <c r="O84">
        <f t="shared" si="57"/>
        <v>1482.61</v>
      </c>
      <c r="P84">
        <f t="shared" si="58"/>
        <v>1482.61</v>
      </c>
      <c r="Q84">
        <f>(ROUND((ROUND(((ET84)*AV84*I84),2)*BB84),2)+ROUND((ROUND(((AE84-(EU84))*AV84*I84),2)*BS84),2))</f>
        <v>0</v>
      </c>
      <c r="R84">
        <f t="shared" si="59"/>
        <v>0</v>
      </c>
      <c r="S84">
        <f t="shared" si="60"/>
        <v>0</v>
      </c>
      <c r="T84">
        <f t="shared" si="61"/>
        <v>0</v>
      </c>
      <c r="U84">
        <f t="shared" si="62"/>
        <v>0</v>
      </c>
      <c r="V84">
        <f t="shared" si="63"/>
        <v>0</v>
      </c>
      <c r="W84">
        <f t="shared" si="64"/>
        <v>0</v>
      </c>
      <c r="X84">
        <f t="shared" si="65"/>
        <v>0</v>
      </c>
      <c r="Y84">
        <f t="shared" si="66"/>
        <v>0</v>
      </c>
      <c r="AA84">
        <v>1045535525</v>
      </c>
      <c r="AB84">
        <f t="shared" si="67"/>
        <v>3803.91</v>
      </c>
      <c r="AC84">
        <f t="shared" si="97"/>
        <v>3803.91</v>
      </c>
      <c r="AD84">
        <f>ROUND((((ET84)-(EU84))+AE84),6)</f>
        <v>0</v>
      </c>
      <c r="AE84">
        <f>ROUND((EU84),6)</f>
        <v>0</v>
      </c>
      <c r="AF84">
        <f>ROUND((EV84),6)</f>
        <v>0</v>
      </c>
      <c r="AG84">
        <f t="shared" si="68"/>
        <v>0</v>
      </c>
      <c r="AH84">
        <f>(EW84)</f>
        <v>0</v>
      </c>
      <c r="AI84">
        <f>(EX84)</f>
        <v>0</v>
      </c>
      <c r="AJ84">
        <f t="shared" si="69"/>
        <v>0</v>
      </c>
      <c r="AK84">
        <v>3803.91</v>
      </c>
      <c r="AL84">
        <v>3803.91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138</v>
      </c>
      <c r="AU84">
        <v>70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H84">
        <v>3</v>
      </c>
      <c r="BI84">
        <v>1</v>
      </c>
      <c r="BJ84" t="s">
        <v>279</v>
      </c>
      <c r="BM84">
        <v>58</v>
      </c>
      <c r="BN84">
        <v>0</v>
      </c>
      <c r="BP84">
        <v>0</v>
      </c>
      <c r="BQ84">
        <v>30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Z84">
        <v>138</v>
      </c>
      <c r="CA84">
        <v>70</v>
      </c>
      <c r="CE84">
        <v>30</v>
      </c>
      <c r="CF84">
        <v>0</v>
      </c>
      <c r="CG84">
        <v>0</v>
      </c>
      <c r="CM84">
        <v>0</v>
      </c>
      <c r="CO84">
        <v>0</v>
      </c>
      <c r="CP84">
        <f t="shared" si="70"/>
        <v>1482.61</v>
      </c>
      <c r="CQ84">
        <f t="shared" si="71"/>
        <v>3803.91</v>
      </c>
      <c r="CR84">
        <f>(ROUND((ROUND(((ET84)*AV84*1),2)*BB84),2)+ROUND((ROUND(((AE84-(EU84))*AV84*1),2)*BS84),2))</f>
        <v>0</v>
      </c>
      <c r="CS84">
        <f t="shared" si="72"/>
        <v>0</v>
      </c>
      <c r="CT84">
        <f t="shared" si="73"/>
        <v>0</v>
      </c>
      <c r="CU84">
        <f t="shared" si="74"/>
        <v>0</v>
      </c>
      <c r="CV84">
        <f t="shared" si="75"/>
        <v>0</v>
      </c>
      <c r="CW84">
        <f t="shared" si="76"/>
        <v>0</v>
      </c>
      <c r="CX84">
        <f t="shared" si="77"/>
        <v>0</v>
      </c>
      <c r="CY84">
        <f>((S84*BZ84)/100)</f>
        <v>0</v>
      </c>
      <c r="CZ84">
        <f>((S84*CA84)/100)</f>
        <v>0</v>
      </c>
      <c r="DN84">
        <v>0</v>
      </c>
      <c r="DO84">
        <v>0</v>
      </c>
      <c r="DP84">
        <v>1</v>
      </c>
      <c r="DQ84">
        <v>1</v>
      </c>
      <c r="DU84">
        <v>39568864</v>
      </c>
      <c r="DV84" t="s">
        <v>233</v>
      </c>
      <c r="DW84" t="s">
        <v>233</v>
      </c>
      <c r="DX84">
        <v>1000</v>
      </c>
      <c r="EE84">
        <v>996102869</v>
      </c>
      <c r="EF84">
        <v>30</v>
      </c>
      <c r="EG84" t="s">
        <v>7</v>
      </c>
      <c r="EH84">
        <v>0</v>
      </c>
      <c r="EJ84">
        <v>1</v>
      </c>
      <c r="EK84">
        <v>58</v>
      </c>
      <c r="EL84" t="s">
        <v>181</v>
      </c>
      <c r="EM84" t="s">
        <v>182</v>
      </c>
      <c r="EQ84">
        <v>0</v>
      </c>
      <c r="ER84">
        <v>3803.91</v>
      </c>
      <c r="ES84">
        <v>3803.91</v>
      </c>
      <c r="ET84">
        <v>0</v>
      </c>
      <c r="EU84">
        <v>0</v>
      </c>
      <c r="EV84">
        <v>0</v>
      </c>
      <c r="EW84">
        <v>0</v>
      </c>
      <c r="EX84">
        <v>0</v>
      </c>
      <c r="FQ84">
        <v>0</v>
      </c>
      <c r="FR84">
        <f t="shared" si="78"/>
        <v>0</v>
      </c>
      <c r="FS84">
        <v>0</v>
      </c>
      <c r="FX84">
        <v>138</v>
      </c>
      <c r="FY84">
        <v>70</v>
      </c>
      <c r="GD84">
        <v>0</v>
      </c>
      <c r="GF84">
        <v>1683998210</v>
      </c>
      <c r="GG84">
        <v>2</v>
      </c>
      <c r="GH84">
        <v>1</v>
      </c>
      <c r="GI84">
        <v>-2</v>
      </c>
      <c r="GJ84">
        <v>0</v>
      </c>
      <c r="GK84">
        <f>ROUND(R84*(R12)/100,2)</f>
        <v>0</v>
      </c>
      <c r="GL84">
        <f t="shared" si="79"/>
        <v>0</v>
      </c>
      <c r="GM84">
        <f t="shared" si="80"/>
        <v>1482.61</v>
      </c>
      <c r="GN84">
        <f t="shared" si="81"/>
        <v>1482.61</v>
      </c>
      <c r="GO84">
        <f t="shared" si="82"/>
        <v>0</v>
      </c>
      <c r="GP84">
        <f t="shared" si="83"/>
        <v>0</v>
      </c>
      <c r="GR84">
        <v>0</v>
      </c>
      <c r="GS84">
        <v>3</v>
      </c>
      <c r="GT84">
        <v>0</v>
      </c>
      <c r="GV84">
        <f t="shared" si="84"/>
        <v>0</v>
      </c>
      <c r="GW84">
        <v>1</v>
      </c>
      <c r="GX84">
        <f t="shared" si="85"/>
        <v>0</v>
      </c>
      <c r="HA84">
        <v>0</v>
      </c>
      <c r="HB84">
        <v>0</v>
      </c>
      <c r="HC84">
        <f t="shared" si="86"/>
        <v>0</v>
      </c>
      <c r="IK84">
        <v>0</v>
      </c>
    </row>
    <row r="85" spans="1:245" x14ac:dyDescent="0.25">
      <c r="A85">
        <v>18</v>
      </c>
      <c r="B85">
        <v>1</v>
      </c>
      <c r="C85">
        <v>251</v>
      </c>
      <c r="E85" t="s">
        <v>277</v>
      </c>
      <c r="F85" t="s">
        <v>278</v>
      </c>
      <c r="G85" t="s">
        <v>76</v>
      </c>
      <c r="H85" t="s">
        <v>233</v>
      </c>
      <c r="I85">
        <f>I83*J85</f>
        <v>0.38975999999999994</v>
      </c>
      <c r="J85">
        <v>2.4</v>
      </c>
      <c r="K85">
        <v>2.4</v>
      </c>
      <c r="O85">
        <f t="shared" si="57"/>
        <v>12958.01</v>
      </c>
      <c r="P85">
        <f t="shared" si="58"/>
        <v>12958.01</v>
      </c>
      <c r="Q85">
        <f>(ROUND((ROUND(((ET85)*AV85*I85),2)*BB85),2)+ROUND((ROUND(((AE85-(EU85))*AV85*I85),2)*BS85),2))</f>
        <v>0</v>
      </c>
      <c r="R85">
        <f t="shared" si="59"/>
        <v>0</v>
      </c>
      <c r="S85">
        <f t="shared" si="60"/>
        <v>0</v>
      </c>
      <c r="T85">
        <f t="shared" si="61"/>
        <v>0</v>
      </c>
      <c r="U85">
        <f t="shared" si="62"/>
        <v>0</v>
      </c>
      <c r="V85">
        <f t="shared" si="63"/>
        <v>0</v>
      </c>
      <c r="W85">
        <f t="shared" si="64"/>
        <v>0</v>
      </c>
      <c r="X85">
        <f t="shared" si="65"/>
        <v>0</v>
      </c>
      <c r="Y85">
        <f t="shared" si="66"/>
        <v>0</v>
      </c>
      <c r="AA85">
        <v>1045535526</v>
      </c>
      <c r="AB85">
        <f t="shared" si="67"/>
        <v>3803.91</v>
      </c>
      <c r="AC85">
        <f t="shared" si="97"/>
        <v>3803.91</v>
      </c>
      <c r="AD85">
        <f>ROUND((((ET85)-(EU85))+AE85),6)</f>
        <v>0</v>
      </c>
      <c r="AE85">
        <f>ROUND((EU85),6)</f>
        <v>0</v>
      </c>
      <c r="AF85">
        <f>ROUND((EV85),6)</f>
        <v>0</v>
      </c>
      <c r="AG85">
        <f t="shared" si="68"/>
        <v>0</v>
      </c>
      <c r="AH85">
        <f>(EW85)</f>
        <v>0</v>
      </c>
      <c r="AI85">
        <f>(EX85)</f>
        <v>0</v>
      </c>
      <c r="AJ85">
        <f t="shared" si="69"/>
        <v>0</v>
      </c>
      <c r="AK85">
        <v>3803.91</v>
      </c>
      <c r="AL85">
        <v>3803.91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8.74</v>
      </c>
      <c r="BH85">
        <v>3</v>
      </c>
      <c r="BI85">
        <v>1</v>
      </c>
      <c r="BJ85" t="s">
        <v>279</v>
      </c>
      <c r="BM85">
        <v>58</v>
      </c>
      <c r="BN85">
        <v>0</v>
      </c>
      <c r="BO85" t="s">
        <v>278</v>
      </c>
      <c r="BP85">
        <v>1</v>
      </c>
      <c r="BQ85">
        <v>30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Z85">
        <v>0</v>
      </c>
      <c r="CA85">
        <v>0</v>
      </c>
      <c r="CE85">
        <v>30</v>
      </c>
      <c r="CF85">
        <v>0</v>
      </c>
      <c r="CG85">
        <v>0</v>
      </c>
      <c r="CM85">
        <v>0</v>
      </c>
      <c r="CO85">
        <v>0</v>
      </c>
      <c r="CP85">
        <f t="shared" si="70"/>
        <v>12958.01</v>
      </c>
      <c r="CQ85">
        <f t="shared" si="71"/>
        <v>33246.17</v>
      </c>
      <c r="CR85">
        <f>(ROUND((ROUND(((ET85)*AV85*1),2)*BB85),2)+ROUND((ROUND(((AE85-(EU85))*AV85*1),2)*BS85),2))</f>
        <v>0</v>
      </c>
      <c r="CS85">
        <f t="shared" si="72"/>
        <v>0</v>
      </c>
      <c r="CT85">
        <f t="shared" si="73"/>
        <v>0</v>
      </c>
      <c r="CU85">
        <f t="shared" si="74"/>
        <v>0</v>
      </c>
      <c r="CV85">
        <f t="shared" si="75"/>
        <v>0</v>
      </c>
      <c r="CW85">
        <f t="shared" si="76"/>
        <v>0</v>
      </c>
      <c r="CX85">
        <f t="shared" si="77"/>
        <v>0</v>
      </c>
      <c r="CY85">
        <f>S85*(BZ85/100)</f>
        <v>0</v>
      </c>
      <c r="CZ85">
        <f>S85*(CA85/100)</f>
        <v>0</v>
      </c>
      <c r="DN85">
        <v>138</v>
      </c>
      <c r="DO85">
        <v>70</v>
      </c>
      <c r="DP85">
        <v>1</v>
      </c>
      <c r="DQ85">
        <v>1</v>
      </c>
      <c r="DU85">
        <v>39568864</v>
      </c>
      <c r="DV85" t="s">
        <v>233</v>
      </c>
      <c r="DW85" t="s">
        <v>233</v>
      </c>
      <c r="DX85">
        <v>1000</v>
      </c>
      <c r="EE85">
        <v>996102869</v>
      </c>
      <c r="EF85">
        <v>30</v>
      </c>
      <c r="EG85" t="s">
        <v>7</v>
      </c>
      <c r="EH85">
        <v>0</v>
      </c>
      <c r="EJ85">
        <v>1</v>
      </c>
      <c r="EK85">
        <v>58</v>
      </c>
      <c r="EL85" t="s">
        <v>181</v>
      </c>
      <c r="EM85" t="s">
        <v>182</v>
      </c>
      <c r="EQ85">
        <v>0</v>
      </c>
      <c r="ER85">
        <v>3803.91</v>
      </c>
      <c r="ES85">
        <v>3803.91</v>
      </c>
      <c r="ET85">
        <v>0</v>
      </c>
      <c r="EU85">
        <v>0</v>
      </c>
      <c r="EV85">
        <v>0</v>
      </c>
      <c r="EW85">
        <v>0</v>
      </c>
      <c r="EX85">
        <v>0</v>
      </c>
      <c r="FQ85">
        <v>0</v>
      </c>
      <c r="FR85">
        <f t="shared" si="78"/>
        <v>0</v>
      </c>
      <c r="FS85">
        <v>0</v>
      </c>
      <c r="FX85">
        <v>138</v>
      </c>
      <c r="FY85">
        <v>70</v>
      </c>
      <c r="GD85">
        <v>0</v>
      </c>
      <c r="GF85">
        <v>1683998210</v>
      </c>
      <c r="GG85">
        <v>2</v>
      </c>
      <c r="GH85">
        <v>1</v>
      </c>
      <c r="GI85">
        <v>2</v>
      </c>
      <c r="GJ85">
        <v>0</v>
      </c>
      <c r="GK85">
        <f>ROUND(R85*(S12)/100,2)</f>
        <v>0</v>
      </c>
      <c r="GL85">
        <f t="shared" si="79"/>
        <v>0</v>
      </c>
      <c r="GM85">
        <f t="shared" si="80"/>
        <v>12958.01</v>
      </c>
      <c r="GN85">
        <f t="shared" si="81"/>
        <v>12958.01</v>
      </c>
      <c r="GO85">
        <f t="shared" si="82"/>
        <v>0</v>
      </c>
      <c r="GP85">
        <f t="shared" si="83"/>
        <v>0</v>
      </c>
      <c r="GR85">
        <v>0</v>
      </c>
      <c r="GS85">
        <v>3</v>
      </c>
      <c r="GT85">
        <v>0</v>
      </c>
      <c r="GV85">
        <f t="shared" si="84"/>
        <v>0</v>
      </c>
      <c r="GW85">
        <v>1</v>
      </c>
      <c r="GX85">
        <f t="shared" si="85"/>
        <v>0</v>
      </c>
      <c r="HA85">
        <v>0</v>
      </c>
      <c r="HB85">
        <v>0</v>
      </c>
      <c r="HC85">
        <f t="shared" si="86"/>
        <v>0</v>
      </c>
      <c r="IK85">
        <v>0</v>
      </c>
    </row>
    <row r="86" spans="1:245" x14ac:dyDescent="0.25">
      <c r="A86">
        <v>17</v>
      </c>
      <c r="B86">
        <v>1</v>
      </c>
      <c r="C86">
        <f>ROW(SmtRes!A257)</f>
        <v>257</v>
      </c>
      <c r="D86">
        <f>ROW(EtalonRes!A299)</f>
        <v>299</v>
      </c>
      <c r="E86" t="s">
        <v>280</v>
      </c>
      <c r="F86" t="s">
        <v>175</v>
      </c>
      <c r="G86" t="s">
        <v>77</v>
      </c>
      <c r="H86" t="s">
        <v>176</v>
      </c>
      <c r="I86">
        <f>ROUND(4/100,9)</f>
        <v>0.04</v>
      </c>
      <c r="J86">
        <v>0</v>
      </c>
      <c r="K86">
        <f>ROUND(4/100,9)</f>
        <v>0.04</v>
      </c>
      <c r="O86">
        <f t="shared" si="57"/>
        <v>316.10000000000002</v>
      </c>
      <c r="P86">
        <f t="shared" si="58"/>
        <v>11.92</v>
      </c>
      <c r="Q86">
        <f>(ROUND((ROUND((((ET86*1.25))*AV86*I86),2)*BB86),2)+ROUND((ROUND(((AE86-((EU86*1.25)))*AV86*I86),2)*BS86),2))</f>
        <v>162.51</v>
      </c>
      <c r="R86">
        <f t="shared" si="59"/>
        <v>11.14</v>
      </c>
      <c r="S86">
        <f t="shared" si="60"/>
        <v>141.66999999999999</v>
      </c>
      <c r="T86">
        <f t="shared" si="61"/>
        <v>0</v>
      </c>
      <c r="U86">
        <f t="shared" si="62"/>
        <v>11.776</v>
      </c>
      <c r="V86">
        <f t="shared" si="63"/>
        <v>0</v>
      </c>
      <c r="W86">
        <f t="shared" si="64"/>
        <v>0</v>
      </c>
      <c r="X86">
        <f t="shared" si="65"/>
        <v>195.5</v>
      </c>
      <c r="Y86">
        <f t="shared" si="66"/>
        <v>99.17</v>
      </c>
      <c r="AA86">
        <v>1045535525</v>
      </c>
      <c r="AB86">
        <f t="shared" si="67"/>
        <v>7902.4170000000004</v>
      </c>
      <c r="AC86">
        <f t="shared" si="97"/>
        <v>298.06</v>
      </c>
      <c r="AD86">
        <f>ROUND(((((ET86*1.25))-((EU86*1.25)))+AE86),6)</f>
        <v>4062.7249999999999</v>
      </c>
      <c r="AE86">
        <f>ROUND(((EU86*1.25)),6)</f>
        <v>278.60000000000002</v>
      </c>
      <c r="AF86">
        <f>ROUND(((EV86*1.15)),6)</f>
        <v>3541.6320000000001</v>
      </c>
      <c r="AG86">
        <f t="shared" si="68"/>
        <v>0</v>
      </c>
      <c r="AH86">
        <f>((EW86*1.15))</f>
        <v>294.39999999999998</v>
      </c>
      <c r="AI86">
        <f>((EX86*1.25))</f>
        <v>0</v>
      </c>
      <c r="AJ86">
        <f t="shared" si="69"/>
        <v>0</v>
      </c>
      <c r="AK86">
        <v>6627.92</v>
      </c>
      <c r="AL86">
        <v>298.06</v>
      </c>
      <c r="AM86">
        <v>3250.18</v>
      </c>
      <c r="AN86">
        <v>222.88</v>
      </c>
      <c r="AO86">
        <v>3079.68</v>
      </c>
      <c r="AP86">
        <v>0</v>
      </c>
      <c r="AQ86">
        <v>256</v>
      </c>
      <c r="AR86">
        <v>0</v>
      </c>
      <c r="AS86">
        <v>0</v>
      </c>
      <c r="AT86">
        <v>138</v>
      </c>
      <c r="AU86">
        <v>70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H86">
        <v>0</v>
      </c>
      <c r="BI86">
        <v>1</v>
      </c>
      <c r="BJ86" t="s">
        <v>177</v>
      </c>
      <c r="BM86">
        <v>58</v>
      </c>
      <c r="BN86">
        <v>0</v>
      </c>
      <c r="BP86">
        <v>0</v>
      </c>
      <c r="BQ86">
        <v>30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Z86">
        <v>138</v>
      </c>
      <c r="CA86">
        <v>70</v>
      </c>
      <c r="CE86">
        <v>30</v>
      </c>
      <c r="CF86">
        <v>0</v>
      </c>
      <c r="CG86">
        <v>0</v>
      </c>
      <c r="CM86">
        <v>0</v>
      </c>
      <c r="CN86" t="s">
        <v>163</v>
      </c>
      <c r="CO86">
        <v>0</v>
      </c>
      <c r="CP86">
        <f t="shared" si="70"/>
        <v>316.09999999999997</v>
      </c>
      <c r="CQ86">
        <f t="shared" si="71"/>
        <v>298.06</v>
      </c>
      <c r="CR86">
        <f>(ROUND((ROUND((((ET86*1.25))*AV86*1),2)*BB86),2)+ROUND((ROUND(((AE86-((EU86*1.25)))*AV86*1),2)*BS86),2))</f>
        <v>4062.73</v>
      </c>
      <c r="CS86">
        <f t="shared" si="72"/>
        <v>278.60000000000002</v>
      </c>
      <c r="CT86">
        <f t="shared" si="73"/>
        <v>3541.63</v>
      </c>
      <c r="CU86">
        <f t="shared" si="74"/>
        <v>0</v>
      </c>
      <c r="CV86">
        <f t="shared" si="75"/>
        <v>294.39999999999998</v>
      </c>
      <c r="CW86">
        <f t="shared" si="76"/>
        <v>0</v>
      </c>
      <c r="CX86">
        <f t="shared" si="77"/>
        <v>0</v>
      </c>
      <c r="CY86">
        <f>((S86*BZ86)/100)</f>
        <v>195.50459999999998</v>
      </c>
      <c r="CZ86">
        <f>((S86*CA86)/100)</f>
        <v>99.168999999999997</v>
      </c>
      <c r="DE86" t="s">
        <v>164</v>
      </c>
      <c r="DF86" t="s">
        <v>164</v>
      </c>
      <c r="DG86" t="s">
        <v>165</v>
      </c>
      <c r="DI86" t="s">
        <v>165</v>
      </c>
      <c r="DJ86" t="s">
        <v>164</v>
      </c>
      <c r="DN86">
        <v>0</v>
      </c>
      <c r="DO86">
        <v>0</v>
      </c>
      <c r="DP86">
        <v>1</v>
      </c>
      <c r="DQ86">
        <v>1</v>
      </c>
      <c r="DU86">
        <v>1013</v>
      </c>
      <c r="DV86" t="s">
        <v>176</v>
      </c>
      <c r="DW86" t="s">
        <v>176</v>
      </c>
      <c r="DX86">
        <v>1</v>
      </c>
      <c r="EE86">
        <v>996102869</v>
      </c>
      <c r="EF86">
        <v>30</v>
      </c>
      <c r="EG86" t="s">
        <v>7</v>
      </c>
      <c r="EH86">
        <v>0</v>
      </c>
      <c r="EJ86">
        <v>1</v>
      </c>
      <c r="EK86">
        <v>58</v>
      </c>
      <c r="EL86" t="s">
        <v>181</v>
      </c>
      <c r="EM86" t="s">
        <v>182</v>
      </c>
      <c r="EO86" t="s">
        <v>168</v>
      </c>
      <c r="EQ86">
        <v>0</v>
      </c>
      <c r="ER86">
        <v>6627.92</v>
      </c>
      <c r="ES86">
        <v>298.06</v>
      </c>
      <c r="ET86">
        <v>3250.18</v>
      </c>
      <c r="EU86">
        <v>222.88</v>
      </c>
      <c r="EV86">
        <v>3079.68</v>
      </c>
      <c r="EW86">
        <v>256</v>
      </c>
      <c r="EX86">
        <v>0</v>
      </c>
      <c r="EY86">
        <v>0</v>
      </c>
      <c r="FQ86">
        <v>0</v>
      </c>
      <c r="FR86">
        <f t="shared" si="78"/>
        <v>0</v>
      </c>
      <c r="FS86">
        <v>0</v>
      </c>
      <c r="FX86">
        <v>138</v>
      </c>
      <c r="FY86">
        <v>70</v>
      </c>
      <c r="GD86">
        <v>0</v>
      </c>
      <c r="GF86">
        <v>1117249681</v>
      </c>
      <c r="GG86">
        <v>2</v>
      </c>
      <c r="GH86">
        <v>1</v>
      </c>
      <c r="GI86">
        <v>-2</v>
      </c>
      <c r="GJ86">
        <v>0</v>
      </c>
      <c r="GK86">
        <f>ROUND(R86*(R12)/100,2)</f>
        <v>19.5</v>
      </c>
      <c r="GL86">
        <f t="shared" si="79"/>
        <v>0</v>
      </c>
      <c r="GM86">
        <f t="shared" si="80"/>
        <v>630.27</v>
      </c>
      <c r="GN86">
        <f t="shared" si="81"/>
        <v>630.27</v>
      </c>
      <c r="GO86">
        <f t="shared" si="82"/>
        <v>0</v>
      </c>
      <c r="GP86">
        <f t="shared" si="83"/>
        <v>0</v>
      </c>
      <c r="GR86">
        <v>0</v>
      </c>
      <c r="GS86">
        <v>3</v>
      </c>
      <c r="GT86">
        <v>0</v>
      </c>
      <c r="GV86">
        <f t="shared" si="84"/>
        <v>0</v>
      </c>
      <c r="GW86">
        <v>1</v>
      </c>
      <c r="GX86">
        <f t="shared" si="85"/>
        <v>0</v>
      </c>
      <c r="HA86">
        <v>0</v>
      </c>
      <c r="HB86">
        <v>0</v>
      </c>
      <c r="HC86">
        <f t="shared" si="86"/>
        <v>0</v>
      </c>
      <c r="IK86">
        <v>0</v>
      </c>
    </row>
    <row r="87" spans="1:245" x14ac:dyDescent="0.25">
      <c r="A87">
        <v>17</v>
      </c>
      <c r="B87">
        <v>1</v>
      </c>
      <c r="C87">
        <f>ROW(SmtRes!A262)</f>
        <v>262</v>
      </c>
      <c r="D87">
        <f>ROW(EtalonRes!A306)</f>
        <v>306</v>
      </c>
      <c r="E87" t="s">
        <v>280</v>
      </c>
      <c r="F87" t="s">
        <v>175</v>
      </c>
      <c r="G87" t="s">
        <v>77</v>
      </c>
      <c r="H87" t="s">
        <v>176</v>
      </c>
      <c r="I87">
        <f>ROUND(4/100,9)</f>
        <v>0.04</v>
      </c>
      <c r="J87">
        <v>0</v>
      </c>
      <c r="K87">
        <f>ROUND(4/100,9)</f>
        <v>0.04</v>
      </c>
      <c r="O87">
        <f t="shared" si="57"/>
        <v>5014.0200000000004</v>
      </c>
      <c r="P87">
        <f t="shared" si="58"/>
        <v>57.81</v>
      </c>
      <c r="Q87">
        <f>(ROUND((ROUND((((ET87*1.25))*AV87*I87),2)*BB87),2)+ROUND((ROUND(((AE87-((EU87*1.25)))*AV87*I87),2)*BS87),2))</f>
        <v>1308.21</v>
      </c>
      <c r="R87">
        <f t="shared" si="59"/>
        <v>286.86</v>
      </c>
      <c r="S87">
        <f t="shared" si="60"/>
        <v>3648</v>
      </c>
      <c r="T87">
        <f t="shared" si="61"/>
        <v>0</v>
      </c>
      <c r="U87">
        <f t="shared" si="62"/>
        <v>11.776</v>
      </c>
      <c r="V87">
        <f t="shared" si="63"/>
        <v>0</v>
      </c>
      <c r="W87">
        <f t="shared" si="64"/>
        <v>0</v>
      </c>
      <c r="X87">
        <f t="shared" si="65"/>
        <v>4012.8</v>
      </c>
      <c r="Y87">
        <f t="shared" si="66"/>
        <v>1495.68</v>
      </c>
      <c r="AA87">
        <v>1045535526</v>
      </c>
      <c r="AB87">
        <f t="shared" si="67"/>
        <v>7902.4170000000004</v>
      </c>
      <c r="AC87">
        <f t="shared" si="97"/>
        <v>298.06</v>
      </c>
      <c r="AD87">
        <f>ROUND(((((ET87*1.25))-((EU87*1.25)))+AE87),6)</f>
        <v>4062.7249999999999</v>
      </c>
      <c r="AE87">
        <f>ROUND(((EU87*1.25)),6)</f>
        <v>278.60000000000002</v>
      </c>
      <c r="AF87">
        <f>ROUND(((EV87*1.15)),6)</f>
        <v>3541.6320000000001</v>
      </c>
      <c r="AG87">
        <f t="shared" si="68"/>
        <v>0</v>
      </c>
      <c r="AH87">
        <f>((EW87*1.15))</f>
        <v>294.39999999999998</v>
      </c>
      <c r="AI87">
        <f>((EX87*1.25))</f>
        <v>0</v>
      </c>
      <c r="AJ87">
        <f t="shared" si="69"/>
        <v>0</v>
      </c>
      <c r="AK87">
        <v>6627.92</v>
      </c>
      <c r="AL87">
        <v>298.06</v>
      </c>
      <c r="AM87">
        <v>3250.18</v>
      </c>
      <c r="AN87">
        <v>222.88</v>
      </c>
      <c r="AO87">
        <v>3079.68</v>
      </c>
      <c r="AP87">
        <v>0</v>
      </c>
      <c r="AQ87">
        <v>256</v>
      </c>
      <c r="AR87">
        <v>0</v>
      </c>
      <c r="AS87">
        <v>0</v>
      </c>
      <c r="AT87">
        <v>110</v>
      </c>
      <c r="AU87">
        <v>41</v>
      </c>
      <c r="AV87">
        <v>1</v>
      </c>
      <c r="AW87">
        <v>1</v>
      </c>
      <c r="AZ87">
        <v>1</v>
      </c>
      <c r="BA87">
        <v>25.75</v>
      </c>
      <c r="BB87">
        <v>8.0500000000000007</v>
      </c>
      <c r="BC87">
        <v>4.8499999999999996</v>
      </c>
      <c r="BH87">
        <v>0</v>
      </c>
      <c r="BI87">
        <v>1</v>
      </c>
      <c r="BJ87" t="s">
        <v>177</v>
      </c>
      <c r="BM87">
        <v>58</v>
      </c>
      <c r="BN87">
        <v>0</v>
      </c>
      <c r="BO87" t="s">
        <v>175</v>
      </c>
      <c r="BP87">
        <v>1</v>
      </c>
      <c r="BQ87">
        <v>30</v>
      </c>
      <c r="BR87">
        <v>0</v>
      </c>
      <c r="BS87">
        <v>25.75</v>
      </c>
      <c r="BT87">
        <v>1</v>
      </c>
      <c r="BU87">
        <v>1</v>
      </c>
      <c r="BV87">
        <v>1</v>
      </c>
      <c r="BW87">
        <v>1</v>
      </c>
      <c r="BX87">
        <v>1</v>
      </c>
      <c r="BZ87">
        <v>110</v>
      </c>
      <c r="CA87">
        <v>41</v>
      </c>
      <c r="CE87">
        <v>30</v>
      </c>
      <c r="CF87">
        <v>0</v>
      </c>
      <c r="CG87">
        <v>0</v>
      </c>
      <c r="CM87">
        <v>0</v>
      </c>
      <c r="CN87" t="s">
        <v>163</v>
      </c>
      <c r="CO87">
        <v>0</v>
      </c>
      <c r="CP87">
        <f t="shared" si="70"/>
        <v>5014.0200000000004</v>
      </c>
      <c r="CQ87">
        <f t="shared" si="71"/>
        <v>1445.59</v>
      </c>
      <c r="CR87">
        <f>(ROUND((ROUND((((ET87*1.25))*AV87*1),2)*BB87),2)+ROUND((ROUND(((AE87-((EU87*1.25)))*AV87*1),2)*BS87),2))</f>
        <v>32704.98</v>
      </c>
      <c r="CS87">
        <f t="shared" si="72"/>
        <v>7173.95</v>
      </c>
      <c r="CT87">
        <f t="shared" si="73"/>
        <v>91196.97</v>
      </c>
      <c r="CU87">
        <f t="shared" si="74"/>
        <v>0</v>
      </c>
      <c r="CV87">
        <f t="shared" si="75"/>
        <v>294.39999999999998</v>
      </c>
      <c r="CW87">
        <f t="shared" si="76"/>
        <v>0</v>
      </c>
      <c r="CX87">
        <f t="shared" si="77"/>
        <v>0</v>
      </c>
      <c r="CY87">
        <f>S87*(BZ87/100)</f>
        <v>4012.8</v>
      </c>
      <c r="CZ87">
        <f>S87*(CA87/100)</f>
        <v>1495.6799999999998</v>
      </c>
      <c r="DE87" t="s">
        <v>164</v>
      </c>
      <c r="DF87" t="s">
        <v>164</v>
      </c>
      <c r="DG87" t="s">
        <v>165</v>
      </c>
      <c r="DI87" t="s">
        <v>165</v>
      </c>
      <c r="DJ87" t="s">
        <v>164</v>
      </c>
      <c r="DN87">
        <v>138</v>
      </c>
      <c r="DO87">
        <v>70</v>
      </c>
      <c r="DP87">
        <v>1</v>
      </c>
      <c r="DQ87">
        <v>1</v>
      </c>
      <c r="DU87">
        <v>1013</v>
      </c>
      <c r="DV87" t="s">
        <v>176</v>
      </c>
      <c r="DW87" t="s">
        <v>176</v>
      </c>
      <c r="DX87">
        <v>1</v>
      </c>
      <c r="EE87">
        <v>996102869</v>
      </c>
      <c r="EF87">
        <v>30</v>
      </c>
      <c r="EG87" t="s">
        <v>7</v>
      </c>
      <c r="EH87">
        <v>0</v>
      </c>
      <c r="EJ87">
        <v>1</v>
      </c>
      <c r="EK87">
        <v>58</v>
      </c>
      <c r="EL87" t="s">
        <v>181</v>
      </c>
      <c r="EM87" t="s">
        <v>182</v>
      </c>
      <c r="EO87" t="s">
        <v>168</v>
      </c>
      <c r="EQ87">
        <v>0</v>
      </c>
      <c r="ER87">
        <v>6627.92</v>
      </c>
      <c r="ES87">
        <v>298.06</v>
      </c>
      <c r="ET87">
        <v>3250.18</v>
      </c>
      <c r="EU87">
        <v>222.88</v>
      </c>
      <c r="EV87">
        <v>3079.68</v>
      </c>
      <c r="EW87">
        <v>256</v>
      </c>
      <c r="EX87">
        <v>0</v>
      </c>
      <c r="EY87">
        <v>0</v>
      </c>
      <c r="FQ87">
        <v>0</v>
      </c>
      <c r="FR87">
        <f t="shared" si="78"/>
        <v>0</v>
      </c>
      <c r="FS87">
        <v>0</v>
      </c>
      <c r="FX87">
        <v>138</v>
      </c>
      <c r="FY87">
        <v>70</v>
      </c>
      <c r="GD87">
        <v>0</v>
      </c>
      <c r="GF87">
        <v>1117249681</v>
      </c>
      <c r="GG87">
        <v>2</v>
      </c>
      <c r="GH87">
        <v>1</v>
      </c>
      <c r="GI87">
        <v>2</v>
      </c>
      <c r="GJ87">
        <v>0</v>
      </c>
      <c r="GK87">
        <f>ROUND(R87*(S12)/100,2)</f>
        <v>450.37</v>
      </c>
      <c r="GL87">
        <f t="shared" si="79"/>
        <v>0</v>
      </c>
      <c r="GM87">
        <f t="shared" si="80"/>
        <v>10972.87</v>
      </c>
      <c r="GN87">
        <f t="shared" si="81"/>
        <v>10972.87</v>
      </c>
      <c r="GO87">
        <f t="shared" si="82"/>
        <v>0</v>
      </c>
      <c r="GP87">
        <f t="shared" si="83"/>
        <v>0</v>
      </c>
      <c r="GR87">
        <v>0</v>
      </c>
      <c r="GS87">
        <v>3</v>
      </c>
      <c r="GT87">
        <v>0</v>
      </c>
      <c r="GV87">
        <f t="shared" si="84"/>
        <v>0</v>
      </c>
      <c r="GW87">
        <v>1</v>
      </c>
      <c r="GX87">
        <f t="shared" si="85"/>
        <v>0</v>
      </c>
      <c r="HA87">
        <v>0</v>
      </c>
      <c r="HB87">
        <v>0</v>
      </c>
      <c r="HC87">
        <f t="shared" si="86"/>
        <v>0</v>
      </c>
      <c r="IK87">
        <v>0</v>
      </c>
    </row>
    <row r="88" spans="1:245" x14ac:dyDescent="0.25">
      <c r="A88">
        <v>18</v>
      </c>
      <c r="B88">
        <v>1</v>
      </c>
      <c r="C88">
        <v>256</v>
      </c>
      <c r="E88" t="s">
        <v>281</v>
      </c>
      <c r="F88" t="s">
        <v>282</v>
      </c>
      <c r="G88" t="s">
        <v>78</v>
      </c>
      <c r="H88" t="s">
        <v>241</v>
      </c>
      <c r="I88">
        <f>I86*J88</f>
        <v>4</v>
      </c>
      <c r="J88">
        <v>100</v>
      </c>
      <c r="K88">
        <v>100</v>
      </c>
      <c r="O88">
        <f t="shared" ref="O88:O119" si="98">ROUND(CP88,2)</f>
        <v>9475.0400000000009</v>
      </c>
      <c r="P88">
        <f t="shared" ref="P88:P119" si="99">ROUND((ROUND((AC88*AW88*I88),2)*BC88),2)</f>
        <v>9475.0400000000009</v>
      </c>
      <c r="Q88">
        <f>(ROUND((ROUND(((ET88)*AV88*I88),2)*BB88),2)+ROUND((ROUND(((AE88-(EU88))*AV88*I88),2)*BS88),2))</f>
        <v>0</v>
      </c>
      <c r="R88">
        <f t="shared" ref="R88:R119" si="100">ROUND((ROUND((AE88*AV88*I88),2)*BS88),2)</f>
        <v>0</v>
      </c>
      <c r="S88">
        <f t="shared" ref="S88:S119" si="101">ROUND((ROUND((AF88*AV88*I88),2)*BA88),2)</f>
        <v>0</v>
      </c>
      <c r="T88">
        <f t="shared" ref="T88:T119" si="102">ROUND(CU88*I88,2)</f>
        <v>0</v>
      </c>
      <c r="U88">
        <f t="shared" ref="U88:U119" si="103">CV88*I88</f>
        <v>0</v>
      </c>
      <c r="V88">
        <f t="shared" ref="V88:V119" si="104">CW88*I88</f>
        <v>0</v>
      </c>
      <c r="W88">
        <f t="shared" ref="W88:W119" si="105">ROUND(CX88*I88,2)</f>
        <v>0</v>
      </c>
      <c r="X88">
        <f t="shared" ref="X88:X119" si="106">ROUND(CY88,2)</f>
        <v>0</v>
      </c>
      <c r="Y88">
        <f t="shared" ref="Y88:Y119" si="107">ROUND(CZ88,2)</f>
        <v>0</v>
      </c>
      <c r="AA88">
        <v>1045535525</v>
      </c>
      <c r="AB88">
        <f t="shared" ref="AB88:AB119" si="108">ROUND((AC88+AD88+AF88),6)</f>
        <v>2368.7600000000002</v>
      </c>
      <c r="AC88">
        <f t="shared" si="97"/>
        <v>2368.7600000000002</v>
      </c>
      <c r="AD88">
        <f>ROUND((((ET88)-(EU88))+AE88),6)</f>
        <v>0</v>
      </c>
      <c r="AE88">
        <f>ROUND((EU88),6)</f>
        <v>0</v>
      </c>
      <c r="AF88">
        <f>ROUND((EV88),6)</f>
        <v>0</v>
      </c>
      <c r="AG88">
        <f t="shared" ref="AG88:AG119" si="109">ROUND((AP88),6)</f>
        <v>0</v>
      </c>
      <c r="AH88">
        <f>(EW88)</f>
        <v>0</v>
      </c>
      <c r="AI88">
        <f>(EX88)</f>
        <v>0</v>
      </c>
      <c r="AJ88">
        <f t="shared" ref="AJ88:AJ119" si="110">(AS88)</f>
        <v>0</v>
      </c>
      <c r="AK88">
        <v>2368.7600000000002</v>
      </c>
      <c r="AL88">
        <v>2368.7600000000002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138</v>
      </c>
      <c r="AU88">
        <v>70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H88">
        <v>3</v>
      </c>
      <c r="BI88">
        <v>1</v>
      </c>
      <c r="BJ88" t="s">
        <v>283</v>
      </c>
      <c r="BM88">
        <v>58</v>
      </c>
      <c r="BN88">
        <v>0</v>
      </c>
      <c r="BP88">
        <v>0</v>
      </c>
      <c r="BQ88">
        <v>30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Z88">
        <v>138</v>
      </c>
      <c r="CA88">
        <v>70</v>
      </c>
      <c r="CE88">
        <v>30</v>
      </c>
      <c r="CF88">
        <v>0</v>
      </c>
      <c r="CG88">
        <v>0</v>
      </c>
      <c r="CM88">
        <v>0</v>
      </c>
      <c r="CO88">
        <v>0</v>
      </c>
      <c r="CP88">
        <f t="shared" ref="CP88:CP119" si="111">(P88+Q88+S88)</f>
        <v>9475.0400000000009</v>
      </c>
      <c r="CQ88">
        <f t="shared" ref="CQ88:CQ119" si="112">ROUND((ROUND((AC88*AW88*1),2)*BC88),2)</f>
        <v>2368.7600000000002</v>
      </c>
      <c r="CR88">
        <f>(ROUND((ROUND(((ET88)*AV88*1),2)*BB88),2)+ROUND((ROUND(((AE88-(EU88))*AV88*1),2)*BS88),2))</f>
        <v>0</v>
      </c>
      <c r="CS88">
        <f t="shared" ref="CS88:CS119" si="113">ROUND((ROUND((AE88*AV88*1),2)*BS88),2)</f>
        <v>0</v>
      </c>
      <c r="CT88">
        <f t="shared" ref="CT88:CT119" si="114">ROUND((ROUND((AF88*AV88*1),2)*BA88),2)</f>
        <v>0</v>
      </c>
      <c r="CU88">
        <f t="shared" ref="CU88:CU119" si="115">AG88</f>
        <v>0</v>
      </c>
      <c r="CV88">
        <f t="shared" ref="CV88:CV119" si="116">(AH88*AV88)</f>
        <v>0</v>
      </c>
      <c r="CW88">
        <f t="shared" ref="CW88:CW119" si="117">AI88</f>
        <v>0</v>
      </c>
      <c r="CX88">
        <f t="shared" ref="CX88:CX119" si="118">AJ88</f>
        <v>0</v>
      </c>
      <c r="CY88">
        <f>((S88*BZ88)/100)</f>
        <v>0</v>
      </c>
      <c r="CZ88">
        <f>((S88*CA88)/100)</f>
        <v>0</v>
      </c>
      <c r="DN88">
        <v>0</v>
      </c>
      <c r="DO88">
        <v>0</v>
      </c>
      <c r="DP88">
        <v>1</v>
      </c>
      <c r="DQ88">
        <v>1</v>
      </c>
      <c r="DU88">
        <v>1007</v>
      </c>
      <c r="DV88" t="s">
        <v>241</v>
      </c>
      <c r="DW88" t="s">
        <v>241</v>
      </c>
      <c r="DX88">
        <v>1</v>
      </c>
      <c r="EE88">
        <v>996102869</v>
      </c>
      <c r="EF88">
        <v>30</v>
      </c>
      <c r="EG88" t="s">
        <v>7</v>
      </c>
      <c r="EH88">
        <v>0</v>
      </c>
      <c r="EJ88">
        <v>1</v>
      </c>
      <c r="EK88">
        <v>58</v>
      </c>
      <c r="EL88" t="s">
        <v>181</v>
      </c>
      <c r="EM88" t="s">
        <v>182</v>
      </c>
      <c r="EQ88">
        <v>0</v>
      </c>
      <c r="ER88">
        <v>2368.7600000000002</v>
      </c>
      <c r="ES88">
        <v>2368.7600000000002</v>
      </c>
      <c r="ET88">
        <v>0</v>
      </c>
      <c r="EU88">
        <v>0</v>
      </c>
      <c r="EV88">
        <v>0</v>
      </c>
      <c r="EW88">
        <v>0</v>
      </c>
      <c r="EX88">
        <v>0</v>
      </c>
      <c r="FQ88">
        <v>0</v>
      </c>
      <c r="FR88">
        <f t="shared" ref="FR88:FR119" si="119">ROUND(IF(AND(BH88=3,BI88=3),P88,0),2)</f>
        <v>0</v>
      </c>
      <c r="FS88">
        <v>0</v>
      </c>
      <c r="FX88">
        <v>138</v>
      </c>
      <c r="FY88">
        <v>70</v>
      </c>
      <c r="GD88">
        <v>0</v>
      </c>
      <c r="GF88">
        <v>-1253877033</v>
      </c>
      <c r="GG88">
        <v>2</v>
      </c>
      <c r="GH88">
        <v>1</v>
      </c>
      <c r="GI88">
        <v>-2</v>
      </c>
      <c r="GJ88">
        <v>0</v>
      </c>
      <c r="GK88">
        <f>ROUND(R88*(R12)/100,2)</f>
        <v>0</v>
      </c>
      <c r="GL88">
        <f t="shared" ref="GL88:GL119" si="120">ROUND(IF(AND(BH88=3,BI88=3,FS88&lt;&gt;0),P88,0),2)</f>
        <v>0</v>
      </c>
      <c r="GM88">
        <f t="shared" ref="GM88:GM119" si="121">ROUND(O88+X88+Y88+GK88,2)+GX88</f>
        <v>9475.0400000000009</v>
      </c>
      <c r="GN88">
        <f t="shared" ref="GN88:GN119" si="122">IF(OR(BI88=0,BI88=1),ROUND(O88+X88+Y88+GK88,2),0)</f>
        <v>9475.0400000000009</v>
      </c>
      <c r="GO88">
        <f t="shared" ref="GO88:GO119" si="123">IF(BI88=2,ROUND(O88+X88+Y88+GK88,2),0)</f>
        <v>0</v>
      </c>
      <c r="GP88">
        <f t="shared" ref="GP88:GP119" si="124">IF(BI88=4,ROUND(O88+X88+Y88+GK88,2)+GX88,0)</f>
        <v>0</v>
      </c>
      <c r="GR88">
        <v>0</v>
      </c>
      <c r="GS88">
        <v>3</v>
      </c>
      <c r="GT88">
        <v>0</v>
      </c>
      <c r="GV88">
        <f t="shared" ref="GV88:GV119" si="125">ROUND((GT88),6)</f>
        <v>0</v>
      </c>
      <c r="GW88">
        <v>1</v>
      </c>
      <c r="GX88">
        <f t="shared" ref="GX88:GX119" si="126">ROUND(HC88*I88,2)</f>
        <v>0</v>
      </c>
      <c r="HA88">
        <v>0</v>
      </c>
      <c r="HB88">
        <v>0</v>
      </c>
      <c r="HC88">
        <f t="shared" ref="HC88:HC119" si="127">GV88*GW88</f>
        <v>0</v>
      </c>
      <c r="IK88">
        <v>0</v>
      </c>
    </row>
    <row r="89" spans="1:245" x14ac:dyDescent="0.25">
      <c r="A89">
        <v>18</v>
      </c>
      <c r="B89">
        <v>1</v>
      </c>
      <c r="C89">
        <v>261</v>
      </c>
      <c r="E89" t="s">
        <v>281</v>
      </c>
      <c r="F89" t="s">
        <v>282</v>
      </c>
      <c r="G89" t="s">
        <v>78</v>
      </c>
      <c r="H89" t="s">
        <v>241</v>
      </c>
      <c r="I89">
        <f>I87*J89</f>
        <v>4</v>
      </c>
      <c r="J89">
        <v>100</v>
      </c>
      <c r="K89">
        <v>100</v>
      </c>
      <c r="O89">
        <f t="shared" si="98"/>
        <v>18381.580000000002</v>
      </c>
      <c r="P89">
        <f t="shared" si="99"/>
        <v>18381.580000000002</v>
      </c>
      <c r="Q89">
        <f>(ROUND((ROUND(((ET89)*AV89*I89),2)*BB89),2)+ROUND((ROUND(((AE89-(EU89))*AV89*I89),2)*BS89),2))</f>
        <v>0</v>
      </c>
      <c r="R89">
        <f t="shared" si="100"/>
        <v>0</v>
      </c>
      <c r="S89">
        <f t="shared" si="101"/>
        <v>0</v>
      </c>
      <c r="T89">
        <f t="shared" si="102"/>
        <v>0</v>
      </c>
      <c r="U89">
        <f t="shared" si="103"/>
        <v>0</v>
      </c>
      <c r="V89">
        <f t="shared" si="104"/>
        <v>0</v>
      </c>
      <c r="W89">
        <f t="shared" si="105"/>
        <v>0</v>
      </c>
      <c r="X89">
        <f t="shared" si="106"/>
        <v>0</v>
      </c>
      <c r="Y89">
        <f t="shared" si="107"/>
        <v>0</v>
      </c>
      <c r="AA89">
        <v>1045535526</v>
      </c>
      <c r="AB89">
        <f t="shared" si="108"/>
        <v>2368.7600000000002</v>
      </c>
      <c r="AC89">
        <f t="shared" si="97"/>
        <v>2368.7600000000002</v>
      </c>
      <c r="AD89">
        <f>ROUND((((ET89)-(EU89))+AE89),6)</f>
        <v>0</v>
      </c>
      <c r="AE89">
        <f>ROUND((EU89),6)</f>
        <v>0</v>
      </c>
      <c r="AF89">
        <f>ROUND((EV89),6)</f>
        <v>0</v>
      </c>
      <c r="AG89">
        <f t="shared" si="109"/>
        <v>0</v>
      </c>
      <c r="AH89">
        <f>(EW89)</f>
        <v>0</v>
      </c>
      <c r="AI89">
        <f>(EX89)</f>
        <v>0</v>
      </c>
      <c r="AJ89">
        <f t="shared" si="110"/>
        <v>0</v>
      </c>
      <c r="AK89">
        <v>2368.7600000000002</v>
      </c>
      <c r="AL89">
        <v>2368.7600000000002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1.94</v>
      </c>
      <c r="BH89">
        <v>3</v>
      </c>
      <c r="BI89">
        <v>1</v>
      </c>
      <c r="BJ89" t="s">
        <v>283</v>
      </c>
      <c r="BM89">
        <v>58</v>
      </c>
      <c r="BN89">
        <v>0</v>
      </c>
      <c r="BO89" t="s">
        <v>282</v>
      </c>
      <c r="BP89">
        <v>1</v>
      </c>
      <c r="BQ89">
        <v>30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Z89">
        <v>0</v>
      </c>
      <c r="CA89">
        <v>0</v>
      </c>
      <c r="CE89">
        <v>30</v>
      </c>
      <c r="CF89">
        <v>0</v>
      </c>
      <c r="CG89">
        <v>0</v>
      </c>
      <c r="CM89">
        <v>0</v>
      </c>
      <c r="CO89">
        <v>0</v>
      </c>
      <c r="CP89">
        <f t="shared" si="111"/>
        <v>18381.580000000002</v>
      </c>
      <c r="CQ89">
        <f t="shared" si="112"/>
        <v>4595.3900000000003</v>
      </c>
      <c r="CR89">
        <f>(ROUND((ROUND(((ET89)*AV89*1),2)*BB89),2)+ROUND((ROUND(((AE89-(EU89))*AV89*1),2)*BS89),2))</f>
        <v>0</v>
      </c>
      <c r="CS89">
        <f t="shared" si="113"/>
        <v>0</v>
      </c>
      <c r="CT89">
        <f t="shared" si="114"/>
        <v>0</v>
      </c>
      <c r="CU89">
        <f t="shared" si="115"/>
        <v>0</v>
      </c>
      <c r="CV89">
        <f t="shared" si="116"/>
        <v>0</v>
      </c>
      <c r="CW89">
        <f t="shared" si="117"/>
        <v>0</v>
      </c>
      <c r="CX89">
        <f t="shared" si="118"/>
        <v>0</v>
      </c>
      <c r="CY89">
        <f>S89*(BZ89/100)</f>
        <v>0</v>
      </c>
      <c r="CZ89">
        <f>S89*(CA89/100)</f>
        <v>0</v>
      </c>
      <c r="DN89">
        <v>138</v>
      </c>
      <c r="DO89">
        <v>70</v>
      </c>
      <c r="DP89">
        <v>1</v>
      </c>
      <c r="DQ89">
        <v>1</v>
      </c>
      <c r="DU89">
        <v>1007</v>
      </c>
      <c r="DV89" t="s">
        <v>241</v>
      </c>
      <c r="DW89" t="s">
        <v>241</v>
      </c>
      <c r="DX89">
        <v>1</v>
      </c>
      <c r="EE89">
        <v>996102869</v>
      </c>
      <c r="EF89">
        <v>30</v>
      </c>
      <c r="EG89" t="s">
        <v>7</v>
      </c>
      <c r="EH89">
        <v>0</v>
      </c>
      <c r="EJ89">
        <v>1</v>
      </c>
      <c r="EK89">
        <v>58</v>
      </c>
      <c r="EL89" t="s">
        <v>181</v>
      </c>
      <c r="EM89" t="s">
        <v>182</v>
      </c>
      <c r="EQ89">
        <v>0</v>
      </c>
      <c r="ER89">
        <v>2368.7600000000002</v>
      </c>
      <c r="ES89">
        <v>2368.7600000000002</v>
      </c>
      <c r="ET89">
        <v>0</v>
      </c>
      <c r="EU89">
        <v>0</v>
      </c>
      <c r="EV89">
        <v>0</v>
      </c>
      <c r="EW89">
        <v>0</v>
      </c>
      <c r="EX89">
        <v>0</v>
      </c>
      <c r="FQ89">
        <v>0</v>
      </c>
      <c r="FR89">
        <f t="shared" si="119"/>
        <v>0</v>
      </c>
      <c r="FS89">
        <v>0</v>
      </c>
      <c r="FX89">
        <v>138</v>
      </c>
      <c r="FY89">
        <v>70</v>
      </c>
      <c r="GD89">
        <v>0</v>
      </c>
      <c r="GF89">
        <v>-1253877033</v>
      </c>
      <c r="GG89">
        <v>2</v>
      </c>
      <c r="GH89">
        <v>1</v>
      </c>
      <c r="GI89">
        <v>2</v>
      </c>
      <c r="GJ89">
        <v>0</v>
      </c>
      <c r="GK89">
        <f>ROUND(R89*(S12)/100,2)</f>
        <v>0</v>
      </c>
      <c r="GL89">
        <f t="shared" si="120"/>
        <v>0</v>
      </c>
      <c r="GM89">
        <f t="shared" si="121"/>
        <v>18381.580000000002</v>
      </c>
      <c r="GN89">
        <f t="shared" si="122"/>
        <v>18381.580000000002</v>
      </c>
      <c r="GO89">
        <f t="shared" si="123"/>
        <v>0</v>
      </c>
      <c r="GP89">
        <f t="shared" si="124"/>
        <v>0</v>
      </c>
      <c r="GR89">
        <v>0</v>
      </c>
      <c r="GS89">
        <v>3</v>
      </c>
      <c r="GT89">
        <v>0</v>
      </c>
      <c r="GV89">
        <f t="shared" si="125"/>
        <v>0</v>
      </c>
      <c r="GW89">
        <v>1</v>
      </c>
      <c r="GX89">
        <f t="shared" si="126"/>
        <v>0</v>
      </c>
      <c r="HA89">
        <v>0</v>
      </c>
      <c r="HB89">
        <v>0</v>
      </c>
      <c r="HC89">
        <f t="shared" si="127"/>
        <v>0</v>
      </c>
      <c r="IK89">
        <v>0</v>
      </c>
    </row>
    <row r="90" spans="1:245" x14ac:dyDescent="0.25">
      <c r="A90">
        <v>17</v>
      </c>
      <c r="B90">
        <v>1</v>
      </c>
      <c r="C90">
        <f>ROW(SmtRes!A268)</f>
        <v>268</v>
      </c>
      <c r="D90">
        <f>ROW(EtalonRes!A312)</f>
        <v>312</v>
      </c>
      <c r="E90" t="s">
        <v>284</v>
      </c>
      <c r="F90" t="s">
        <v>285</v>
      </c>
      <c r="G90" t="s">
        <v>80</v>
      </c>
      <c r="H90" t="s">
        <v>286</v>
      </c>
      <c r="I90">
        <f>ROUND(92/100,9)</f>
        <v>0.92</v>
      </c>
      <c r="J90">
        <v>0</v>
      </c>
      <c r="K90">
        <f>ROUND(92/100,9)</f>
        <v>0.92</v>
      </c>
      <c r="O90">
        <f t="shared" si="98"/>
        <v>529.25</v>
      </c>
      <c r="P90">
        <f t="shared" si="99"/>
        <v>78.91</v>
      </c>
      <c r="Q90">
        <f>(ROUND((ROUND((((ET90*1.25))*AV90*I90),2)*BB90),2)+ROUND((ROUND(((AE90-((EU90*1.25)))*AV90*I90),2)*BS90),2))</f>
        <v>212.59</v>
      </c>
      <c r="R90">
        <f t="shared" si="100"/>
        <v>24.9</v>
      </c>
      <c r="S90">
        <f t="shared" si="101"/>
        <v>237.75</v>
      </c>
      <c r="T90">
        <f t="shared" si="102"/>
        <v>0</v>
      </c>
      <c r="U90">
        <f t="shared" si="103"/>
        <v>21.265799999999999</v>
      </c>
      <c r="V90">
        <f t="shared" si="104"/>
        <v>0</v>
      </c>
      <c r="W90">
        <f t="shared" si="105"/>
        <v>0</v>
      </c>
      <c r="X90">
        <f t="shared" si="106"/>
        <v>216.35</v>
      </c>
      <c r="Y90">
        <f t="shared" si="107"/>
        <v>166.43</v>
      </c>
      <c r="AA90">
        <v>1045535525</v>
      </c>
      <c r="AB90">
        <f t="shared" si="108"/>
        <v>575.27300000000002</v>
      </c>
      <c r="AC90">
        <f t="shared" si="97"/>
        <v>85.77</v>
      </c>
      <c r="AD90">
        <f>ROUND(((((ET90*1.25))-((EU90*1.25)))+AE90),6)</f>
        <v>231.07499999999999</v>
      </c>
      <c r="AE90">
        <f>ROUND(((EU90*1.25)),6)</f>
        <v>27.0625</v>
      </c>
      <c r="AF90">
        <f>ROUND(((EV90*1.15)),6)</f>
        <v>258.428</v>
      </c>
      <c r="AG90">
        <f t="shared" si="109"/>
        <v>0</v>
      </c>
      <c r="AH90">
        <f>((EW90*1.15))</f>
        <v>23.114999999999998</v>
      </c>
      <c r="AI90">
        <f>((EX90*1.25))</f>
        <v>0</v>
      </c>
      <c r="AJ90">
        <f t="shared" si="110"/>
        <v>0</v>
      </c>
      <c r="AK90">
        <v>495.35</v>
      </c>
      <c r="AL90">
        <v>85.77</v>
      </c>
      <c r="AM90">
        <v>184.86</v>
      </c>
      <c r="AN90">
        <v>21.65</v>
      </c>
      <c r="AO90">
        <v>224.72</v>
      </c>
      <c r="AP90">
        <v>0</v>
      </c>
      <c r="AQ90">
        <v>20.100000000000001</v>
      </c>
      <c r="AR90">
        <v>0</v>
      </c>
      <c r="AS90">
        <v>0</v>
      </c>
      <c r="AT90">
        <v>91</v>
      </c>
      <c r="AU90">
        <v>70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H90">
        <v>0</v>
      </c>
      <c r="BI90">
        <v>1</v>
      </c>
      <c r="BJ90" t="s">
        <v>287</v>
      </c>
      <c r="BM90">
        <v>65</v>
      </c>
      <c r="BN90">
        <v>0</v>
      </c>
      <c r="BP90">
        <v>0</v>
      </c>
      <c r="BQ90">
        <v>30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Z90">
        <v>91</v>
      </c>
      <c r="CA90">
        <v>70</v>
      </c>
      <c r="CE90">
        <v>30</v>
      </c>
      <c r="CF90">
        <v>0</v>
      </c>
      <c r="CG90">
        <v>0</v>
      </c>
      <c r="CM90">
        <v>0</v>
      </c>
      <c r="CN90" t="s">
        <v>163</v>
      </c>
      <c r="CO90">
        <v>0</v>
      </c>
      <c r="CP90">
        <f t="shared" si="111"/>
        <v>529.25</v>
      </c>
      <c r="CQ90">
        <f t="shared" si="112"/>
        <v>85.77</v>
      </c>
      <c r="CR90">
        <f>(ROUND((ROUND((((ET90*1.25))*AV90*1),2)*BB90),2)+ROUND((ROUND(((AE90-((EU90*1.25)))*AV90*1),2)*BS90),2))</f>
        <v>231.08</v>
      </c>
      <c r="CS90">
        <f t="shared" si="113"/>
        <v>27.06</v>
      </c>
      <c r="CT90">
        <f t="shared" si="114"/>
        <v>258.43</v>
      </c>
      <c r="CU90">
        <f t="shared" si="115"/>
        <v>0</v>
      </c>
      <c r="CV90">
        <f t="shared" si="116"/>
        <v>23.114999999999998</v>
      </c>
      <c r="CW90">
        <f t="shared" si="117"/>
        <v>0</v>
      </c>
      <c r="CX90">
        <f t="shared" si="118"/>
        <v>0</v>
      </c>
      <c r="CY90">
        <f>((S90*BZ90)/100)</f>
        <v>216.35249999999999</v>
      </c>
      <c r="CZ90">
        <f>((S90*CA90)/100)</f>
        <v>166.42500000000001</v>
      </c>
      <c r="DE90" t="s">
        <v>164</v>
      </c>
      <c r="DF90" t="s">
        <v>164</v>
      </c>
      <c r="DG90" t="s">
        <v>165</v>
      </c>
      <c r="DI90" t="s">
        <v>165</v>
      </c>
      <c r="DJ90" t="s">
        <v>164</v>
      </c>
      <c r="DN90">
        <v>0</v>
      </c>
      <c r="DO90">
        <v>0</v>
      </c>
      <c r="DP90">
        <v>1</v>
      </c>
      <c r="DQ90">
        <v>1</v>
      </c>
      <c r="DU90">
        <v>1005</v>
      </c>
      <c r="DV90" t="s">
        <v>286</v>
      </c>
      <c r="DW90" t="s">
        <v>286</v>
      </c>
      <c r="DX90">
        <v>100</v>
      </c>
      <c r="EE90">
        <v>996102876</v>
      </c>
      <c r="EF90">
        <v>30</v>
      </c>
      <c r="EG90" t="s">
        <v>7</v>
      </c>
      <c r="EH90">
        <v>0</v>
      </c>
      <c r="EJ90">
        <v>1</v>
      </c>
      <c r="EK90">
        <v>65</v>
      </c>
      <c r="EL90" t="s">
        <v>288</v>
      </c>
      <c r="EM90" t="s">
        <v>289</v>
      </c>
      <c r="EO90" t="s">
        <v>168</v>
      </c>
      <c r="EQ90">
        <v>0</v>
      </c>
      <c r="ER90">
        <v>495.35</v>
      </c>
      <c r="ES90">
        <v>85.77</v>
      </c>
      <c r="ET90">
        <v>184.86</v>
      </c>
      <c r="EU90">
        <v>21.65</v>
      </c>
      <c r="EV90">
        <v>224.72</v>
      </c>
      <c r="EW90">
        <v>20.100000000000001</v>
      </c>
      <c r="EX90">
        <v>0</v>
      </c>
      <c r="EY90">
        <v>0</v>
      </c>
      <c r="FQ90">
        <v>0</v>
      </c>
      <c r="FR90">
        <f t="shared" si="119"/>
        <v>0</v>
      </c>
      <c r="FS90">
        <v>0</v>
      </c>
      <c r="FX90">
        <v>91</v>
      </c>
      <c r="FY90">
        <v>70</v>
      </c>
      <c r="GD90">
        <v>0</v>
      </c>
      <c r="GF90">
        <v>999842198</v>
      </c>
      <c r="GG90">
        <v>2</v>
      </c>
      <c r="GH90">
        <v>1</v>
      </c>
      <c r="GI90">
        <v>-2</v>
      </c>
      <c r="GJ90">
        <v>0</v>
      </c>
      <c r="GK90">
        <f>ROUND(R90*(R12)/100,2)</f>
        <v>43.58</v>
      </c>
      <c r="GL90">
        <f t="shared" si="120"/>
        <v>0</v>
      </c>
      <c r="GM90">
        <f t="shared" si="121"/>
        <v>955.61</v>
      </c>
      <c r="GN90">
        <f t="shared" si="122"/>
        <v>955.61</v>
      </c>
      <c r="GO90">
        <f t="shared" si="123"/>
        <v>0</v>
      </c>
      <c r="GP90">
        <f t="shared" si="124"/>
        <v>0</v>
      </c>
      <c r="GR90">
        <v>0</v>
      </c>
      <c r="GS90">
        <v>3</v>
      </c>
      <c r="GT90">
        <v>0</v>
      </c>
      <c r="GV90">
        <f t="shared" si="125"/>
        <v>0</v>
      </c>
      <c r="GW90">
        <v>1</v>
      </c>
      <c r="GX90">
        <f t="shared" si="126"/>
        <v>0</v>
      </c>
      <c r="HA90">
        <v>0</v>
      </c>
      <c r="HB90">
        <v>0</v>
      </c>
      <c r="HC90">
        <f t="shared" si="127"/>
        <v>0</v>
      </c>
      <c r="IK90">
        <v>0</v>
      </c>
    </row>
    <row r="91" spans="1:245" x14ac:dyDescent="0.25">
      <c r="A91">
        <v>17</v>
      </c>
      <c r="B91">
        <v>1</v>
      </c>
      <c r="C91">
        <f>ROW(SmtRes!A274)</f>
        <v>274</v>
      </c>
      <c r="D91">
        <f>ROW(EtalonRes!A318)</f>
        <v>318</v>
      </c>
      <c r="E91" t="s">
        <v>284</v>
      </c>
      <c r="F91" t="s">
        <v>285</v>
      </c>
      <c r="G91" t="s">
        <v>80</v>
      </c>
      <c r="H91" t="s">
        <v>286</v>
      </c>
      <c r="I91">
        <f>ROUND(92/100,9)</f>
        <v>0.92</v>
      </c>
      <c r="J91">
        <v>0</v>
      </c>
      <c r="K91">
        <f>ROUND(92/100,9)</f>
        <v>0.92</v>
      </c>
      <c r="O91">
        <f t="shared" si="98"/>
        <v>8679.48</v>
      </c>
      <c r="P91">
        <f t="shared" si="99"/>
        <v>520.80999999999995</v>
      </c>
      <c r="Q91">
        <f>(ROUND((ROUND((((ET91*1.25))*AV91*I91),2)*BB91),2)+ROUND((ROUND(((AE91-((EU91*1.25)))*AV91*I91),2)*BS91),2))</f>
        <v>2036.61</v>
      </c>
      <c r="R91">
        <f t="shared" si="100"/>
        <v>641.17999999999995</v>
      </c>
      <c r="S91">
        <f t="shared" si="101"/>
        <v>6122.06</v>
      </c>
      <c r="T91">
        <f t="shared" si="102"/>
        <v>0</v>
      </c>
      <c r="U91">
        <f t="shared" si="103"/>
        <v>21.265799999999999</v>
      </c>
      <c r="V91">
        <f t="shared" si="104"/>
        <v>0</v>
      </c>
      <c r="W91">
        <f t="shared" si="105"/>
        <v>0</v>
      </c>
      <c r="X91">
        <f t="shared" si="106"/>
        <v>4469.1000000000004</v>
      </c>
      <c r="Y91">
        <f t="shared" si="107"/>
        <v>2510.04</v>
      </c>
      <c r="AA91">
        <v>1045535526</v>
      </c>
      <c r="AB91">
        <f t="shared" si="108"/>
        <v>575.27300000000002</v>
      </c>
      <c r="AC91">
        <f t="shared" si="97"/>
        <v>85.77</v>
      </c>
      <c r="AD91">
        <f>ROUND(((((ET91*1.25))-((EU91*1.25)))+AE91),6)</f>
        <v>231.07499999999999</v>
      </c>
      <c r="AE91">
        <f>ROUND(((EU91*1.25)),6)</f>
        <v>27.0625</v>
      </c>
      <c r="AF91">
        <f>ROUND(((EV91*1.15)),6)</f>
        <v>258.428</v>
      </c>
      <c r="AG91">
        <f t="shared" si="109"/>
        <v>0</v>
      </c>
      <c r="AH91">
        <f>((EW91*1.15))</f>
        <v>23.114999999999998</v>
      </c>
      <c r="AI91">
        <f>((EX91*1.25))</f>
        <v>0</v>
      </c>
      <c r="AJ91">
        <f t="shared" si="110"/>
        <v>0</v>
      </c>
      <c r="AK91">
        <v>495.35</v>
      </c>
      <c r="AL91">
        <v>85.77</v>
      </c>
      <c r="AM91">
        <v>184.86</v>
      </c>
      <c r="AN91">
        <v>21.65</v>
      </c>
      <c r="AO91">
        <v>224.72</v>
      </c>
      <c r="AP91">
        <v>0</v>
      </c>
      <c r="AQ91">
        <v>20.100000000000001</v>
      </c>
      <c r="AR91">
        <v>0</v>
      </c>
      <c r="AS91">
        <v>0</v>
      </c>
      <c r="AT91">
        <v>73</v>
      </c>
      <c r="AU91">
        <v>41</v>
      </c>
      <c r="AV91">
        <v>1</v>
      </c>
      <c r="AW91">
        <v>1</v>
      </c>
      <c r="AZ91">
        <v>1</v>
      </c>
      <c r="BA91">
        <v>25.75</v>
      </c>
      <c r="BB91">
        <v>9.58</v>
      </c>
      <c r="BC91">
        <v>6.6</v>
      </c>
      <c r="BH91">
        <v>0</v>
      </c>
      <c r="BI91">
        <v>1</v>
      </c>
      <c r="BJ91" t="s">
        <v>287</v>
      </c>
      <c r="BM91">
        <v>65</v>
      </c>
      <c r="BN91">
        <v>0</v>
      </c>
      <c r="BO91" t="s">
        <v>285</v>
      </c>
      <c r="BP91">
        <v>1</v>
      </c>
      <c r="BQ91">
        <v>30</v>
      </c>
      <c r="BR91">
        <v>0</v>
      </c>
      <c r="BS91">
        <v>25.75</v>
      </c>
      <c r="BT91">
        <v>1</v>
      </c>
      <c r="BU91">
        <v>1</v>
      </c>
      <c r="BV91">
        <v>1</v>
      </c>
      <c r="BW91">
        <v>1</v>
      </c>
      <c r="BX91">
        <v>1</v>
      </c>
      <c r="BZ91">
        <v>73</v>
      </c>
      <c r="CA91">
        <v>41</v>
      </c>
      <c r="CE91">
        <v>30</v>
      </c>
      <c r="CF91">
        <v>0</v>
      </c>
      <c r="CG91">
        <v>0</v>
      </c>
      <c r="CM91">
        <v>0</v>
      </c>
      <c r="CN91" t="s">
        <v>163</v>
      </c>
      <c r="CO91">
        <v>0</v>
      </c>
      <c r="CP91">
        <f t="shared" si="111"/>
        <v>8679.48</v>
      </c>
      <c r="CQ91">
        <f t="shared" si="112"/>
        <v>566.08000000000004</v>
      </c>
      <c r="CR91">
        <f>(ROUND((ROUND((((ET91*1.25))*AV91*1),2)*BB91),2)+ROUND((ROUND(((AE91-((EU91*1.25)))*AV91*1),2)*BS91),2))</f>
        <v>2213.75</v>
      </c>
      <c r="CS91">
        <f t="shared" si="113"/>
        <v>696.8</v>
      </c>
      <c r="CT91">
        <f t="shared" si="114"/>
        <v>6654.57</v>
      </c>
      <c r="CU91">
        <f t="shared" si="115"/>
        <v>0</v>
      </c>
      <c r="CV91">
        <f t="shared" si="116"/>
        <v>23.114999999999998</v>
      </c>
      <c r="CW91">
        <f t="shared" si="117"/>
        <v>0</v>
      </c>
      <c r="CX91">
        <f t="shared" si="118"/>
        <v>0</v>
      </c>
      <c r="CY91">
        <f>S91*(BZ91/100)</f>
        <v>4469.1037999999999</v>
      </c>
      <c r="CZ91">
        <f>S91*(CA91/100)</f>
        <v>2510.0446000000002</v>
      </c>
      <c r="DE91" t="s">
        <v>164</v>
      </c>
      <c r="DF91" t="s">
        <v>164</v>
      </c>
      <c r="DG91" t="s">
        <v>165</v>
      </c>
      <c r="DI91" t="s">
        <v>165</v>
      </c>
      <c r="DJ91" t="s">
        <v>164</v>
      </c>
      <c r="DN91">
        <v>91</v>
      </c>
      <c r="DO91">
        <v>70</v>
      </c>
      <c r="DP91">
        <v>1</v>
      </c>
      <c r="DQ91">
        <v>1</v>
      </c>
      <c r="DU91">
        <v>1005</v>
      </c>
      <c r="DV91" t="s">
        <v>286</v>
      </c>
      <c r="DW91" t="s">
        <v>286</v>
      </c>
      <c r="DX91">
        <v>100</v>
      </c>
      <c r="EE91">
        <v>996102876</v>
      </c>
      <c r="EF91">
        <v>30</v>
      </c>
      <c r="EG91" t="s">
        <v>7</v>
      </c>
      <c r="EH91">
        <v>0</v>
      </c>
      <c r="EJ91">
        <v>1</v>
      </c>
      <c r="EK91">
        <v>65</v>
      </c>
      <c r="EL91" t="s">
        <v>288</v>
      </c>
      <c r="EM91" t="s">
        <v>289</v>
      </c>
      <c r="EO91" t="s">
        <v>168</v>
      </c>
      <c r="EQ91">
        <v>0</v>
      </c>
      <c r="ER91">
        <v>495.35</v>
      </c>
      <c r="ES91">
        <v>85.77</v>
      </c>
      <c r="ET91">
        <v>184.86</v>
      </c>
      <c r="EU91">
        <v>21.65</v>
      </c>
      <c r="EV91">
        <v>224.72</v>
      </c>
      <c r="EW91">
        <v>20.100000000000001</v>
      </c>
      <c r="EX91">
        <v>0</v>
      </c>
      <c r="EY91">
        <v>0</v>
      </c>
      <c r="FQ91">
        <v>0</v>
      </c>
      <c r="FR91">
        <f t="shared" si="119"/>
        <v>0</v>
      </c>
      <c r="FS91">
        <v>0</v>
      </c>
      <c r="FX91">
        <v>91</v>
      </c>
      <c r="FY91">
        <v>70</v>
      </c>
      <c r="GD91">
        <v>0</v>
      </c>
      <c r="GF91">
        <v>999842198</v>
      </c>
      <c r="GG91">
        <v>2</v>
      </c>
      <c r="GH91">
        <v>1</v>
      </c>
      <c r="GI91">
        <v>2</v>
      </c>
      <c r="GJ91">
        <v>0</v>
      </c>
      <c r="GK91">
        <f>ROUND(R91*(S12)/100,2)</f>
        <v>1006.65</v>
      </c>
      <c r="GL91">
        <f t="shared" si="120"/>
        <v>0</v>
      </c>
      <c r="GM91">
        <f t="shared" si="121"/>
        <v>16665.27</v>
      </c>
      <c r="GN91">
        <f t="shared" si="122"/>
        <v>16665.27</v>
      </c>
      <c r="GO91">
        <f t="shared" si="123"/>
        <v>0</v>
      </c>
      <c r="GP91">
        <f t="shared" si="124"/>
        <v>0</v>
      </c>
      <c r="GR91">
        <v>0</v>
      </c>
      <c r="GS91">
        <v>3</v>
      </c>
      <c r="GT91">
        <v>0</v>
      </c>
      <c r="GV91">
        <f t="shared" si="125"/>
        <v>0</v>
      </c>
      <c r="GW91">
        <v>1</v>
      </c>
      <c r="GX91">
        <f t="shared" si="126"/>
        <v>0</v>
      </c>
      <c r="HA91">
        <v>0</v>
      </c>
      <c r="HB91">
        <v>0</v>
      </c>
      <c r="HC91">
        <f t="shared" si="127"/>
        <v>0</v>
      </c>
      <c r="IK91">
        <v>0</v>
      </c>
    </row>
    <row r="92" spans="1:245" x14ac:dyDescent="0.25">
      <c r="A92">
        <v>18</v>
      </c>
      <c r="B92">
        <v>1</v>
      </c>
      <c r="C92">
        <v>265</v>
      </c>
      <c r="E92" t="s">
        <v>290</v>
      </c>
      <c r="F92" t="s">
        <v>291</v>
      </c>
      <c r="G92" t="s">
        <v>81</v>
      </c>
      <c r="H92" t="s">
        <v>292</v>
      </c>
      <c r="I92">
        <f>I90*J92</f>
        <v>202.4</v>
      </c>
      <c r="J92">
        <v>220</v>
      </c>
      <c r="K92">
        <v>220</v>
      </c>
      <c r="O92">
        <f t="shared" si="98"/>
        <v>3149.34</v>
      </c>
      <c r="P92">
        <f t="shared" si="99"/>
        <v>3149.34</v>
      </c>
      <c r="Q92">
        <f t="shared" ref="Q92:Q97" si="128">(ROUND((ROUND(((ET92)*AV92*I92),2)*BB92),2)+ROUND((ROUND(((AE92-(EU92))*AV92*I92),2)*BS92),2))</f>
        <v>0</v>
      </c>
      <c r="R92">
        <f t="shared" si="100"/>
        <v>0</v>
      </c>
      <c r="S92">
        <f t="shared" si="101"/>
        <v>0</v>
      </c>
      <c r="T92">
        <f t="shared" si="102"/>
        <v>0</v>
      </c>
      <c r="U92">
        <f t="shared" si="103"/>
        <v>0</v>
      </c>
      <c r="V92">
        <f t="shared" si="104"/>
        <v>0</v>
      </c>
      <c r="W92">
        <f t="shared" si="105"/>
        <v>0</v>
      </c>
      <c r="X92">
        <f t="shared" si="106"/>
        <v>0</v>
      </c>
      <c r="Y92">
        <f t="shared" si="107"/>
        <v>0</v>
      </c>
      <c r="AA92">
        <v>1045535525</v>
      </c>
      <c r="AB92">
        <f t="shared" si="108"/>
        <v>15.56</v>
      </c>
      <c r="AC92">
        <f t="shared" si="97"/>
        <v>15.56</v>
      </c>
      <c r="AD92">
        <f t="shared" ref="AD92:AD97" si="129">ROUND((((ET92)-(EU92))+AE92),6)</f>
        <v>0</v>
      </c>
      <c r="AE92">
        <f t="shared" ref="AE92:AF97" si="130">ROUND((EU92),6)</f>
        <v>0</v>
      </c>
      <c r="AF92">
        <f t="shared" si="130"/>
        <v>0</v>
      </c>
      <c r="AG92">
        <f t="shared" si="109"/>
        <v>0</v>
      </c>
      <c r="AH92">
        <f t="shared" ref="AH92:AI97" si="131">(EW92)</f>
        <v>0</v>
      </c>
      <c r="AI92">
        <f t="shared" si="131"/>
        <v>0</v>
      </c>
      <c r="AJ92">
        <f t="shared" si="110"/>
        <v>0</v>
      </c>
      <c r="AK92">
        <v>15.56</v>
      </c>
      <c r="AL92">
        <v>15.56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91</v>
      </c>
      <c r="AU92">
        <v>70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</v>
      </c>
      <c r="BH92">
        <v>3</v>
      </c>
      <c r="BI92">
        <v>1</v>
      </c>
      <c r="BJ92" t="s">
        <v>293</v>
      </c>
      <c r="BM92">
        <v>65</v>
      </c>
      <c r="BN92">
        <v>0</v>
      </c>
      <c r="BP92">
        <v>0</v>
      </c>
      <c r="BQ92">
        <v>30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Z92">
        <v>91</v>
      </c>
      <c r="CA92">
        <v>70</v>
      </c>
      <c r="CE92">
        <v>30</v>
      </c>
      <c r="CF92">
        <v>0</v>
      </c>
      <c r="CG92">
        <v>0</v>
      </c>
      <c r="CM92">
        <v>0</v>
      </c>
      <c r="CO92">
        <v>0</v>
      </c>
      <c r="CP92">
        <f t="shared" si="111"/>
        <v>3149.34</v>
      </c>
      <c r="CQ92">
        <f t="shared" si="112"/>
        <v>15.56</v>
      </c>
      <c r="CR92">
        <f t="shared" ref="CR92:CR97" si="132">(ROUND((ROUND(((ET92)*AV92*1),2)*BB92),2)+ROUND((ROUND(((AE92-(EU92))*AV92*1),2)*BS92),2))</f>
        <v>0</v>
      </c>
      <c r="CS92">
        <f t="shared" si="113"/>
        <v>0</v>
      </c>
      <c r="CT92">
        <f t="shared" si="114"/>
        <v>0</v>
      </c>
      <c r="CU92">
        <f t="shared" si="115"/>
        <v>0</v>
      </c>
      <c r="CV92">
        <f t="shared" si="116"/>
        <v>0</v>
      </c>
      <c r="CW92">
        <f t="shared" si="117"/>
        <v>0</v>
      </c>
      <c r="CX92">
        <f t="shared" si="118"/>
        <v>0</v>
      </c>
      <c r="CY92">
        <f>((S92*BZ92)/100)</f>
        <v>0</v>
      </c>
      <c r="CZ92">
        <f>((S92*CA92)/100)</f>
        <v>0</v>
      </c>
      <c r="DN92">
        <v>0</v>
      </c>
      <c r="DO92">
        <v>0</v>
      </c>
      <c r="DP92">
        <v>1</v>
      </c>
      <c r="DQ92">
        <v>1</v>
      </c>
      <c r="DU92">
        <v>1005</v>
      </c>
      <c r="DV92" t="s">
        <v>292</v>
      </c>
      <c r="DW92" t="s">
        <v>292</v>
      </c>
      <c r="DX92">
        <v>1</v>
      </c>
      <c r="EE92">
        <v>996102876</v>
      </c>
      <c r="EF92">
        <v>30</v>
      </c>
      <c r="EG92" t="s">
        <v>7</v>
      </c>
      <c r="EH92">
        <v>0</v>
      </c>
      <c r="EJ92">
        <v>1</v>
      </c>
      <c r="EK92">
        <v>65</v>
      </c>
      <c r="EL92" t="s">
        <v>288</v>
      </c>
      <c r="EM92" t="s">
        <v>289</v>
      </c>
      <c r="EQ92">
        <v>0</v>
      </c>
      <c r="ER92">
        <v>15.56</v>
      </c>
      <c r="ES92">
        <v>15.56</v>
      </c>
      <c r="ET92">
        <v>0</v>
      </c>
      <c r="EU92">
        <v>0</v>
      </c>
      <c r="EV92">
        <v>0</v>
      </c>
      <c r="EW92">
        <v>0</v>
      </c>
      <c r="EX92">
        <v>0</v>
      </c>
      <c r="FQ92">
        <v>0</v>
      </c>
      <c r="FR92">
        <f t="shared" si="119"/>
        <v>0</v>
      </c>
      <c r="FS92">
        <v>0</v>
      </c>
      <c r="FX92">
        <v>91</v>
      </c>
      <c r="FY92">
        <v>70</v>
      </c>
      <c r="GD92">
        <v>0</v>
      </c>
      <c r="GF92">
        <v>-1968388044</v>
      </c>
      <c r="GG92">
        <v>2</v>
      </c>
      <c r="GH92">
        <v>1</v>
      </c>
      <c r="GI92">
        <v>-2</v>
      </c>
      <c r="GJ92">
        <v>0</v>
      </c>
      <c r="GK92">
        <f>ROUND(R92*(R12)/100,2)</f>
        <v>0</v>
      </c>
      <c r="GL92">
        <f t="shared" si="120"/>
        <v>0</v>
      </c>
      <c r="GM92">
        <f t="shared" si="121"/>
        <v>3149.34</v>
      </c>
      <c r="GN92">
        <f t="shared" si="122"/>
        <v>3149.34</v>
      </c>
      <c r="GO92">
        <f t="shared" si="123"/>
        <v>0</v>
      </c>
      <c r="GP92">
        <f t="shared" si="124"/>
        <v>0</v>
      </c>
      <c r="GR92">
        <v>0</v>
      </c>
      <c r="GS92">
        <v>3</v>
      </c>
      <c r="GT92">
        <v>0</v>
      </c>
      <c r="GV92">
        <f t="shared" si="125"/>
        <v>0</v>
      </c>
      <c r="GW92">
        <v>1</v>
      </c>
      <c r="GX92">
        <f t="shared" si="126"/>
        <v>0</v>
      </c>
      <c r="HA92">
        <v>0</v>
      </c>
      <c r="HB92">
        <v>0</v>
      </c>
      <c r="HC92">
        <f t="shared" si="127"/>
        <v>0</v>
      </c>
      <c r="IK92">
        <v>0</v>
      </c>
    </row>
    <row r="93" spans="1:245" x14ac:dyDescent="0.25">
      <c r="A93">
        <v>18</v>
      </c>
      <c r="B93">
        <v>1</v>
      </c>
      <c r="C93">
        <v>271</v>
      </c>
      <c r="E93" t="s">
        <v>290</v>
      </c>
      <c r="F93" t="s">
        <v>291</v>
      </c>
      <c r="G93" t="s">
        <v>81</v>
      </c>
      <c r="H93" t="s">
        <v>292</v>
      </c>
      <c r="I93">
        <f>I91*J93</f>
        <v>202.4</v>
      </c>
      <c r="J93">
        <v>220</v>
      </c>
      <c r="K93">
        <v>220</v>
      </c>
      <c r="O93">
        <f t="shared" si="98"/>
        <v>18077.21</v>
      </c>
      <c r="P93">
        <f t="shared" si="99"/>
        <v>18077.21</v>
      </c>
      <c r="Q93">
        <f t="shared" si="128"/>
        <v>0</v>
      </c>
      <c r="R93">
        <f t="shared" si="100"/>
        <v>0</v>
      </c>
      <c r="S93">
        <f t="shared" si="101"/>
        <v>0</v>
      </c>
      <c r="T93">
        <f t="shared" si="102"/>
        <v>0</v>
      </c>
      <c r="U93">
        <f t="shared" si="103"/>
        <v>0</v>
      </c>
      <c r="V93">
        <f t="shared" si="104"/>
        <v>0</v>
      </c>
      <c r="W93">
        <f t="shared" si="105"/>
        <v>0</v>
      </c>
      <c r="X93">
        <f t="shared" si="106"/>
        <v>0</v>
      </c>
      <c r="Y93">
        <f t="shared" si="107"/>
        <v>0</v>
      </c>
      <c r="AA93">
        <v>1045535526</v>
      </c>
      <c r="AB93">
        <f t="shared" si="108"/>
        <v>15.56</v>
      </c>
      <c r="AC93">
        <f t="shared" si="97"/>
        <v>15.56</v>
      </c>
      <c r="AD93">
        <f t="shared" si="129"/>
        <v>0</v>
      </c>
      <c r="AE93">
        <f t="shared" si="130"/>
        <v>0</v>
      </c>
      <c r="AF93">
        <f t="shared" si="130"/>
        <v>0</v>
      </c>
      <c r="AG93">
        <f t="shared" si="109"/>
        <v>0</v>
      </c>
      <c r="AH93">
        <f t="shared" si="131"/>
        <v>0</v>
      </c>
      <c r="AI93">
        <f t="shared" si="131"/>
        <v>0</v>
      </c>
      <c r="AJ93">
        <f t="shared" si="110"/>
        <v>0</v>
      </c>
      <c r="AK93">
        <v>15.56</v>
      </c>
      <c r="AL93">
        <v>15.56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Z93">
        <v>1</v>
      </c>
      <c r="BA93">
        <v>1</v>
      </c>
      <c r="BB93">
        <v>1</v>
      </c>
      <c r="BC93">
        <v>5.74</v>
      </c>
      <c r="BH93">
        <v>3</v>
      </c>
      <c r="BI93">
        <v>1</v>
      </c>
      <c r="BJ93" t="s">
        <v>293</v>
      </c>
      <c r="BM93">
        <v>65</v>
      </c>
      <c r="BN93">
        <v>0</v>
      </c>
      <c r="BO93" t="s">
        <v>291</v>
      </c>
      <c r="BP93">
        <v>1</v>
      </c>
      <c r="BQ93">
        <v>30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Z93">
        <v>0</v>
      </c>
      <c r="CA93">
        <v>0</v>
      </c>
      <c r="CE93">
        <v>30</v>
      </c>
      <c r="CF93">
        <v>0</v>
      </c>
      <c r="CG93">
        <v>0</v>
      </c>
      <c r="CM93">
        <v>0</v>
      </c>
      <c r="CO93">
        <v>0</v>
      </c>
      <c r="CP93">
        <f t="shared" si="111"/>
        <v>18077.21</v>
      </c>
      <c r="CQ93">
        <f t="shared" si="112"/>
        <v>89.31</v>
      </c>
      <c r="CR93">
        <f t="shared" si="132"/>
        <v>0</v>
      </c>
      <c r="CS93">
        <f t="shared" si="113"/>
        <v>0</v>
      </c>
      <c r="CT93">
        <f t="shared" si="114"/>
        <v>0</v>
      </c>
      <c r="CU93">
        <f t="shared" si="115"/>
        <v>0</v>
      </c>
      <c r="CV93">
        <f t="shared" si="116"/>
        <v>0</v>
      </c>
      <c r="CW93">
        <f t="shared" si="117"/>
        <v>0</v>
      </c>
      <c r="CX93">
        <f t="shared" si="118"/>
        <v>0</v>
      </c>
      <c r="CY93">
        <f>S93*(BZ93/100)</f>
        <v>0</v>
      </c>
      <c r="CZ93">
        <f>S93*(CA93/100)</f>
        <v>0</v>
      </c>
      <c r="DN93">
        <v>91</v>
      </c>
      <c r="DO93">
        <v>70</v>
      </c>
      <c r="DP93">
        <v>1</v>
      </c>
      <c r="DQ93">
        <v>1</v>
      </c>
      <c r="DU93">
        <v>1005</v>
      </c>
      <c r="DV93" t="s">
        <v>292</v>
      </c>
      <c r="DW93" t="s">
        <v>292</v>
      </c>
      <c r="DX93">
        <v>1</v>
      </c>
      <c r="EE93">
        <v>996102876</v>
      </c>
      <c r="EF93">
        <v>30</v>
      </c>
      <c r="EG93" t="s">
        <v>7</v>
      </c>
      <c r="EH93">
        <v>0</v>
      </c>
      <c r="EJ93">
        <v>1</v>
      </c>
      <c r="EK93">
        <v>65</v>
      </c>
      <c r="EL93" t="s">
        <v>288</v>
      </c>
      <c r="EM93" t="s">
        <v>289</v>
      </c>
      <c r="EQ93">
        <v>0</v>
      </c>
      <c r="ER93">
        <v>15.56</v>
      </c>
      <c r="ES93">
        <v>15.56</v>
      </c>
      <c r="ET93">
        <v>0</v>
      </c>
      <c r="EU93">
        <v>0</v>
      </c>
      <c r="EV93">
        <v>0</v>
      </c>
      <c r="EW93">
        <v>0</v>
      </c>
      <c r="EX93">
        <v>0</v>
      </c>
      <c r="FQ93">
        <v>0</v>
      </c>
      <c r="FR93">
        <f t="shared" si="119"/>
        <v>0</v>
      </c>
      <c r="FS93">
        <v>0</v>
      </c>
      <c r="FX93">
        <v>91</v>
      </c>
      <c r="FY93">
        <v>70</v>
      </c>
      <c r="GD93">
        <v>0</v>
      </c>
      <c r="GF93">
        <v>-1968388044</v>
      </c>
      <c r="GG93">
        <v>2</v>
      </c>
      <c r="GH93">
        <v>1</v>
      </c>
      <c r="GI93">
        <v>2</v>
      </c>
      <c r="GJ93">
        <v>0</v>
      </c>
      <c r="GK93">
        <f>ROUND(R93*(S12)/100,2)</f>
        <v>0</v>
      </c>
      <c r="GL93">
        <f t="shared" si="120"/>
        <v>0</v>
      </c>
      <c r="GM93">
        <f t="shared" si="121"/>
        <v>18077.21</v>
      </c>
      <c r="GN93">
        <f t="shared" si="122"/>
        <v>18077.21</v>
      </c>
      <c r="GO93">
        <f t="shared" si="123"/>
        <v>0</v>
      </c>
      <c r="GP93">
        <f t="shared" si="124"/>
        <v>0</v>
      </c>
      <c r="GR93">
        <v>0</v>
      </c>
      <c r="GS93">
        <v>3</v>
      </c>
      <c r="GT93">
        <v>0</v>
      </c>
      <c r="GV93">
        <f t="shared" si="125"/>
        <v>0</v>
      </c>
      <c r="GW93">
        <v>1</v>
      </c>
      <c r="GX93">
        <f t="shared" si="126"/>
        <v>0</v>
      </c>
      <c r="HA93">
        <v>0</v>
      </c>
      <c r="HB93">
        <v>0</v>
      </c>
      <c r="HC93">
        <f t="shared" si="127"/>
        <v>0</v>
      </c>
      <c r="IK93">
        <v>0</v>
      </c>
    </row>
    <row r="94" spans="1:245" x14ac:dyDescent="0.25">
      <c r="A94">
        <v>18</v>
      </c>
      <c r="B94">
        <v>1</v>
      </c>
      <c r="C94">
        <v>266</v>
      </c>
      <c r="E94" t="s">
        <v>294</v>
      </c>
      <c r="F94" t="s">
        <v>295</v>
      </c>
      <c r="G94" t="s">
        <v>82</v>
      </c>
      <c r="H94" t="s">
        <v>233</v>
      </c>
      <c r="I94">
        <f>I90*J94</f>
        <v>0.38640000000000002</v>
      </c>
      <c r="J94">
        <v>0.42</v>
      </c>
      <c r="K94">
        <v>0.42</v>
      </c>
      <c r="O94">
        <f t="shared" si="98"/>
        <v>4492.6099999999997</v>
      </c>
      <c r="P94">
        <f t="shared" si="99"/>
        <v>4492.6099999999997</v>
      </c>
      <c r="Q94">
        <f t="shared" si="128"/>
        <v>0</v>
      </c>
      <c r="R94">
        <f t="shared" si="100"/>
        <v>0</v>
      </c>
      <c r="S94">
        <f t="shared" si="101"/>
        <v>0</v>
      </c>
      <c r="T94">
        <f t="shared" si="102"/>
        <v>0</v>
      </c>
      <c r="U94">
        <f t="shared" si="103"/>
        <v>0</v>
      </c>
      <c r="V94">
        <f t="shared" si="104"/>
        <v>0</v>
      </c>
      <c r="W94">
        <f t="shared" si="105"/>
        <v>0</v>
      </c>
      <c r="X94">
        <f t="shared" si="106"/>
        <v>0</v>
      </c>
      <c r="Y94">
        <f t="shared" si="107"/>
        <v>0</v>
      </c>
      <c r="AA94">
        <v>1045535525</v>
      </c>
      <c r="AB94">
        <f t="shared" si="108"/>
        <v>11626.84</v>
      </c>
      <c r="AC94">
        <f t="shared" si="97"/>
        <v>11626.84</v>
      </c>
      <c r="AD94">
        <f t="shared" si="129"/>
        <v>0</v>
      </c>
      <c r="AE94">
        <f t="shared" si="130"/>
        <v>0</v>
      </c>
      <c r="AF94">
        <f t="shared" si="130"/>
        <v>0</v>
      </c>
      <c r="AG94">
        <f t="shared" si="109"/>
        <v>0</v>
      </c>
      <c r="AH94">
        <f t="shared" si="131"/>
        <v>0</v>
      </c>
      <c r="AI94">
        <f t="shared" si="131"/>
        <v>0</v>
      </c>
      <c r="AJ94">
        <f t="shared" si="110"/>
        <v>0</v>
      </c>
      <c r="AK94">
        <v>11626.84</v>
      </c>
      <c r="AL94">
        <v>11626.84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91</v>
      </c>
      <c r="AU94">
        <v>70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1</v>
      </c>
      <c r="BH94">
        <v>3</v>
      </c>
      <c r="BI94">
        <v>1</v>
      </c>
      <c r="BJ94" t="s">
        <v>296</v>
      </c>
      <c r="BM94">
        <v>65</v>
      </c>
      <c r="BN94">
        <v>0</v>
      </c>
      <c r="BP94">
        <v>0</v>
      </c>
      <c r="BQ94">
        <v>30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Z94">
        <v>91</v>
      </c>
      <c r="CA94">
        <v>70</v>
      </c>
      <c r="CE94">
        <v>30</v>
      </c>
      <c r="CF94">
        <v>0</v>
      </c>
      <c r="CG94">
        <v>0</v>
      </c>
      <c r="CM94">
        <v>0</v>
      </c>
      <c r="CO94">
        <v>0</v>
      </c>
      <c r="CP94">
        <f t="shared" si="111"/>
        <v>4492.6099999999997</v>
      </c>
      <c r="CQ94">
        <f t="shared" si="112"/>
        <v>11626.84</v>
      </c>
      <c r="CR94">
        <f t="shared" si="132"/>
        <v>0</v>
      </c>
      <c r="CS94">
        <f t="shared" si="113"/>
        <v>0</v>
      </c>
      <c r="CT94">
        <f t="shared" si="114"/>
        <v>0</v>
      </c>
      <c r="CU94">
        <f t="shared" si="115"/>
        <v>0</v>
      </c>
      <c r="CV94">
        <f t="shared" si="116"/>
        <v>0</v>
      </c>
      <c r="CW94">
        <f t="shared" si="117"/>
        <v>0</v>
      </c>
      <c r="CX94">
        <f t="shared" si="118"/>
        <v>0</v>
      </c>
      <c r="CY94">
        <f>((S94*BZ94)/100)</f>
        <v>0</v>
      </c>
      <c r="CZ94">
        <f>((S94*CA94)/100)</f>
        <v>0</v>
      </c>
      <c r="DN94">
        <v>0</v>
      </c>
      <c r="DO94">
        <v>0</v>
      </c>
      <c r="DP94">
        <v>1</v>
      </c>
      <c r="DQ94">
        <v>1</v>
      </c>
      <c r="DU94">
        <v>39568864</v>
      </c>
      <c r="DV94" t="s">
        <v>233</v>
      </c>
      <c r="DW94" t="s">
        <v>233</v>
      </c>
      <c r="DX94">
        <v>1000</v>
      </c>
      <c r="EE94">
        <v>996102876</v>
      </c>
      <c r="EF94">
        <v>30</v>
      </c>
      <c r="EG94" t="s">
        <v>7</v>
      </c>
      <c r="EH94">
        <v>0</v>
      </c>
      <c r="EJ94">
        <v>1</v>
      </c>
      <c r="EK94">
        <v>65</v>
      </c>
      <c r="EL94" t="s">
        <v>288</v>
      </c>
      <c r="EM94" t="s">
        <v>289</v>
      </c>
      <c r="EQ94">
        <v>0</v>
      </c>
      <c r="ER94">
        <v>11626.84</v>
      </c>
      <c r="ES94">
        <v>11626.84</v>
      </c>
      <c r="ET94">
        <v>0</v>
      </c>
      <c r="EU94">
        <v>0</v>
      </c>
      <c r="EV94">
        <v>0</v>
      </c>
      <c r="EW94">
        <v>0</v>
      </c>
      <c r="EX94">
        <v>0</v>
      </c>
      <c r="FQ94">
        <v>0</v>
      </c>
      <c r="FR94">
        <f t="shared" si="119"/>
        <v>0</v>
      </c>
      <c r="FS94">
        <v>0</v>
      </c>
      <c r="FX94">
        <v>91</v>
      </c>
      <c r="FY94">
        <v>70</v>
      </c>
      <c r="GD94">
        <v>0</v>
      </c>
      <c r="GF94">
        <v>-109214414</v>
      </c>
      <c r="GG94">
        <v>2</v>
      </c>
      <c r="GH94">
        <v>1</v>
      </c>
      <c r="GI94">
        <v>-2</v>
      </c>
      <c r="GJ94">
        <v>0</v>
      </c>
      <c r="GK94">
        <f>ROUND(R94*(R12)/100,2)</f>
        <v>0</v>
      </c>
      <c r="GL94">
        <f t="shared" si="120"/>
        <v>0</v>
      </c>
      <c r="GM94">
        <f t="shared" si="121"/>
        <v>4492.6099999999997</v>
      </c>
      <c r="GN94">
        <f t="shared" si="122"/>
        <v>4492.6099999999997</v>
      </c>
      <c r="GO94">
        <f t="shared" si="123"/>
        <v>0</v>
      </c>
      <c r="GP94">
        <f t="shared" si="124"/>
        <v>0</v>
      </c>
      <c r="GR94">
        <v>0</v>
      </c>
      <c r="GS94">
        <v>3</v>
      </c>
      <c r="GT94">
        <v>0</v>
      </c>
      <c r="GV94">
        <f t="shared" si="125"/>
        <v>0</v>
      </c>
      <c r="GW94">
        <v>1</v>
      </c>
      <c r="GX94">
        <f t="shared" si="126"/>
        <v>0</v>
      </c>
      <c r="HA94">
        <v>0</v>
      </c>
      <c r="HB94">
        <v>0</v>
      </c>
      <c r="HC94">
        <f t="shared" si="127"/>
        <v>0</v>
      </c>
      <c r="IK94">
        <v>0</v>
      </c>
    </row>
    <row r="95" spans="1:245" x14ac:dyDescent="0.25">
      <c r="A95">
        <v>18</v>
      </c>
      <c r="B95">
        <v>1</v>
      </c>
      <c r="C95">
        <v>272</v>
      </c>
      <c r="E95" t="s">
        <v>294</v>
      </c>
      <c r="F95" t="s">
        <v>295</v>
      </c>
      <c r="G95" t="s">
        <v>82</v>
      </c>
      <c r="H95" t="s">
        <v>233</v>
      </c>
      <c r="I95">
        <f>I91*J95</f>
        <v>0.38640000000000002</v>
      </c>
      <c r="J95">
        <v>0.42</v>
      </c>
      <c r="K95">
        <v>0.42</v>
      </c>
      <c r="O95">
        <f t="shared" si="98"/>
        <v>11725.71</v>
      </c>
      <c r="P95">
        <f t="shared" si="99"/>
        <v>11725.71</v>
      </c>
      <c r="Q95">
        <f t="shared" si="128"/>
        <v>0</v>
      </c>
      <c r="R95">
        <f t="shared" si="100"/>
        <v>0</v>
      </c>
      <c r="S95">
        <f t="shared" si="101"/>
        <v>0</v>
      </c>
      <c r="T95">
        <f t="shared" si="102"/>
        <v>0</v>
      </c>
      <c r="U95">
        <f t="shared" si="103"/>
        <v>0</v>
      </c>
      <c r="V95">
        <f t="shared" si="104"/>
        <v>0</v>
      </c>
      <c r="W95">
        <f t="shared" si="105"/>
        <v>0</v>
      </c>
      <c r="X95">
        <f t="shared" si="106"/>
        <v>0</v>
      </c>
      <c r="Y95">
        <f t="shared" si="107"/>
        <v>0</v>
      </c>
      <c r="AA95">
        <v>1045535526</v>
      </c>
      <c r="AB95">
        <f t="shared" si="108"/>
        <v>11626.84</v>
      </c>
      <c r="AC95">
        <f t="shared" si="97"/>
        <v>11626.84</v>
      </c>
      <c r="AD95">
        <f t="shared" si="129"/>
        <v>0</v>
      </c>
      <c r="AE95">
        <f t="shared" si="130"/>
        <v>0</v>
      </c>
      <c r="AF95">
        <f t="shared" si="130"/>
        <v>0</v>
      </c>
      <c r="AG95">
        <f t="shared" si="109"/>
        <v>0</v>
      </c>
      <c r="AH95">
        <f t="shared" si="131"/>
        <v>0</v>
      </c>
      <c r="AI95">
        <f t="shared" si="131"/>
        <v>0</v>
      </c>
      <c r="AJ95">
        <f t="shared" si="110"/>
        <v>0</v>
      </c>
      <c r="AK95">
        <v>11626.84</v>
      </c>
      <c r="AL95">
        <v>11626.84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  <c r="AW95">
        <v>1</v>
      </c>
      <c r="AZ95">
        <v>1</v>
      </c>
      <c r="BA95">
        <v>1</v>
      </c>
      <c r="BB95">
        <v>1</v>
      </c>
      <c r="BC95">
        <v>2.61</v>
      </c>
      <c r="BH95">
        <v>3</v>
      </c>
      <c r="BI95">
        <v>1</v>
      </c>
      <c r="BJ95" t="s">
        <v>296</v>
      </c>
      <c r="BM95">
        <v>65</v>
      </c>
      <c r="BN95">
        <v>0</v>
      </c>
      <c r="BO95" t="s">
        <v>295</v>
      </c>
      <c r="BP95">
        <v>1</v>
      </c>
      <c r="BQ95">
        <v>30</v>
      </c>
      <c r="BR95">
        <v>0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Z95">
        <v>0</v>
      </c>
      <c r="CA95">
        <v>0</v>
      </c>
      <c r="CE95">
        <v>30</v>
      </c>
      <c r="CF95">
        <v>0</v>
      </c>
      <c r="CG95">
        <v>0</v>
      </c>
      <c r="CM95">
        <v>0</v>
      </c>
      <c r="CO95">
        <v>0</v>
      </c>
      <c r="CP95">
        <f t="shared" si="111"/>
        <v>11725.71</v>
      </c>
      <c r="CQ95">
        <f t="shared" si="112"/>
        <v>30346.05</v>
      </c>
      <c r="CR95">
        <f t="shared" si="132"/>
        <v>0</v>
      </c>
      <c r="CS95">
        <f t="shared" si="113"/>
        <v>0</v>
      </c>
      <c r="CT95">
        <f t="shared" si="114"/>
        <v>0</v>
      </c>
      <c r="CU95">
        <f t="shared" si="115"/>
        <v>0</v>
      </c>
      <c r="CV95">
        <f t="shared" si="116"/>
        <v>0</v>
      </c>
      <c r="CW95">
        <f t="shared" si="117"/>
        <v>0</v>
      </c>
      <c r="CX95">
        <f t="shared" si="118"/>
        <v>0</v>
      </c>
      <c r="CY95">
        <f>S95*(BZ95/100)</f>
        <v>0</v>
      </c>
      <c r="CZ95">
        <f>S95*(CA95/100)</f>
        <v>0</v>
      </c>
      <c r="DN95">
        <v>91</v>
      </c>
      <c r="DO95">
        <v>70</v>
      </c>
      <c r="DP95">
        <v>1</v>
      </c>
      <c r="DQ95">
        <v>1</v>
      </c>
      <c r="DU95">
        <v>39568864</v>
      </c>
      <c r="DV95" t="s">
        <v>233</v>
      </c>
      <c r="DW95" t="s">
        <v>233</v>
      </c>
      <c r="DX95">
        <v>1000</v>
      </c>
      <c r="EE95">
        <v>996102876</v>
      </c>
      <c r="EF95">
        <v>30</v>
      </c>
      <c r="EG95" t="s">
        <v>7</v>
      </c>
      <c r="EH95">
        <v>0</v>
      </c>
      <c r="EJ95">
        <v>1</v>
      </c>
      <c r="EK95">
        <v>65</v>
      </c>
      <c r="EL95" t="s">
        <v>288</v>
      </c>
      <c r="EM95" t="s">
        <v>289</v>
      </c>
      <c r="EQ95">
        <v>0</v>
      </c>
      <c r="ER95">
        <v>11626.84</v>
      </c>
      <c r="ES95">
        <v>11626.84</v>
      </c>
      <c r="ET95">
        <v>0</v>
      </c>
      <c r="EU95">
        <v>0</v>
      </c>
      <c r="EV95">
        <v>0</v>
      </c>
      <c r="EW95">
        <v>0</v>
      </c>
      <c r="EX95">
        <v>0</v>
      </c>
      <c r="FQ95">
        <v>0</v>
      </c>
      <c r="FR95">
        <f t="shared" si="119"/>
        <v>0</v>
      </c>
      <c r="FS95">
        <v>0</v>
      </c>
      <c r="FX95">
        <v>91</v>
      </c>
      <c r="FY95">
        <v>70</v>
      </c>
      <c r="GD95">
        <v>0</v>
      </c>
      <c r="GF95">
        <v>-109214414</v>
      </c>
      <c r="GG95">
        <v>2</v>
      </c>
      <c r="GH95">
        <v>1</v>
      </c>
      <c r="GI95">
        <v>2</v>
      </c>
      <c r="GJ95">
        <v>0</v>
      </c>
      <c r="GK95">
        <f>ROUND(R95*(S12)/100,2)</f>
        <v>0</v>
      </c>
      <c r="GL95">
        <f t="shared" si="120"/>
        <v>0</v>
      </c>
      <c r="GM95">
        <f t="shared" si="121"/>
        <v>11725.71</v>
      </c>
      <c r="GN95">
        <f t="shared" si="122"/>
        <v>11725.71</v>
      </c>
      <c r="GO95">
        <f t="shared" si="123"/>
        <v>0</v>
      </c>
      <c r="GP95">
        <f t="shared" si="124"/>
        <v>0</v>
      </c>
      <c r="GR95">
        <v>0</v>
      </c>
      <c r="GS95">
        <v>3</v>
      </c>
      <c r="GT95">
        <v>0</v>
      </c>
      <c r="GV95">
        <f t="shared" si="125"/>
        <v>0</v>
      </c>
      <c r="GW95">
        <v>1</v>
      </c>
      <c r="GX95">
        <f t="shared" si="126"/>
        <v>0</v>
      </c>
      <c r="HA95">
        <v>0</v>
      </c>
      <c r="HB95">
        <v>0</v>
      </c>
      <c r="HC95">
        <f t="shared" si="127"/>
        <v>0</v>
      </c>
      <c r="IK95">
        <v>0</v>
      </c>
    </row>
    <row r="96" spans="1:245" x14ac:dyDescent="0.25">
      <c r="A96">
        <v>18</v>
      </c>
      <c r="B96">
        <v>1</v>
      </c>
      <c r="C96">
        <v>267</v>
      </c>
      <c r="E96" t="s">
        <v>297</v>
      </c>
      <c r="F96" t="s">
        <v>298</v>
      </c>
      <c r="G96" t="s">
        <v>83</v>
      </c>
      <c r="H96" t="s">
        <v>241</v>
      </c>
      <c r="I96">
        <f>I90*J96</f>
        <v>2.3000000000000003</v>
      </c>
      <c r="J96">
        <v>2.5</v>
      </c>
      <c r="K96">
        <v>2.5</v>
      </c>
      <c r="O96">
        <f t="shared" si="98"/>
        <v>854.36</v>
      </c>
      <c r="P96">
        <f t="shared" si="99"/>
        <v>854.36</v>
      </c>
      <c r="Q96">
        <f t="shared" si="128"/>
        <v>0</v>
      </c>
      <c r="R96">
        <f t="shared" si="100"/>
        <v>0</v>
      </c>
      <c r="S96">
        <f t="shared" si="101"/>
        <v>0</v>
      </c>
      <c r="T96">
        <f t="shared" si="102"/>
        <v>0</v>
      </c>
      <c r="U96">
        <f t="shared" si="103"/>
        <v>0</v>
      </c>
      <c r="V96">
        <f t="shared" si="104"/>
        <v>0</v>
      </c>
      <c r="W96">
        <f t="shared" si="105"/>
        <v>0</v>
      </c>
      <c r="X96">
        <f t="shared" si="106"/>
        <v>0</v>
      </c>
      <c r="Y96">
        <f t="shared" si="107"/>
        <v>0</v>
      </c>
      <c r="AA96">
        <v>1045535525</v>
      </c>
      <c r="AB96">
        <f t="shared" si="108"/>
        <v>371.46</v>
      </c>
      <c r="AC96">
        <f t="shared" si="97"/>
        <v>371.46</v>
      </c>
      <c r="AD96">
        <f t="shared" si="129"/>
        <v>0</v>
      </c>
      <c r="AE96">
        <f t="shared" si="130"/>
        <v>0</v>
      </c>
      <c r="AF96">
        <f t="shared" si="130"/>
        <v>0</v>
      </c>
      <c r="AG96">
        <f t="shared" si="109"/>
        <v>0</v>
      </c>
      <c r="AH96">
        <f t="shared" si="131"/>
        <v>0</v>
      </c>
      <c r="AI96">
        <f t="shared" si="131"/>
        <v>0</v>
      </c>
      <c r="AJ96">
        <f t="shared" si="110"/>
        <v>0</v>
      </c>
      <c r="AK96">
        <v>371.46</v>
      </c>
      <c r="AL96">
        <v>371.46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91</v>
      </c>
      <c r="AU96">
        <v>70</v>
      </c>
      <c r="AV96">
        <v>1</v>
      </c>
      <c r="AW96">
        <v>1</v>
      </c>
      <c r="AZ96">
        <v>1</v>
      </c>
      <c r="BA96">
        <v>1</v>
      </c>
      <c r="BB96">
        <v>1</v>
      </c>
      <c r="BC96">
        <v>1</v>
      </c>
      <c r="BH96">
        <v>3</v>
      </c>
      <c r="BI96">
        <v>1</v>
      </c>
      <c r="BJ96" t="s">
        <v>299</v>
      </c>
      <c r="BM96">
        <v>65</v>
      </c>
      <c r="BN96">
        <v>0</v>
      </c>
      <c r="BP96">
        <v>0</v>
      </c>
      <c r="BQ96">
        <v>30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Z96">
        <v>91</v>
      </c>
      <c r="CA96">
        <v>70</v>
      </c>
      <c r="CE96">
        <v>30</v>
      </c>
      <c r="CF96">
        <v>0</v>
      </c>
      <c r="CG96">
        <v>0</v>
      </c>
      <c r="CM96">
        <v>0</v>
      </c>
      <c r="CO96">
        <v>0</v>
      </c>
      <c r="CP96">
        <f t="shared" si="111"/>
        <v>854.36</v>
      </c>
      <c r="CQ96">
        <f t="shared" si="112"/>
        <v>371.46</v>
      </c>
      <c r="CR96">
        <f t="shared" si="132"/>
        <v>0</v>
      </c>
      <c r="CS96">
        <f t="shared" si="113"/>
        <v>0</v>
      </c>
      <c r="CT96">
        <f t="shared" si="114"/>
        <v>0</v>
      </c>
      <c r="CU96">
        <f t="shared" si="115"/>
        <v>0</v>
      </c>
      <c r="CV96">
        <f t="shared" si="116"/>
        <v>0</v>
      </c>
      <c r="CW96">
        <f t="shared" si="117"/>
        <v>0</v>
      </c>
      <c r="CX96">
        <f t="shared" si="118"/>
        <v>0</v>
      </c>
      <c r="CY96">
        <f>((S96*BZ96)/100)</f>
        <v>0</v>
      </c>
      <c r="CZ96">
        <f>((S96*CA96)/100)</f>
        <v>0</v>
      </c>
      <c r="DN96">
        <v>0</v>
      </c>
      <c r="DO96">
        <v>0</v>
      </c>
      <c r="DP96">
        <v>1</v>
      </c>
      <c r="DQ96">
        <v>1</v>
      </c>
      <c r="DU96">
        <v>1007</v>
      </c>
      <c r="DV96" t="s">
        <v>241</v>
      </c>
      <c r="DW96" t="s">
        <v>241</v>
      </c>
      <c r="DX96">
        <v>1</v>
      </c>
      <c r="EE96">
        <v>996102876</v>
      </c>
      <c r="EF96">
        <v>30</v>
      </c>
      <c r="EG96" t="s">
        <v>7</v>
      </c>
      <c r="EH96">
        <v>0</v>
      </c>
      <c r="EJ96">
        <v>1</v>
      </c>
      <c r="EK96">
        <v>65</v>
      </c>
      <c r="EL96" t="s">
        <v>288</v>
      </c>
      <c r="EM96" t="s">
        <v>289</v>
      </c>
      <c r="EQ96">
        <v>0</v>
      </c>
      <c r="ER96">
        <v>371.46</v>
      </c>
      <c r="ES96">
        <v>371.46</v>
      </c>
      <c r="ET96">
        <v>0</v>
      </c>
      <c r="EU96">
        <v>0</v>
      </c>
      <c r="EV96">
        <v>0</v>
      </c>
      <c r="EW96">
        <v>0</v>
      </c>
      <c r="EX96">
        <v>0</v>
      </c>
      <c r="FQ96">
        <v>0</v>
      </c>
      <c r="FR96">
        <f t="shared" si="119"/>
        <v>0</v>
      </c>
      <c r="FS96">
        <v>0</v>
      </c>
      <c r="FX96">
        <v>91</v>
      </c>
      <c r="FY96">
        <v>70</v>
      </c>
      <c r="GD96">
        <v>0</v>
      </c>
      <c r="GF96">
        <v>1253454376</v>
      </c>
      <c r="GG96">
        <v>2</v>
      </c>
      <c r="GH96">
        <v>1</v>
      </c>
      <c r="GI96">
        <v>-2</v>
      </c>
      <c r="GJ96">
        <v>0</v>
      </c>
      <c r="GK96">
        <f>ROUND(R96*(R12)/100,2)</f>
        <v>0</v>
      </c>
      <c r="GL96">
        <f t="shared" si="120"/>
        <v>0</v>
      </c>
      <c r="GM96">
        <f t="shared" si="121"/>
        <v>854.36</v>
      </c>
      <c r="GN96">
        <f t="shared" si="122"/>
        <v>854.36</v>
      </c>
      <c r="GO96">
        <f t="shared" si="123"/>
        <v>0</v>
      </c>
      <c r="GP96">
        <f t="shared" si="124"/>
        <v>0</v>
      </c>
      <c r="GR96">
        <v>0</v>
      </c>
      <c r="GS96">
        <v>3</v>
      </c>
      <c r="GT96">
        <v>0</v>
      </c>
      <c r="GV96">
        <f t="shared" si="125"/>
        <v>0</v>
      </c>
      <c r="GW96">
        <v>1</v>
      </c>
      <c r="GX96">
        <f t="shared" si="126"/>
        <v>0</v>
      </c>
      <c r="HA96">
        <v>0</v>
      </c>
      <c r="HB96">
        <v>0</v>
      </c>
      <c r="HC96">
        <f t="shared" si="127"/>
        <v>0</v>
      </c>
      <c r="IK96">
        <v>0</v>
      </c>
    </row>
    <row r="97" spans="1:245" x14ac:dyDescent="0.25">
      <c r="A97">
        <v>18</v>
      </c>
      <c r="B97">
        <v>1</v>
      </c>
      <c r="C97">
        <v>273</v>
      </c>
      <c r="E97" t="s">
        <v>297</v>
      </c>
      <c r="F97" t="s">
        <v>298</v>
      </c>
      <c r="G97" t="s">
        <v>83</v>
      </c>
      <c r="H97" t="s">
        <v>241</v>
      </c>
      <c r="I97">
        <f>I91*J97</f>
        <v>2.3000000000000003</v>
      </c>
      <c r="J97">
        <v>2.5</v>
      </c>
      <c r="K97">
        <v>2.5</v>
      </c>
      <c r="O97">
        <f t="shared" si="98"/>
        <v>7193.71</v>
      </c>
      <c r="P97">
        <f t="shared" si="99"/>
        <v>7193.71</v>
      </c>
      <c r="Q97">
        <f t="shared" si="128"/>
        <v>0</v>
      </c>
      <c r="R97">
        <f t="shared" si="100"/>
        <v>0</v>
      </c>
      <c r="S97">
        <f t="shared" si="101"/>
        <v>0</v>
      </c>
      <c r="T97">
        <f t="shared" si="102"/>
        <v>0</v>
      </c>
      <c r="U97">
        <f t="shared" si="103"/>
        <v>0</v>
      </c>
      <c r="V97">
        <f t="shared" si="104"/>
        <v>0</v>
      </c>
      <c r="W97">
        <f t="shared" si="105"/>
        <v>0</v>
      </c>
      <c r="X97">
        <f t="shared" si="106"/>
        <v>0</v>
      </c>
      <c r="Y97">
        <f t="shared" si="107"/>
        <v>0</v>
      </c>
      <c r="AA97">
        <v>1045535526</v>
      </c>
      <c r="AB97">
        <f t="shared" si="108"/>
        <v>371.46</v>
      </c>
      <c r="AC97">
        <f t="shared" si="97"/>
        <v>371.46</v>
      </c>
      <c r="AD97">
        <f t="shared" si="129"/>
        <v>0</v>
      </c>
      <c r="AE97">
        <f t="shared" si="130"/>
        <v>0</v>
      </c>
      <c r="AF97">
        <f t="shared" si="130"/>
        <v>0</v>
      </c>
      <c r="AG97">
        <f t="shared" si="109"/>
        <v>0</v>
      </c>
      <c r="AH97">
        <f t="shared" si="131"/>
        <v>0</v>
      </c>
      <c r="AI97">
        <f t="shared" si="131"/>
        <v>0</v>
      </c>
      <c r="AJ97">
        <f t="shared" si="110"/>
        <v>0</v>
      </c>
      <c r="AK97">
        <v>371.46</v>
      </c>
      <c r="AL97">
        <v>371.46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Z97">
        <v>1</v>
      </c>
      <c r="BA97">
        <v>1</v>
      </c>
      <c r="BB97">
        <v>1</v>
      </c>
      <c r="BC97">
        <v>8.42</v>
      </c>
      <c r="BH97">
        <v>3</v>
      </c>
      <c r="BI97">
        <v>1</v>
      </c>
      <c r="BJ97" t="s">
        <v>299</v>
      </c>
      <c r="BM97">
        <v>65</v>
      </c>
      <c r="BN97">
        <v>0</v>
      </c>
      <c r="BO97" t="s">
        <v>298</v>
      </c>
      <c r="BP97">
        <v>1</v>
      </c>
      <c r="BQ97">
        <v>30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Z97">
        <v>0</v>
      </c>
      <c r="CA97">
        <v>0</v>
      </c>
      <c r="CE97">
        <v>30</v>
      </c>
      <c r="CF97">
        <v>0</v>
      </c>
      <c r="CG97">
        <v>0</v>
      </c>
      <c r="CM97">
        <v>0</v>
      </c>
      <c r="CO97">
        <v>0</v>
      </c>
      <c r="CP97">
        <f t="shared" si="111"/>
        <v>7193.71</v>
      </c>
      <c r="CQ97">
        <f t="shared" si="112"/>
        <v>3127.69</v>
      </c>
      <c r="CR97">
        <f t="shared" si="132"/>
        <v>0</v>
      </c>
      <c r="CS97">
        <f t="shared" si="113"/>
        <v>0</v>
      </c>
      <c r="CT97">
        <f t="shared" si="114"/>
        <v>0</v>
      </c>
      <c r="CU97">
        <f t="shared" si="115"/>
        <v>0</v>
      </c>
      <c r="CV97">
        <f t="shared" si="116"/>
        <v>0</v>
      </c>
      <c r="CW97">
        <f t="shared" si="117"/>
        <v>0</v>
      </c>
      <c r="CX97">
        <f t="shared" si="118"/>
        <v>0</v>
      </c>
      <c r="CY97">
        <f>S97*(BZ97/100)</f>
        <v>0</v>
      </c>
      <c r="CZ97">
        <f>S97*(CA97/100)</f>
        <v>0</v>
      </c>
      <c r="DN97">
        <v>91</v>
      </c>
      <c r="DO97">
        <v>70</v>
      </c>
      <c r="DP97">
        <v>1</v>
      </c>
      <c r="DQ97">
        <v>1</v>
      </c>
      <c r="DU97">
        <v>1007</v>
      </c>
      <c r="DV97" t="s">
        <v>241</v>
      </c>
      <c r="DW97" t="s">
        <v>241</v>
      </c>
      <c r="DX97">
        <v>1</v>
      </c>
      <c r="EE97">
        <v>996102876</v>
      </c>
      <c r="EF97">
        <v>30</v>
      </c>
      <c r="EG97" t="s">
        <v>7</v>
      </c>
      <c r="EH97">
        <v>0</v>
      </c>
      <c r="EJ97">
        <v>1</v>
      </c>
      <c r="EK97">
        <v>65</v>
      </c>
      <c r="EL97" t="s">
        <v>288</v>
      </c>
      <c r="EM97" t="s">
        <v>289</v>
      </c>
      <c r="EQ97">
        <v>0</v>
      </c>
      <c r="ER97">
        <v>371.46</v>
      </c>
      <c r="ES97">
        <v>371.46</v>
      </c>
      <c r="ET97">
        <v>0</v>
      </c>
      <c r="EU97">
        <v>0</v>
      </c>
      <c r="EV97">
        <v>0</v>
      </c>
      <c r="EW97">
        <v>0</v>
      </c>
      <c r="EX97">
        <v>0</v>
      </c>
      <c r="FQ97">
        <v>0</v>
      </c>
      <c r="FR97">
        <f t="shared" si="119"/>
        <v>0</v>
      </c>
      <c r="FS97">
        <v>0</v>
      </c>
      <c r="FX97">
        <v>91</v>
      </c>
      <c r="FY97">
        <v>70</v>
      </c>
      <c r="GD97">
        <v>0</v>
      </c>
      <c r="GF97">
        <v>1253454376</v>
      </c>
      <c r="GG97">
        <v>2</v>
      </c>
      <c r="GH97">
        <v>1</v>
      </c>
      <c r="GI97">
        <v>2</v>
      </c>
      <c r="GJ97">
        <v>0</v>
      </c>
      <c r="GK97">
        <f>ROUND(R97*(S12)/100,2)</f>
        <v>0</v>
      </c>
      <c r="GL97">
        <f t="shared" si="120"/>
        <v>0</v>
      </c>
      <c r="GM97">
        <f t="shared" si="121"/>
        <v>7193.71</v>
      </c>
      <c r="GN97">
        <f t="shared" si="122"/>
        <v>7193.71</v>
      </c>
      <c r="GO97">
        <f t="shared" si="123"/>
        <v>0</v>
      </c>
      <c r="GP97">
        <f t="shared" si="124"/>
        <v>0</v>
      </c>
      <c r="GR97">
        <v>0</v>
      </c>
      <c r="GS97">
        <v>3</v>
      </c>
      <c r="GT97">
        <v>0</v>
      </c>
      <c r="GV97">
        <f t="shared" si="125"/>
        <v>0</v>
      </c>
      <c r="GW97">
        <v>1</v>
      </c>
      <c r="GX97">
        <f t="shared" si="126"/>
        <v>0</v>
      </c>
      <c r="HA97">
        <v>0</v>
      </c>
      <c r="HB97">
        <v>0</v>
      </c>
      <c r="HC97">
        <f t="shared" si="127"/>
        <v>0</v>
      </c>
      <c r="IK97">
        <v>0</v>
      </c>
    </row>
    <row r="98" spans="1:245" x14ac:dyDescent="0.25">
      <c r="A98">
        <v>17</v>
      </c>
      <c r="B98">
        <v>1</v>
      </c>
      <c r="C98">
        <f>ROW(SmtRes!A280)</f>
        <v>280</v>
      </c>
      <c r="D98">
        <f>ROW(EtalonRes!A327)</f>
        <v>327</v>
      </c>
      <c r="E98" t="s">
        <v>300</v>
      </c>
      <c r="F98" t="s">
        <v>301</v>
      </c>
      <c r="G98" t="s">
        <v>85</v>
      </c>
      <c r="H98" t="s">
        <v>302</v>
      </c>
      <c r="I98">
        <f>ROUND(3/100,9)</f>
        <v>0.03</v>
      </c>
      <c r="J98">
        <v>0</v>
      </c>
      <c r="K98">
        <f>ROUND(3/100,9)</f>
        <v>0.03</v>
      </c>
      <c r="O98">
        <f t="shared" si="98"/>
        <v>28.32</v>
      </c>
      <c r="P98">
        <f t="shared" si="99"/>
        <v>2.73</v>
      </c>
      <c r="Q98">
        <f>(ROUND((ROUND((((ET98*1.25))*AV98*I98),2)*BB98),2)+ROUND((ROUND(((AE98-((EU98*1.25)))*AV98*I98),2)*BS98),2))</f>
        <v>3.32</v>
      </c>
      <c r="R98">
        <f t="shared" si="100"/>
        <v>1.81</v>
      </c>
      <c r="S98">
        <f t="shared" si="101"/>
        <v>22.27</v>
      </c>
      <c r="T98">
        <f t="shared" si="102"/>
        <v>0</v>
      </c>
      <c r="U98">
        <f t="shared" si="103"/>
        <v>1.9181999999999999</v>
      </c>
      <c r="V98">
        <f t="shared" si="104"/>
        <v>0</v>
      </c>
      <c r="W98">
        <f t="shared" si="105"/>
        <v>0</v>
      </c>
      <c r="X98">
        <f t="shared" si="106"/>
        <v>22.27</v>
      </c>
      <c r="Y98">
        <f t="shared" si="107"/>
        <v>14.25</v>
      </c>
      <c r="AA98">
        <v>1045535525</v>
      </c>
      <c r="AB98">
        <f t="shared" si="108"/>
        <v>943.99800000000005</v>
      </c>
      <c r="AC98">
        <f t="shared" si="97"/>
        <v>90.85</v>
      </c>
      <c r="AD98">
        <f>ROUND(((((ET98*1.25))-((EU98*1.25)))+AE98),6)</f>
        <v>110.8</v>
      </c>
      <c r="AE98">
        <f>ROUND(((EU98*1.25)),6)</f>
        <v>60.262500000000003</v>
      </c>
      <c r="AF98">
        <f>ROUND(((EV98*1.15)),6)</f>
        <v>742.34799999999996</v>
      </c>
      <c r="AG98">
        <f t="shared" si="109"/>
        <v>0</v>
      </c>
      <c r="AH98">
        <f>((EW98*1.15))</f>
        <v>63.94</v>
      </c>
      <c r="AI98">
        <f>((EX98*1.25))</f>
        <v>0</v>
      </c>
      <c r="AJ98">
        <f t="shared" si="110"/>
        <v>0</v>
      </c>
      <c r="AK98">
        <v>825.01</v>
      </c>
      <c r="AL98">
        <v>90.85</v>
      </c>
      <c r="AM98">
        <v>88.64</v>
      </c>
      <c r="AN98">
        <v>48.21</v>
      </c>
      <c r="AO98">
        <v>645.52</v>
      </c>
      <c r="AP98">
        <v>0</v>
      </c>
      <c r="AQ98">
        <v>55.6</v>
      </c>
      <c r="AR98">
        <v>0</v>
      </c>
      <c r="AS98">
        <v>0</v>
      </c>
      <c r="AT98">
        <v>100</v>
      </c>
      <c r="AU98">
        <v>64</v>
      </c>
      <c r="AV98">
        <v>1</v>
      </c>
      <c r="AW98">
        <v>1</v>
      </c>
      <c r="AZ98">
        <v>1</v>
      </c>
      <c r="BA98">
        <v>1</v>
      </c>
      <c r="BB98">
        <v>1</v>
      </c>
      <c r="BC98">
        <v>1</v>
      </c>
      <c r="BH98">
        <v>0</v>
      </c>
      <c r="BI98">
        <v>1</v>
      </c>
      <c r="BJ98" t="s">
        <v>303</v>
      </c>
      <c r="BM98">
        <v>115</v>
      </c>
      <c r="BN98">
        <v>0</v>
      </c>
      <c r="BP98">
        <v>0</v>
      </c>
      <c r="BQ98">
        <v>30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Z98">
        <v>100</v>
      </c>
      <c r="CA98">
        <v>64</v>
      </c>
      <c r="CE98">
        <v>30</v>
      </c>
      <c r="CF98">
        <v>0</v>
      </c>
      <c r="CG98">
        <v>0</v>
      </c>
      <c r="CM98">
        <v>0</v>
      </c>
      <c r="CN98" t="s">
        <v>163</v>
      </c>
      <c r="CO98">
        <v>0</v>
      </c>
      <c r="CP98">
        <f t="shared" si="111"/>
        <v>28.32</v>
      </c>
      <c r="CQ98">
        <f t="shared" si="112"/>
        <v>90.85</v>
      </c>
      <c r="CR98">
        <f>(ROUND((ROUND((((ET98*1.25))*AV98*1),2)*BB98),2)+ROUND((ROUND(((AE98-((EU98*1.25)))*AV98*1),2)*BS98),2))</f>
        <v>110.8</v>
      </c>
      <c r="CS98">
        <f t="shared" si="113"/>
        <v>60.26</v>
      </c>
      <c r="CT98">
        <f t="shared" si="114"/>
        <v>742.35</v>
      </c>
      <c r="CU98">
        <f t="shared" si="115"/>
        <v>0</v>
      </c>
      <c r="CV98">
        <f t="shared" si="116"/>
        <v>63.94</v>
      </c>
      <c r="CW98">
        <f t="shared" si="117"/>
        <v>0</v>
      </c>
      <c r="CX98">
        <f t="shared" si="118"/>
        <v>0</v>
      </c>
      <c r="CY98">
        <f>((S98*BZ98)/100)</f>
        <v>22.27</v>
      </c>
      <c r="CZ98">
        <f>((S98*CA98)/100)</f>
        <v>14.252800000000001</v>
      </c>
      <c r="DE98" t="s">
        <v>164</v>
      </c>
      <c r="DF98" t="s">
        <v>164</v>
      </c>
      <c r="DG98" t="s">
        <v>165</v>
      </c>
      <c r="DI98" t="s">
        <v>165</v>
      </c>
      <c r="DJ98" t="s">
        <v>164</v>
      </c>
      <c r="DN98">
        <v>0</v>
      </c>
      <c r="DO98">
        <v>0</v>
      </c>
      <c r="DP98">
        <v>1</v>
      </c>
      <c r="DQ98">
        <v>1</v>
      </c>
      <c r="DU98">
        <v>1013</v>
      </c>
      <c r="DV98" t="s">
        <v>302</v>
      </c>
      <c r="DW98" t="s">
        <v>302</v>
      </c>
      <c r="DX98">
        <v>1</v>
      </c>
      <c r="EE98">
        <v>996102926</v>
      </c>
      <c r="EF98">
        <v>30</v>
      </c>
      <c r="EG98" t="s">
        <v>7</v>
      </c>
      <c r="EH98">
        <v>0</v>
      </c>
      <c r="EJ98">
        <v>1</v>
      </c>
      <c r="EK98">
        <v>115</v>
      </c>
      <c r="EL98" t="s">
        <v>304</v>
      </c>
      <c r="EM98" t="s">
        <v>305</v>
      </c>
      <c r="EO98" t="s">
        <v>168</v>
      </c>
      <c r="EQ98">
        <v>0</v>
      </c>
      <c r="ER98">
        <v>825.01</v>
      </c>
      <c r="ES98">
        <v>90.85</v>
      </c>
      <c r="ET98">
        <v>88.64</v>
      </c>
      <c r="EU98">
        <v>48.21</v>
      </c>
      <c r="EV98">
        <v>645.52</v>
      </c>
      <c r="EW98">
        <v>55.6</v>
      </c>
      <c r="EX98">
        <v>0</v>
      </c>
      <c r="EY98">
        <v>0</v>
      </c>
      <c r="FQ98">
        <v>0</v>
      </c>
      <c r="FR98">
        <f t="shared" si="119"/>
        <v>0</v>
      </c>
      <c r="FS98">
        <v>0</v>
      </c>
      <c r="FX98">
        <v>100</v>
      </c>
      <c r="FY98">
        <v>64</v>
      </c>
      <c r="GD98">
        <v>0</v>
      </c>
      <c r="GF98">
        <v>-1447702803</v>
      </c>
      <c r="GG98">
        <v>2</v>
      </c>
      <c r="GH98">
        <v>1</v>
      </c>
      <c r="GI98">
        <v>-2</v>
      </c>
      <c r="GJ98">
        <v>0</v>
      </c>
      <c r="GK98">
        <f>ROUND(R98*(R12)/100,2)</f>
        <v>3.17</v>
      </c>
      <c r="GL98">
        <f t="shared" si="120"/>
        <v>0</v>
      </c>
      <c r="GM98">
        <f t="shared" si="121"/>
        <v>68.010000000000005</v>
      </c>
      <c r="GN98">
        <f t="shared" si="122"/>
        <v>68.010000000000005</v>
      </c>
      <c r="GO98">
        <f t="shared" si="123"/>
        <v>0</v>
      </c>
      <c r="GP98">
        <f t="shared" si="124"/>
        <v>0</v>
      </c>
      <c r="GR98">
        <v>0</v>
      </c>
      <c r="GS98">
        <v>3</v>
      </c>
      <c r="GT98">
        <v>0</v>
      </c>
      <c r="GV98">
        <f t="shared" si="125"/>
        <v>0</v>
      </c>
      <c r="GW98">
        <v>1</v>
      </c>
      <c r="GX98">
        <f t="shared" si="126"/>
        <v>0</v>
      </c>
      <c r="HA98">
        <v>0</v>
      </c>
      <c r="HB98">
        <v>0</v>
      </c>
      <c r="HC98">
        <f t="shared" si="127"/>
        <v>0</v>
      </c>
      <c r="IK98">
        <v>0</v>
      </c>
    </row>
    <row r="99" spans="1:245" x14ac:dyDescent="0.25">
      <c r="A99">
        <v>17</v>
      </c>
      <c r="B99">
        <v>1</v>
      </c>
      <c r="C99">
        <f>ROW(SmtRes!A286)</f>
        <v>286</v>
      </c>
      <c r="D99">
        <f>ROW(EtalonRes!A336)</f>
        <v>336</v>
      </c>
      <c r="E99" t="s">
        <v>300</v>
      </c>
      <c r="F99" t="s">
        <v>301</v>
      </c>
      <c r="G99" t="s">
        <v>85</v>
      </c>
      <c r="H99" t="s">
        <v>302</v>
      </c>
      <c r="I99">
        <f>ROUND(3/100,9)</f>
        <v>0.03</v>
      </c>
      <c r="J99">
        <v>0</v>
      </c>
      <c r="K99">
        <f>ROUND(3/100,9)</f>
        <v>0.03</v>
      </c>
      <c r="O99">
        <f t="shared" si="98"/>
        <v>690.08</v>
      </c>
      <c r="P99">
        <f t="shared" si="99"/>
        <v>55.94</v>
      </c>
      <c r="Q99">
        <f>(ROUND((ROUND((((ET99*1.25))*AV99*I99),2)*BB99),2)+ROUND((ROUND(((AE99-((EU99*1.25)))*AV99*I99),2)*BS99),2))</f>
        <v>60.69</v>
      </c>
      <c r="R99">
        <f t="shared" si="100"/>
        <v>46.61</v>
      </c>
      <c r="S99">
        <f t="shared" si="101"/>
        <v>573.45000000000005</v>
      </c>
      <c r="T99">
        <f t="shared" si="102"/>
        <v>0</v>
      </c>
      <c r="U99">
        <f t="shared" si="103"/>
        <v>1.9181999999999999</v>
      </c>
      <c r="V99">
        <f t="shared" si="104"/>
        <v>0</v>
      </c>
      <c r="W99">
        <f t="shared" si="105"/>
        <v>0</v>
      </c>
      <c r="X99">
        <f t="shared" si="106"/>
        <v>464.49</v>
      </c>
      <c r="Y99">
        <f t="shared" si="107"/>
        <v>235.11</v>
      </c>
      <c r="AA99">
        <v>1045535526</v>
      </c>
      <c r="AB99">
        <f t="shared" si="108"/>
        <v>943.99800000000005</v>
      </c>
      <c r="AC99">
        <f t="shared" si="97"/>
        <v>90.85</v>
      </c>
      <c r="AD99">
        <f>ROUND(((((ET99*1.25))-((EU99*1.25)))+AE99),6)</f>
        <v>110.8</v>
      </c>
      <c r="AE99">
        <f>ROUND(((EU99*1.25)),6)</f>
        <v>60.262500000000003</v>
      </c>
      <c r="AF99">
        <f>ROUND(((EV99*1.15)),6)</f>
        <v>742.34799999999996</v>
      </c>
      <c r="AG99">
        <f t="shared" si="109"/>
        <v>0</v>
      </c>
      <c r="AH99">
        <f>((EW99*1.15))</f>
        <v>63.94</v>
      </c>
      <c r="AI99">
        <f>((EX99*1.25))</f>
        <v>0</v>
      </c>
      <c r="AJ99">
        <f t="shared" si="110"/>
        <v>0</v>
      </c>
      <c r="AK99">
        <v>825.01</v>
      </c>
      <c r="AL99">
        <v>90.85</v>
      </c>
      <c r="AM99">
        <v>88.64</v>
      </c>
      <c r="AN99">
        <v>48.21</v>
      </c>
      <c r="AO99">
        <v>645.52</v>
      </c>
      <c r="AP99">
        <v>0</v>
      </c>
      <c r="AQ99">
        <v>55.6</v>
      </c>
      <c r="AR99">
        <v>0</v>
      </c>
      <c r="AS99">
        <v>0</v>
      </c>
      <c r="AT99">
        <v>81</v>
      </c>
      <c r="AU99">
        <v>41</v>
      </c>
      <c r="AV99">
        <v>1</v>
      </c>
      <c r="AW99">
        <v>1</v>
      </c>
      <c r="AZ99">
        <v>1</v>
      </c>
      <c r="BA99">
        <v>25.75</v>
      </c>
      <c r="BB99">
        <v>18.28</v>
      </c>
      <c r="BC99">
        <v>20.49</v>
      </c>
      <c r="BH99">
        <v>0</v>
      </c>
      <c r="BI99">
        <v>1</v>
      </c>
      <c r="BJ99" t="s">
        <v>303</v>
      </c>
      <c r="BM99">
        <v>115</v>
      </c>
      <c r="BN99">
        <v>0</v>
      </c>
      <c r="BO99" t="s">
        <v>301</v>
      </c>
      <c r="BP99">
        <v>1</v>
      </c>
      <c r="BQ99">
        <v>30</v>
      </c>
      <c r="BR99">
        <v>0</v>
      </c>
      <c r="BS99">
        <v>25.75</v>
      </c>
      <c r="BT99">
        <v>1</v>
      </c>
      <c r="BU99">
        <v>1</v>
      </c>
      <c r="BV99">
        <v>1</v>
      </c>
      <c r="BW99">
        <v>1</v>
      </c>
      <c r="BX99">
        <v>1</v>
      </c>
      <c r="BZ99">
        <v>81</v>
      </c>
      <c r="CA99">
        <v>41</v>
      </c>
      <c r="CE99">
        <v>30</v>
      </c>
      <c r="CF99">
        <v>0</v>
      </c>
      <c r="CG99">
        <v>0</v>
      </c>
      <c r="CM99">
        <v>0</v>
      </c>
      <c r="CN99" t="s">
        <v>163</v>
      </c>
      <c r="CO99">
        <v>0</v>
      </c>
      <c r="CP99">
        <f t="shared" si="111"/>
        <v>690.08</v>
      </c>
      <c r="CQ99">
        <f t="shared" si="112"/>
        <v>1861.52</v>
      </c>
      <c r="CR99">
        <f>(ROUND((ROUND((((ET99*1.25))*AV99*1),2)*BB99),2)+ROUND((ROUND(((AE99-((EU99*1.25)))*AV99*1),2)*BS99),2))</f>
        <v>2025.42</v>
      </c>
      <c r="CS99">
        <f t="shared" si="113"/>
        <v>1551.7</v>
      </c>
      <c r="CT99">
        <f t="shared" si="114"/>
        <v>19115.509999999998</v>
      </c>
      <c r="CU99">
        <f t="shared" si="115"/>
        <v>0</v>
      </c>
      <c r="CV99">
        <f t="shared" si="116"/>
        <v>63.94</v>
      </c>
      <c r="CW99">
        <f t="shared" si="117"/>
        <v>0</v>
      </c>
      <c r="CX99">
        <f t="shared" si="118"/>
        <v>0</v>
      </c>
      <c r="CY99">
        <f>S99*(BZ99/100)</f>
        <v>464.49450000000007</v>
      </c>
      <c r="CZ99">
        <f>S99*(CA99/100)</f>
        <v>235.11449999999999</v>
      </c>
      <c r="DE99" t="s">
        <v>164</v>
      </c>
      <c r="DF99" t="s">
        <v>164</v>
      </c>
      <c r="DG99" t="s">
        <v>165</v>
      </c>
      <c r="DI99" t="s">
        <v>165</v>
      </c>
      <c r="DJ99" t="s">
        <v>164</v>
      </c>
      <c r="DN99">
        <v>100</v>
      </c>
      <c r="DO99">
        <v>64</v>
      </c>
      <c r="DP99">
        <v>1</v>
      </c>
      <c r="DQ99">
        <v>1</v>
      </c>
      <c r="DU99">
        <v>1013</v>
      </c>
      <c r="DV99" t="s">
        <v>302</v>
      </c>
      <c r="DW99" t="s">
        <v>302</v>
      </c>
      <c r="DX99">
        <v>1</v>
      </c>
      <c r="EE99">
        <v>996102926</v>
      </c>
      <c r="EF99">
        <v>30</v>
      </c>
      <c r="EG99" t="s">
        <v>7</v>
      </c>
      <c r="EH99">
        <v>0</v>
      </c>
      <c r="EJ99">
        <v>1</v>
      </c>
      <c r="EK99">
        <v>115</v>
      </c>
      <c r="EL99" t="s">
        <v>304</v>
      </c>
      <c r="EM99" t="s">
        <v>305</v>
      </c>
      <c r="EO99" t="s">
        <v>168</v>
      </c>
      <c r="EQ99">
        <v>0</v>
      </c>
      <c r="ER99">
        <v>825.01</v>
      </c>
      <c r="ES99">
        <v>90.85</v>
      </c>
      <c r="ET99">
        <v>88.64</v>
      </c>
      <c r="EU99">
        <v>48.21</v>
      </c>
      <c r="EV99">
        <v>645.52</v>
      </c>
      <c r="EW99">
        <v>55.6</v>
      </c>
      <c r="EX99">
        <v>0</v>
      </c>
      <c r="EY99">
        <v>0</v>
      </c>
      <c r="FQ99">
        <v>0</v>
      </c>
      <c r="FR99">
        <f t="shared" si="119"/>
        <v>0</v>
      </c>
      <c r="FS99">
        <v>0</v>
      </c>
      <c r="FX99">
        <v>100</v>
      </c>
      <c r="FY99">
        <v>64</v>
      </c>
      <c r="GD99">
        <v>0</v>
      </c>
      <c r="GF99">
        <v>-1447702803</v>
      </c>
      <c r="GG99">
        <v>2</v>
      </c>
      <c r="GH99">
        <v>1</v>
      </c>
      <c r="GI99">
        <v>2</v>
      </c>
      <c r="GJ99">
        <v>0</v>
      </c>
      <c r="GK99">
        <f>ROUND(R99*(S12)/100,2)</f>
        <v>73.180000000000007</v>
      </c>
      <c r="GL99">
        <f t="shared" si="120"/>
        <v>0</v>
      </c>
      <c r="GM99">
        <f t="shared" si="121"/>
        <v>1462.86</v>
      </c>
      <c r="GN99">
        <f t="shared" si="122"/>
        <v>1462.86</v>
      </c>
      <c r="GO99">
        <f t="shared" si="123"/>
        <v>0</v>
      </c>
      <c r="GP99">
        <f t="shared" si="124"/>
        <v>0</v>
      </c>
      <c r="GR99">
        <v>0</v>
      </c>
      <c r="GS99">
        <v>3</v>
      </c>
      <c r="GT99">
        <v>0</v>
      </c>
      <c r="GV99">
        <f t="shared" si="125"/>
        <v>0</v>
      </c>
      <c r="GW99">
        <v>1</v>
      </c>
      <c r="GX99">
        <f t="shared" si="126"/>
        <v>0</v>
      </c>
      <c r="HA99">
        <v>0</v>
      </c>
      <c r="HB99">
        <v>0</v>
      </c>
      <c r="HC99">
        <f t="shared" si="127"/>
        <v>0</v>
      </c>
      <c r="IK99">
        <v>0</v>
      </c>
    </row>
    <row r="100" spans="1:245" x14ac:dyDescent="0.25">
      <c r="A100">
        <v>18</v>
      </c>
      <c r="B100">
        <v>1</v>
      </c>
      <c r="C100">
        <v>279</v>
      </c>
      <c r="E100" t="s">
        <v>306</v>
      </c>
      <c r="F100" t="s">
        <v>307</v>
      </c>
      <c r="G100" t="s">
        <v>86</v>
      </c>
      <c r="H100" t="s">
        <v>233</v>
      </c>
      <c r="I100">
        <f>I98*J100</f>
        <v>0.10100000000000009</v>
      </c>
      <c r="J100">
        <v>3.3666666666666698</v>
      </c>
      <c r="K100">
        <v>3.3666670000000001</v>
      </c>
      <c r="O100">
        <f t="shared" si="98"/>
        <v>179.2</v>
      </c>
      <c r="P100">
        <f t="shared" si="99"/>
        <v>179.2</v>
      </c>
      <c r="Q100">
        <f>(ROUND((ROUND(((ET100)*AV100*I100),2)*BB100),2)+ROUND((ROUND(((AE100-(EU100))*AV100*I100),2)*BS100),2))</f>
        <v>0</v>
      </c>
      <c r="R100">
        <f t="shared" si="100"/>
        <v>0</v>
      </c>
      <c r="S100">
        <f t="shared" si="101"/>
        <v>0</v>
      </c>
      <c r="T100">
        <f t="shared" si="102"/>
        <v>0</v>
      </c>
      <c r="U100">
        <f t="shared" si="103"/>
        <v>0</v>
      </c>
      <c r="V100">
        <f t="shared" si="104"/>
        <v>0</v>
      </c>
      <c r="W100">
        <f t="shared" si="105"/>
        <v>0</v>
      </c>
      <c r="X100">
        <f t="shared" si="106"/>
        <v>0</v>
      </c>
      <c r="Y100">
        <f t="shared" si="107"/>
        <v>0</v>
      </c>
      <c r="AA100">
        <v>1045535525</v>
      </c>
      <c r="AB100">
        <f t="shared" si="108"/>
        <v>1774.21</v>
      </c>
      <c r="AC100">
        <f t="shared" si="97"/>
        <v>1774.21</v>
      </c>
      <c r="AD100">
        <f>ROUND((((ET100)-(EU100))+AE100),6)</f>
        <v>0</v>
      </c>
      <c r="AE100">
        <f>ROUND((EU100),6)</f>
        <v>0</v>
      </c>
      <c r="AF100">
        <f>ROUND((EV100),6)</f>
        <v>0</v>
      </c>
      <c r="AG100">
        <f t="shared" si="109"/>
        <v>0</v>
      </c>
      <c r="AH100">
        <f>(EW100)</f>
        <v>0</v>
      </c>
      <c r="AI100">
        <f>(EX100)</f>
        <v>0</v>
      </c>
      <c r="AJ100">
        <f t="shared" si="110"/>
        <v>0</v>
      </c>
      <c r="AK100">
        <v>1774.21</v>
      </c>
      <c r="AL100">
        <v>1774.21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100</v>
      </c>
      <c r="AU100">
        <v>64</v>
      </c>
      <c r="AV100">
        <v>1</v>
      </c>
      <c r="AW100">
        <v>1</v>
      </c>
      <c r="AZ100">
        <v>1</v>
      </c>
      <c r="BA100">
        <v>1</v>
      </c>
      <c r="BB100">
        <v>1</v>
      </c>
      <c r="BC100">
        <v>1</v>
      </c>
      <c r="BH100">
        <v>3</v>
      </c>
      <c r="BI100">
        <v>1</v>
      </c>
      <c r="BJ100" t="s">
        <v>308</v>
      </c>
      <c r="BM100">
        <v>115</v>
      </c>
      <c r="BN100">
        <v>0</v>
      </c>
      <c r="BP100">
        <v>0</v>
      </c>
      <c r="BQ100">
        <v>30</v>
      </c>
      <c r="BR100">
        <v>0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Z100">
        <v>100</v>
      </c>
      <c r="CA100">
        <v>64</v>
      </c>
      <c r="CE100">
        <v>30</v>
      </c>
      <c r="CF100">
        <v>0</v>
      </c>
      <c r="CG100">
        <v>0</v>
      </c>
      <c r="CM100">
        <v>0</v>
      </c>
      <c r="CO100">
        <v>0</v>
      </c>
      <c r="CP100">
        <f t="shared" si="111"/>
        <v>179.2</v>
      </c>
      <c r="CQ100">
        <f t="shared" si="112"/>
        <v>1774.21</v>
      </c>
      <c r="CR100">
        <f>(ROUND((ROUND(((ET100)*AV100*1),2)*BB100),2)+ROUND((ROUND(((AE100-(EU100))*AV100*1),2)*BS100),2))</f>
        <v>0</v>
      </c>
      <c r="CS100">
        <f t="shared" si="113"/>
        <v>0</v>
      </c>
      <c r="CT100">
        <f t="shared" si="114"/>
        <v>0</v>
      </c>
      <c r="CU100">
        <f t="shared" si="115"/>
        <v>0</v>
      </c>
      <c r="CV100">
        <f t="shared" si="116"/>
        <v>0</v>
      </c>
      <c r="CW100">
        <f t="shared" si="117"/>
        <v>0</v>
      </c>
      <c r="CX100">
        <f t="shared" si="118"/>
        <v>0</v>
      </c>
      <c r="CY100">
        <f>((S100*BZ100)/100)</f>
        <v>0</v>
      </c>
      <c r="CZ100">
        <f>((S100*CA100)/100)</f>
        <v>0</v>
      </c>
      <c r="DN100">
        <v>0</v>
      </c>
      <c r="DO100">
        <v>0</v>
      </c>
      <c r="DP100">
        <v>1</v>
      </c>
      <c r="DQ100">
        <v>1</v>
      </c>
      <c r="DU100">
        <v>39568864</v>
      </c>
      <c r="DV100" t="s">
        <v>233</v>
      </c>
      <c r="DW100" t="s">
        <v>233</v>
      </c>
      <c r="DX100">
        <v>1000</v>
      </c>
      <c r="EE100">
        <v>996102926</v>
      </c>
      <c r="EF100">
        <v>30</v>
      </c>
      <c r="EG100" t="s">
        <v>7</v>
      </c>
      <c r="EH100">
        <v>0</v>
      </c>
      <c r="EJ100">
        <v>1</v>
      </c>
      <c r="EK100">
        <v>115</v>
      </c>
      <c r="EL100" t="s">
        <v>304</v>
      </c>
      <c r="EM100" t="s">
        <v>305</v>
      </c>
      <c r="EQ100">
        <v>0</v>
      </c>
      <c r="ER100">
        <v>1774.21</v>
      </c>
      <c r="ES100">
        <v>1774.21</v>
      </c>
      <c r="ET100">
        <v>0</v>
      </c>
      <c r="EU100">
        <v>0</v>
      </c>
      <c r="EV100">
        <v>0</v>
      </c>
      <c r="EW100">
        <v>0</v>
      </c>
      <c r="EX100">
        <v>0</v>
      </c>
      <c r="FQ100">
        <v>0</v>
      </c>
      <c r="FR100">
        <f t="shared" si="119"/>
        <v>0</v>
      </c>
      <c r="FS100">
        <v>0</v>
      </c>
      <c r="FX100">
        <v>100</v>
      </c>
      <c r="FY100">
        <v>64</v>
      </c>
      <c r="GD100">
        <v>0</v>
      </c>
      <c r="GF100">
        <v>2044213033</v>
      </c>
      <c r="GG100">
        <v>2</v>
      </c>
      <c r="GH100">
        <v>1</v>
      </c>
      <c r="GI100">
        <v>-2</v>
      </c>
      <c r="GJ100">
        <v>0</v>
      </c>
      <c r="GK100">
        <f>ROUND(R100*(R12)/100,2)</f>
        <v>0</v>
      </c>
      <c r="GL100">
        <f t="shared" si="120"/>
        <v>0</v>
      </c>
      <c r="GM100">
        <f t="shared" si="121"/>
        <v>179.2</v>
      </c>
      <c r="GN100">
        <f t="shared" si="122"/>
        <v>179.2</v>
      </c>
      <c r="GO100">
        <f t="shared" si="123"/>
        <v>0</v>
      </c>
      <c r="GP100">
        <f t="shared" si="124"/>
        <v>0</v>
      </c>
      <c r="GR100">
        <v>0</v>
      </c>
      <c r="GS100">
        <v>3</v>
      </c>
      <c r="GT100">
        <v>0</v>
      </c>
      <c r="GV100">
        <f t="shared" si="125"/>
        <v>0</v>
      </c>
      <c r="GW100">
        <v>1</v>
      </c>
      <c r="GX100">
        <f t="shared" si="126"/>
        <v>0</v>
      </c>
      <c r="HA100">
        <v>0</v>
      </c>
      <c r="HB100">
        <v>0</v>
      </c>
      <c r="HC100">
        <f t="shared" si="127"/>
        <v>0</v>
      </c>
      <c r="IK100">
        <v>0</v>
      </c>
    </row>
    <row r="101" spans="1:245" x14ac:dyDescent="0.25">
      <c r="A101">
        <v>18</v>
      </c>
      <c r="B101">
        <v>1</v>
      </c>
      <c r="C101">
        <v>285</v>
      </c>
      <c r="E101" t="s">
        <v>306</v>
      </c>
      <c r="F101" t="s">
        <v>307</v>
      </c>
      <c r="G101" t="s">
        <v>86</v>
      </c>
      <c r="H101" t="s">
        <v>233</v>
      </c>
      <c r="I101">
        <f>I99*J101</f>
        <v>0.10100000000000009</v>
      </c>
      <c r="J101">
        <v>3.3666666666666698</v>
      </c>
      <c r="K101">
        <v>3.3666670000000001</v>
      </c>
      <c r="O101">
        <f t="shared" si="98"/>
        <v>890.62</v>
      </c>
      <c r="P101">
        <f t="shared" si="99"/>
        <v>890.62</v>
      </c>
      <c r="Q101">
        <f>(ROUND((ROUND(((ET101)*AV101*I101),2)*BB101),2)+ROUND((ROUND(((AE101-(EU101))*AV101*I101),2)*BS101),2))</f>
        <v>0</v>
      </c>
      <c r="R101">
        <f t="shared" si="100"/>
        <v>0</v>
      </c>
      <c r="S101">
        <f t="shared" si="101"/>
        <v>0</v>
      </c>
      <c r="T101">
        <f t="shared" si="102"/>
        <v>0</v>
      </c>
      <c r="U101">
        <f t="shared" si="103"/>
        <v>0</v>
      </c>
      <c r="V101">
        <f t="shared" si="104"/>
        <v>0</v>
      </c>
      <c r="W101">
        <f t="shared" si="105"/>
        <v>0</v>
      </c>
      <c r="X101">
        <f t="shared" si="106"/>
        <v>0</v>
      </c>
      <c r="Y101">
        <f t="shared" si="107"/>
        <v>0</v>
      </c>
      <c r="AA101">
        <v>1045535526</v>
      </c>
      <c r="AB101">
        <f t="shared" si="108"/>
        <v>1774.21</v>
      </c>
      <c r="AC101">
        <f t="shared" si="97"/>
        <v>1774.21</v>
      </c>
      <c r="AD101">
        <f>ROUND((((ET101)-(EU101))+AE101),6)</f>
        <v>0</v>
      </c>
      <c r="AE101">
        <f>ROUND((EU101),6)</f>
        <v>0</v>
      </c>
      <c r="AF101">
        <f>ROUND((EV101),6)</f>
        <v>0</v>
      </c>
      <c r="AG101">
        <f t="shared" si="109"/>
        <v>0</v>
      </c>
      <c r="AH101">
        <f>(EW101)</f>
        <v>0</v>
      </c>
      <c r="AI101">
        <f>(EX101)</f>
        <v>0</v>
      </c>
      <c r="AJ101">
        <f t="shared" si="110"/>
        <v>0</v>
      </c>
      <c r="AK101">
        <v>1774.21</v>
      </c>
      <c r="AL101">
        <v>1774.21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Z101">
        <v>1</v>
      </c>
      <c r="BA101">
        <v>1</v>
      </c>
      <c r="BB101">
        <v>1</v>
      </c>
      <c r="BC101">
        <v>4.97</v>
      </c>
      <c r="BH101">
        <v>3</v>
      </c>
      <c r="BI101">
        <v>1</v>
      </c>
      <c r="BJ101" t="s">
        <v>308</v>
      </c>
      <c r="BM101">
        <v>115</v>
      </c>
      <c r="BN101">
        <v>0</v>
      </c>
      <c r="BO101" t="s">
        <v>307</v>
      </c>
      <c r="BP101">
        <v>1</v>
      </c>
      <c r="BQ101">
        <v>30</v>
      </c>
      <c r="BR101">
        <v>0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Z101">
        <v>0</v>
      </c>
      <c r="CA101">
        <v>0</v>
      </c>
      <c r="CE101">
        <v>30</v>
      </c>
      <c r="CF101">
        <v>0</v>
      </c>
      <c r="CG101">
        <v>0</v>
      </c>
      <c r="CM101">
        <v>0</v>
      </c>
      <c r="CO101">
        <v>0</v>
      </c>
      <c r="CP101">
        <f t="shared" si="111"/>
        <v>890.62</v>
      </c>
      <c r="CQ101">
        <f t="shared" si="112"/>
        <v>8817.82</v>
      </c>
      <c r="CR101">
        <f>(ROUND((ROUND(((ET101)*AV101*1),2)*BB101),2)+ROUND((ROUND(((AE101-(EU101))*AV101*1),2)*BS101),2))</f>
        <v>0</v>
      </c>
      <c r="CS101">
        <f t="shared" si="113"/>
        <v>0</v>
      </c>
      <c r="CT101">
        <f t="shared" si="114"/>
        <v>0</v>
      </c>
      <c r="CU101">
        <f t="shared" si="115"/>
        <v>0</v>
      </c>
      <c r="CV101">
        <f t="shared" si="116"/>
        <v>0</v>
      </c>
      <c r="CW101">
        <f t="shared" si="117"/>
        <v>0</v>
      </c>
      <c r="CX101">
        <f t="shared" si="118"/>
        <v>0</v>
      </c>
      <c r="CY101">
        <f>S101*(BZ101/100)</f>
        <v>0</v>
      </c>
      <c r="CZ101">
        <f>S101*(CA101/100)</f>
        <v>0</v>
      </c>
      <c r="DN101">
        <v>100</v>
      </c>
      <c r="DO101">
        <v>64</v>
      </c>
      <c r="DP101">
        <v>1</v>
      </c>
      <c r="DQ101">
        <v>1</v>
      </c>
      <c r="DU101">
        <v>39568864</v>
      </c>
      <c r="DV101" t="s">
        <v>233</v>
      </c>
      <c r="DW101" t="s">
        <v>233</v>
      </c>
      <c r="DX101">
        <v>1000</v>
      </c>
      <c r="EE101">
        <v>996102926</v>
      </c>
      <c r="EF101">
        <v>30</v>
      </c>
      <c r="EG101" t="s">
        <v>7</v>
      </c>
      <c r="EH101">
        <v>0</v>
      </c>
      <c r="EJ101">
        <v>1</v>
      </c>
      <c r="EK101">
        <v>115</v>
      </c>
      <c r="EL101" t="s">
        <v>304</v>
      </c>
      <c r="EM101" t="s">
        <v>305</v>
      </c>
      <c r="EQ101">
        <v>0</v>
      </c>
      <c r="ER101">
        <v>1774.21</v>
      </c>
      <c r="ES101">
        <v>1774.21</v>
      </c>
      <c r="ET101">
        <v>0</v>
      </c>
      <c r="EU101">
        <v>0</v>
      </c>
      <c r="EV101">
        <v>0</v>
      </c>
      <c r="EW101">
        <v>0</v>
      </c>
      <c r="EX101">
        <v>0</v>
      </c>
      <c r="FQ101">
        <v>0</v>
      </c>
      <c r="FR101">
        <f t="shared" si="119"/>
        <v>0</v>
      </c>
      <c r="FS101">
        <v>0</v>
      </c>
      <c r="FX101">
        <v>100</v>
      </c>
      <c r="FY101">
        <v>64</v>
      </c>
      <c r="GD101">
        <v>0</v>
      </c>
      <c r="GF101">
        <v>2044213033</v>
      </c>
      <c r="GG101">
        <v>2</v>
      </c>
      <c r="GH101">
        <v>1</v>
      </c>
      <c r="GI101">
        <v>2</v>
      </c>
      <c r="GJ101">
        <v>0</v>
      </c>
      <c r="GK101">
        <f>ROUND(R101*(S12)/100,2)</f>
        <v>0</v>
      </c>
      <c r="GL101">
        <f t="shared" si="120"/>
        <v>0</v>
      </c>
      <c r="GM101">
        <f t="shared" si="121"/>
        <v>890.62</v>
      </c>
      <c r="GN101">
        <f t="shared" si="122"/>
        <v>890.62</v>
      </c>
      <c r="GO101">
        <f t="shared" si="123"/>
        <v>0</v>
      </c>
      <c r="GP101">
        <f t="shared" si="124"/>
        <v>0</v>
      </c>
      <c r="GR101">
        <v>0</v>
      </c>
      <c r="GS101">
        <v>3</v>
      </c>
      <c r="GT101">
        <v>0</v>
      </c>
      <c r="GV101">
        <f t="shared" si="125"/>
        <v>0</v>
      </c>
      <c r="GW101">
        <v>1</v>
      </c>
      <c r="GX101">
        <f t="shared" si="126"/>
        <v>0</v>
      </c>
      <c r="HA101">
        <v>0</v>
      </c>
      <c r="HB101">
        <v>0</v>
      </c>
      <c r="HC101">
        <f t="shared" si="127"/>
        <v>0</v>
      </c>
      <c r="IK101">
        <v>0</v>
      </c>
    </row>
    <row r="102" spans="1:245" x14ac:dyDescent="0.25">
      <c r="A102">
        <v>17</v>
      </c>
      <c r="B102">
        <v>1</v>
      </c>
      <c r="C102">
        <f>ROW(SmtRes!A290)</f>
        <v>290</v>
      </c>
      <c r="D102">
        <f>ROW(EtalonRes!A340)</f>
        <v>340</v>
      </c>
      <c r="E102" t="s">
        <v>309</v>
      </c>
      <c r="F102" t="s">
        <v>310</v>
      </c>
      <c r="G102" t="s">
        <v>88</v>
      </c>
      <c r="H102" t="s">
        <v>286</v>
      </c>
      <c r="I102">
        <f>ROUND(8/100,9)</f>
        <v>0.08</v>
      </c>
      <c r="J102">
        <v>0</v>
      </c>
      <c r="K102">
        <f>ROUND(8/100,9)</f>
        <v>0.08</v>
      </c>
      <c r="O102">
        <f t="shared" si="98"/>
        <v>54.16</v>
      </c>
      <c r="P102">
        <f t="shared" si="99"/>
        <v>2.2200000000000002</v>
      </c>
      <c r="Q102">
        <f>(ROUND((ROUND((((ET102*1.25))*AV102*I102),2)*BB102),2)+ROUND((ROUND(((AE102-((EU102*1.25)))*AV102*I102),2)*BS102),2))</f>
        <v>7.13</v>
      </c>
      <c r="R102">
        <f t="shared" si="100"/>
        <v>1.34</v>
      </c>
      <c r="S102">
        <f t="shared" si="101"/>
        <v>44.81</v>
      </c>
      <c r="T102">
        <f t="shared" si="102"/>
        <v>0</v>
      </c>
      <c r="U102">
        <f t="shared" si="103"/>
        <v>3.5879999999999996</v>
      </c>
      <c r="V102">
        <f t="shared" si="104"/>
        <v>0</v>
      </c>
      <c r="W102">
        <f t="shared" si="105"/>
        <v>0</v>
      </c>
      <c r="X102">
        <f t="shared" si="106"/>
        <v>40.78</v>
      </c>
      <c r="Y102">
        <f t="shared" si="107"/>
        <v>31.37</v>
      </c>
      <c r="AA102">
        <v>1045535525</v>
      </c>
      <c r="AB102">
        <f t="shared" si="108"/>
        <v>677.00900000000001</v>
      </c>
      <c r="AC102">
        <f t="shared" si="97"/>
        <v>27.72</v>
      </c>
      <c r="AD102">
        <f>ROUND(((((ET102*1.25))-((EU102*1.25)))+AE102),6)</f>
        <v>89.112499999999997</v>
      </c>
      <c r="AE102">
        <f>ROUND(((EU102*1.25)),6)</f>
        <v>16.6875</v>
      </c>
      <c r="AF102">
        <f>ROUND(((EV102*1.15)),6)</f>
        <v>560.17650000000003</v>
      </c>
      <c r="AG102">
        <f t="shared" si="109"/>
        <v>0</v>
      </c>
      <c r="AH102">
        <f>((EW102*1.15))</f>
        <v>44.849999999999994</v>
      </c>
      <c r="AI102">
        <f>((EX102*1.25))</f>
        <v>0</v>
      </c>
      <c r="AJ102">
        <f t="shared" si="110"/>
        <v>0</v>
      </c>
      <c r="AK102">
        <v>586.12</v>
      </c>
      <c r="AL102">
        <v>27.72</v>
      </c>
      <c r="AM102">
        <v>71.290000000000006</v>
      </c>
      <c r="AN102">
        <v>13.35</v>
      </c>
      <c r="AO102">
        <v>487.11</v>
      </c>
      <c r="AP102">
        <v>0</v>
      </c>
      <c r="AQ102">
        <v>39</v>
      </c>
      <c r="AR102">
        <v>0</v>
      </c>
      <c r="AS102">
        <v>0</v>
      </c>
      <c r="AT102">
        <v>91</v>
      </c>
      <c r="AU102">
        <v>70</v>
      </c>
      <c r="AV102">
        <v>1</v>
      </c>
      <c r="AW102">
        <v>1</v>
      </c>
      <c r="AZ102">
        <v>1</v>
      </c>
      <c r="BA102">
        <v>1</v>
      </c>
      <c r="BB102">
        <v>1</v>
      </c>
      <c r="BC102">
        <v>1</v>
      </c>
      <c r="BH102">
        <v>0</v>
      </c>
      <c r="BI102">
        <v>1</v>
      </c>
      <c r="BJ102" t="s">
        <v>311</v>
      </c>
      <c r="BM102">
        <v>65</v>
      </c>
      <c r="BN102">
        <v>0</v>
      </c>
      <c r="BP102">
        <v>0</v>
      </c>
      <c r="BQ102">
        <v>30</v>
      </c>
      <c r="BR102">
        <v>0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Z102">
        <v>91</v>
      </c>
      <c r="CA102">
        <v>70</v>
      </c>
      <c r="CE102">
        <v>30</v>
      </c>
      <c r="CF102">
        <v>0</v>
      </c>
      <c r="CG102">
        <v>0</v>
      </c>
      <c r="CM102">
        <v>0</v>
      </c>
      <c r="CN102" t="s">
        <v>163</v>
      </c>
      <c r="CO102">
        <v>0</v>
      </c>
      <c r="CP102">
        <f t="shared" si="111"/>
        <v>54.160000000000004</v>
      </c>
      <c r="CQ102">
        <f t="shared" si="112"/>
        <v>27.72</v>
      </c>
      <c r="CR102">
        <f>(ROUND((ROUND((((ET102*1.25))*AV102*1),2)*BB102),2)+ROUND((ROUND(((AE102-((EU102*1.25)))*AV102*1),2)*BS102),2))</f>
        <v>89.11</v>
      </c>
      <c r="CS102">
        <f t="shared" si="113"/>
        <v>16.690000000000001</v>
      </c>
      <c r="CT102">
        <f t="shared" si="114"/>
        <v>560.17999999999995</v>
      </c>
      <c r="CU102">
        <f t="shared" si="115"/>
        <v>0</v>
      </c>
      <c r="CV102">
        <f t="shared" si="116"/>
        <v>44.849999999999994</v>
      </c>
      <c r="CW102">
        <f t="shared" si="117"/>
        <v>0</v>
      </c>
      <c r="CX102">
        <f t="shared" si="118"/>
        <v>0</v>
      </c>
      <c r="CY102">
        <f>((S102*BZ102)/100)</f>
        <v>40.777099999999997</v>
      </c>
      <c r="CZ102">
        <f>((S102*CA102)/100)</f>
        <v>31.367000000000004</v>
      </c>
      <c r="DE102" t="s">
        <v>164</v>
      </c>
      <c r="DF102" t="s">
        <v>164</v>
      </c>
      <c r="DG102" t="s">
        <v>165</v>
      </c>
      <c r="DI102" t="s">
        <v>165</v>
      </c>
      <c r="DJ102" t="s">
        <v>164</v>
      </c>
      <c r="DN102">
        <v>0</v>
      </c>
      <c r="DO102">
        <v>0</v>
      </c>
      <c r="DP102">
        <v>1</v>
      </c>
      <c r="DQ102">
        <v>1</v>
      </c>
      <c r="DU102">
        <v>1005</v>
      </c>
      <c r="DV102" t="s">
        <v>286</v>
      </c>
      <c r="DW102" t="s">
        <v>286</v>
      </c>
      <c r="DX102">
        <v>100</v>
      </c>
      <c r="EE102">
        <v>996102876</v>
      </c>
      <c r="EF102">
        <v>30</v>
      </c>
      <c r="EG102" t="s">
        <v>7</v>
      </c>
      <c r="EH102">
        <v>0</v>
      </c>
      <c r="EJ102">
        <v>1</v>
      </c>
      <c r="EK102">
        <v>65</v>
      </c>
      <c r="EL102" t="s">
        <v>288</v>
      </c>
      <c r="EM102" t="s">
        <v>289</v>
      </c>
      <c r="EO102" t="s">
        <v>168</v>
      </c>
      <c r="EQ102">
        <v>0</v>
      </c>
      <c r="ER102">
        <v>586.12</v>
      </c>
      <c r="ES102">
        <v>27.72</v>
      </c>
      <c r="ET102">
        <v>71.290000000000006</v>
      </c>
      <c r="EU102">
        <v>13.35</v>
      </c>
      <c r="EV102">
        <v>487.11</v>
      </c>
      <c r="EW102">
        <v>39</v>
      </c>
      <c r="EX102">
        <v>0</v>
      </c>
      <c r="EY102">
        <v>0</v>
      </c>
      <c r="FQ102">
        <v>0</v>
      </c>
      <c r="FR102">
        <f t="shared" si="119"/>
        <v>0</v>
      </c>
      <c r="FS102">
        <v>0</v>
      </c>
      <c r="FX102">
        <v>91</v>
      </c>
      <c r="FY102">
        <v>70</v>
      </c>
      <c r="GD102">
        <v>0</v>
      </c>
      <c r="GF102">
        <v>-1458127369</v>
      </c>
      <c r="GG102">
        <v>2</v>
      </c>
      <c r="GH102">
        <v>1</v>
      </c>
      <c r="GI102">
        <v>-2</v>
      </c>
      <c r="GJ102">
        <v>0</v>
      </c>
      <c r="GK102">
        <f>ROUND(R102*(R12)/100,2)</f>
        <v>2.35</v>
      </c>
      <c r="GL102">
        <f t="shared" si="120"/>
        <v>0</v>
      </c>
      <c r="GM102">
        <f t="shared" si="121"/>
        <v>128.66</v>
      </c>
      <c r="GN102">
        <f t="shared" si="122"/>
        <v>128.66</v>
      </c>
      <c r="GO102">
        <f t="shared" si="123"/>
        <v>0</v>
      </c>
      <c r="GP102">
        <f t="shared" si="124"/>
        <v>0</v>
      </c>
      <c r="GR102">
        <v>0</v>
      </c>
      <c r="GS102">
        <v>3</v>
      </c>
      <c r="GT102">
        <v>0</v>
      </c>
      <c r="GV102">
        <f t="shared" si="125"/>
        <v>0</v>
      </c>
      <c r="GW102">
        <v>1</v>
      </c>
      <c r="GX102">
        <f t="shared" si="126"/>
        <v>0</v>
      </c>
      <c r="HA102">
        <v>0</v>
      </c>
      <c r="HB102">
        <v>0</v>
      </c>
      <c r="HC102">
        <f t="shared" si="127"/>
        <v>0</v>
      </c>
      <c r="IK102">
        <v>0</v>
      </c>
    </row>
    <row r="103" spans="1:245" x14ac:dyDescent="0.25">
      <c r="A103">
        <v>17</v>
      </c>
      <c r="B103">
        <v>1</v>
      </c>
      <c r="C103">
        <f>ROW(SmtRes!A294)</f>
        <v>294</v>
      </c>
      <c r="D103">
        <f>ROW(EtalonRes!A344)</f>
        <v>344</v>
      </c>
      <c r="E103" t="s">
        <v>309</v>
      </c>
      <c r="F103" t="s">
        <v>310</v>
      </c>
      <c r="G103" t="s">
        <v>88</v>
      </c>
      <c r="H103" t="s">
        <v>286</v>
      </c>
      <c r="I103">
        <f>ROUND(8/100,9)</f>
        <v>0.08</v>
      </c>
      <c r="J103">
        <v>0</v>
      </c>
      <c r="K103">
        <f>ROUND(8/100,9)</f>
        <v>0.08</v>
      </c>
      <c r="O103">
        <f t="shared" si="98"/>
        <v>1237.74</v>
      </c>
      <c r="P103">
        <f t="shared" si="99"/>
        <v>14.72</v>
      </c>
      <c r="Q103">
        <f>(ROUND((ROUND((((ET103*1.25))*AV103*I103),2)*BB103),2)+ROUND((ROUND(((AE103-((EU103*1.25)))*AV103*I103),2)*BS103),2))</f>
        <v>69.16</v>
      </c>
      <c r="R103">
        <f t="shared" si="100"/>
        <v>34.51</v>
      </c>
      <c r="S103">
        <f t="shared" si="101"/>
        <v>1153.8599999999999</v>
      </c>
      <c r="T103">
        <f t="shared" si="102"/>
        <v>0</v>
      </c>
      <c r="U103">
        <f t="shared" si="103"/>
        <v>3.5879999999999996</v>
      </c>
      <c r="V103">
        <f t="shared" si="104"/>
        <v>0</v>
      </c>
      <c r="W103">
        <f t="shared" si="105"/>
        <v>0</v>
      </c>
      <c r="X103">
        <f t="shared" si="106"/>
        <v>842.32</v>
      </c>
      <c r="Y103">
        <f t="shared" si="107"/>
        <v>473.08</v>
      </c>
      <c r="AA103">
        <v>1045535526</v>
      </c>
      <c r="AB103">
        <f t="shared" si="108"/>
        <v>677.00900000000001</v>
      </c>
      <c r="AC103">
        <f t="shared" si="97"/>
        <v>27.72</v>
      </c>
      <c r="AD103">
        <f>ROUND(((((ET103*1.25))-((EU103*1.25)))+AE103),6)</f>
        <v>89.112499999999997</v>
      </c>
      <c r="AE103">
        <f>ROUND(((EU103*1.25)),6)</f>
        <v>16.6875</v>
      </c>
      <c r="AF103">
        <f>ROUND(((EV103*1.15)),6)</f>
        <v>560.17650000000003</v>
      </c>
      <c r="AG103">
        <f t="shared" si="109"/>
        <v>0</v>
      </c>
      <c r="AH103">
        <f>((EW103*1.15))</f>
        <v>44.849999999999994</v>
      </c>
      <c r="AI103">
        <f>((EX103*1.25))</f>
        <v>0</v>
      </c>
      <c r="AJ103">
        <f t="shared" si="110"/>
        <v>0</v>
      </c>
      <c r="AK103">
        <v>586.12</v>
      </c>
      <c r="AL103">
        <v>27.72</v>
      </c>
      <c r="AM103">
        <v>71.290000000000006</v>
      </c>
      <c r="AN103">
        <v>13.35</v>
      </c>
      <c r="AO103">
        <v>487.11</v>
      </c>
      <c r="AP103">
        <v>0</v>
      </c>
      <c r="AQ103">
        <v>39</v>
      </c>
      <c r="AR103">
        <v>0</v>
      </c>
      <c r="AS103">
        <v>0</v>
      </c>
      <c r="AT103">
        <v>73</v>
      </c>
      <c r="AU103">
        <v>41</v>
      </c>
      <c r="AV103">
        <v>1</v>
      </c>
      <c r="AW103">
        <v>1</v>
      </c>
      <c r="AZ103">
        <v>1</v>
      </c>
      <c r="BA103">
        <v>25.75</v>
      </c>
      <c r="BB103">
        <v>9.6999999999999993</v>
      </c>
      <c r="BC103">
        <v>6.63</v>
      </c>
      <c r="BH103">
        <v>0</v>
      </c>
      <c r="BI103">
        <v>1</v>
      </c>
      <c r="BJ103" t="s">
        <v>311</v>
      </c>
      <c r="BM103">
        <v>65</v>
      </c>
      <c r="BN103">
        <v>0</v>
      </c>
      <c r="BO103" t="s">
        <v>310</v>
      </c>
      <c r="BP103">
        <v>1</v>
      </c>
      <c r="BQ103">
        <v>30</v>
      </c>
      <c r="BR103">
        <v>0</v>
      </c>
      <c r="BS103">
        <v>25.75</v>
      </c>
      <c r="BT103">
        <v>1</v>
      </c>
      <c r="BU103">
        <v>1</v>
      </c>
      <c r="BV103">
        <v>1</v>
      </c>
      <c r="BW103">
        <v>1</v>
      </c>
      <c r="BX103">
        <v>1</v>
      </c>
      <c r="BZ103">
        <v>73</v>
      </c>
      <c r="CA103">
        <v>41</v>
      </c>
      <c r="CE103">
        <v>30</v>
      </c>
      <c r="CF103">
        <v>0</v>
      </c>
      <c r="CG103">
        <v>0</v>
      </c>
      <c r="CM103">
        <v>0</v>
      </c>
      <c r="CN103" t="s">
        <v>163</v>
      </c>
      <c r="CO103">
        <v>0</v>
      </c>
      <c r="CP103">
        <f t="shared" si="111"/>
        <v>1237.7399999999998</v>
      </c>
      <c r="CQ103">
        <f t="shared" si="112"/>
        <v>183.78</v>
      </c>
      <c r="CR103">
        <f>(ROUND((ROUND((((ET103*1.25))*AV103*1),2)*BB103),2)+ROUND((ROUND(((AE103-((EU103*1.25)))*AV103*1),2)*BS103),2))</f>
        <v>864.37</v>
      </c>
      <c r="CS103">
        <f t="shared" si="113"/>
        <v>429.77</v>
      </c>
      <c r="CT103">
        <f t="shared" si="114"/>
        <v>14424.64</v>
      </c>
      <c r="CU103">
        <f t="shared" si="115"/>
        <v>0</v>
      </c>
      <c r="CV103">
        <f t="shared" si="116"/>
        <v>44.849999999999994</v>
      </c>
      <c r="CW103">
        <f t="shared" si="117"/>
        <v>0</v>
      </c>
      <c r="CX103">
        <f t="shared" si="118"/>
        <v>0</v>
      </c>
      <c r="CY103">
        <f>S103*(BZ103/100)</f>
        <v>842.31779999999992</v>
      </c>
      <c r="CZ103">
        <f>S103*(CA103/100)</f>
        <v>473.08259999999996</v>
      </c>
      <c r="DE103" t="s">
        <v>164</v>
      </c>
      <c r="DF103" t="s">
        <v>164</v>
      </c>
      <c r="DG103" t="s">
        <v>165</v>
      </c>
      <c r="DI103" t="s">
        <v>165</v>
      </c>
      <c r="DJ103" t="s">
        <v>164</v>
      </c>
      <c r="DN103">
        <v>91</v>
      </c>
      <c r="DO103">
        <v>70</v>
      </c>
      <c r="DP103">
        <v>1</v>
      </c>
      <c r="DQ103">
        <v>1</v>
      </c>
      <c r="DU103">
        <v>1005</v>
      </c>
      <c r="DV103" t="s">
        <v>286</v>
      </c>
      <c r="DW103" t="s">
        <v>286</v>
      </c>
      <c r="DX103">
        <v>100</v>
      </c>
      <c r="EE103">
        <v>996102876</v>
      </c>
      <c r="EF103">
        <v>30</v>
      </c>
      <c r="EG103" t="s">
        <v>7</v>
      </c>
      <c r="EH103">
        <v>0</v>
      </c>
      <c r="EJ103">
        <v>1</v>
      </c>
      <c r="EK103">
        <v>65</v>
      </c>
      <c r="EL103" t="s">
        <v>288</v>
      </c>
      <c r="EM103" t="s">
        <v>289</v>
      </c>
      <c r="EO103" t="s">
        <v>168</v>
      </c>
      <c r="EQ103">
        <v>0</v>
      </c>
      <c r="ER103">
        <v>586.12</v>
      </c>
      <c r="ES103">
        <v>27.72</v>
      </c>
      <c r="ET103">
        <v>71.290000000000006</v>
      </c>
      <c r="EU103">
        <v>13.35</v>
      </c>
      <c r="EV103">
        <v>487.11</v>
      </c>
      <c r="EW103">
        <v>39</v>
      </c>
      <c r="EX103">
        <v>0</v>
      </c>
      <c r="EY103">
        <v>0</v>
      </c>
      <c r="FQ103">
        <v>0</v>
      </c>
      <c r="FR103">
        <f t="shared" si="119"/>
        <v>0</v>
      </c>
      <c r="FS103">
        <v>0</v>
      </c>
      <c r="FX103">
        <v>91</v>
      </c>
      <c r="FY103">
        <v>70</v>
      </c>
      <c r="GD103">
        <v>0</v>
      </c>
      <c r="GF103">
        <v>-1458127369</v>
      </c>
      <c r="GG103">
        <v>2</v>
      </c>
      <c r="GH103">
        <v>1</v>
      </c>
      <c r="GI103">
        <v>2</v>
      </c>
      <c r="GJ103">
        <v>0</v>
      </c>
      <c r="GK103">
        <f>ROUND(R103*(S12)/100,2)</f>
        <v>54.18</v>
      </c>
      <c r="GL103">
        <f t="shared" si="120"/>
        <v>0</v>
      </c>
      <c r="GM103">
        <f t="shared" si="121"/>
        <v>2607.3200000000002</v>
      </c>
      <c r="GN103">
        <f t="shared" si="122"/>
        <v>2607.3200000000002</v>
      </c>
      <c r="GO103">
        <f t="shared" si="123"/>
        <v>0</v>
      </c>
      <c r="GP103">
        <f t="shared" si="124"/>
        <v>0</v>
      </c>
      <c r="GR103">
        <v>0</v>
      </c>
      <c r="GS103">
        <v>3</v>
      </c>
      <c r="GT103">
        <v>0</v>
      </c>
      <c r="GV103">
        <f t="shared" si="125"/>
        <v>0</v>
      </c>
      <c r="GW103">
        <v>1</v>
      </c>
      <c r="GX103">
        <f t="shared" si="126"/>
        <v>0</v>
      </c>
      <c r="HA103">
        <v>0</v>
      </c>
      <c r="HB103">
        <v>0</v>
      </c>
      <c r="HC103">
        <f t="shared" si="127"/>
        <v>0</v>
      </c>
      <c r="IK103">
        <v>0</v>
      </c>
    </row>
    <row r="104" spans="1:245" x14ac:dyDescent="0.25">
      <c r="A104">
        <v>18</v>
      </c>
      <c r="B104">
        <v>1</v>
      </c>
      <c r="C104">
        <v>289</v>
      </c>
      <c r="E104" t="s">
        <v>312</v>
      </c>
      <c r="F104" t="s">
        <v>313</v>
      </c>
      <c r="G104" t="s">
        <v>89</v>
      </c>
      <c r="H104" t="s">
        <v>233</v>
      </c>
      <c r="I104">
        <f>I102*J104</f>
        <v>1.9199999999999998E-2</v>
      </c>
      <c r="J104">
        <v>0.24</v>
      </c>
      <c r="K104">
        <v>0.24</v>
      </c>
      <c r="O104">
        <f t="shared" si="98"/>
        <v>253.68</v>
      </c>
      <c r="P104">
        <f t="shared" si="99"/>
        <v>253.68</v>
      </c>
      <c r="Q104">
        <f>(ROUND((ROUND(((ET104)*AV104*I104),2)*BB104),2)+ROUND((ROUND(((AE104-(EU104))*AV104*I104),2)*BS104),2))</f>
        <v>0</v>
      </c>
      <c r="R104">
        <f t="shared" si="100"/>
        <v>0</v>
      </c>
      <c r="S104">
        <f t="shared" si="101"/>
        <v>0</v>
      </c>
      <c r="T104">
        <f t="shared" si="102"/>
        <v>0</v>
      </c>
      <c r="U104">
        <f t="shared" si="103"/>
        <v>0</v>
      </c>
      <c r="V104">
        <f t="shared" si="104"/>
        <v>0</v>
      </c>
      <c r="W104">
        <f t="shared" si="105"/>
        <v>0</v>
      </c>
      <c r="X104">
        <f t="shared" si="106"/>
        <v>0</v>
      </c>
      <c r="Y104">
        <f t="shared" si="107"/>
        <v>0</v>
      </c>
      <c r="AA104">
        <v>1045535525</v>
      </c>
      <c r="AB104">
        <f t="shared" si="108"/>
        <v>13212.32</v>
      </c>
      <c r="AC104">
        <f t="shared" si="97"/>
        <v>13212.32</v>
      </c>
      <c r="AD104">
        <f>ROUND((((ET104)-(EU104))+AE104),6)</f>
        <v>0</v>
      </c>
      <c r="AE104">
        <f>ROUND((EU104),6)</f>
        <v>0</v>
      </c>
      <c r="AF104">
        <f>ROUND((EV104),6)</f>
        <v>0</v>
      </c>
      <c r="AG104">
        <f t="shared" si="109"/>
        <v>0</v>
      </c>
      <c r="AH104">
        <f>(EW104)</f>
        <v>0</v>
      </c>
      <c r="AI104">
        <f>(EX104)</f>
        <v>0</v>
      </c>
      <c r="AJ104">
        <f t="shared" si="110"/>
        <v>0</v>
      </c>
      <c r="AK104">
        <v>13212.32</v>
      </c>
      <c r="AL104">
        <v>13212.32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91</v>
      </c>
      <c r="AU104">
        <v>70</v>
      </c>
      <c r="AV104">
        <v>1</v>
      </c>
      <c r="AW104">
        <v>1</v>
      </c>
      <c r="AZ104">
        <v>1</v>
      </c>
      <c r="BA104">
        <v>1</v>
      </c>
      <c r="BB104">
        <v>1</v>
      </c>
      <c r="BC104">
        <v>1</v>
      </c>
      <c r="BH104">
        <v>3</v>
      </c>
      <c r="BI104">
        <v>1</v>
      </c>
      <c r="BJ104" t="s">
        <v>314</v>
      </c>
      <c r="BM104">
        <v>65</v>
      </c>
      <c r="BN104">
        <v>0</v>
      </c>
      <c r="BP104">
        <v>0</v>
      </c>
      <c r="BQ104">
        <v>30</v>
      </c>
      <c r="BR104">
        <v>0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Z104">
        <v>91</v>
      </c>
      <c r="CA104">
        <v>70</v>
      </c>
      <c r="CE104">
        <v>30</v>
      </c>
      <c r="CF104">
        <v>0</v>
      </c>
      <c r="CG104">
        <v>0</v>
      </c>
      <c r="CM104">
        <v>0</v>
      </c>
      <c r="CO104">
        <v>0</v>
      </c>
      <c r="CP104">
        <f t="shared" si="111"/>
        <v>253.68</v>
      </c>
      <c r="CQ104">
        <f t="shared" si="112"/>
        <v>13212.32</v>
      </c>
      <c r="CR104">
        <f>(ROUND((ROUND(((ET104)*AV104*1),2)*BB104),2)+ROUND((ROUND(((AE104-(EU104))*AV104*1),2)*BS104),2))</f>
        <v>0</v>
      </c>
      <c r="CS104">
        <f t="shared" si="113"/>
        <v>0</v>
      </c>
      <c r="CT104">
        <f t="shared" si="114"/>
        <v>0</v>
      </c>
      <c r="CU104">
        <f t="shared" si="115"/>
        <v>0</v>
      </c>
      <c r="CV104">
        <f t="shared" si="116"/>
        <v>0</v>
      </c>
      <c r="CW104">
        <f t="shared" si="117"/>
        <v>0</v>
      </c>
      <c r="CX104">
        <f t="shared" si="118"/>
        <v>0</v>
      </c>
      <c r="CY104">
        <f>((S104*BZ104)/100)</f>
        <v>0</v>
      </c>
      <c r="CZ104">
        <f>((S104*CA104)/100)</f>
        <v>0</v>
      </c>
      <c r="DN104">
        <v>0</v>
      </c>
      <c r="DO104">
        <v>0</v>
      </c>
      <c r="DP104">
        <v>1</v>
      </c>
      <c r="DQ104">
        <v>1</v>
      </c>
      <c r="DU104">
        <v>39568864</v>
      </c>
      <c r="DV104" t="s">
        <v>233</v>
      </c>
      <c r="DW104" t="s">
        <v>233</v>
      </c>
      <c r="DX104">
        <v>1000</v>
      </c>
      <c r="EE104">
        <v>996102876</v>
      </c>
      <c r="EF104">
        <v>30</v>
      </c>
      <c r="EG104" t="s">
        <v>7</v>
      </c>
      <c r="EH104">
        <v>0</v>
      </c>
      <c r="EJ104">
        <v>1</v>
      </c>
      <c r="EK104">
        <v>65</v>
      </c>
      <c r="EL104" t="s">
        <v>288</v>
      </c>
      <c r="EM104" t="s">
        <v>289</v>
      </c>
      <c r="EQ104">
        <v>0</v>
      </c>
      <c r="ER104">
        <v>13212.32</v>
      </c>
      <c r="ES104">
        <v>13212.32</v>
      </c>
      <c r="ET104">
        <v>0</v>
      </c>
      <c r="EU104">
        <v>0</v>
      </c>
      <c r="EV104">
        <v>0</v>
      </c>
      <c r="EW104">
        <v>0</v>
      </c>
      <c r="EX104">
        <v>0</v>
      </c>
      <c r="FQ104">
        <v>0</v>
      </c>
      <c r="FR104">
        <f t="shared" si="119"/>
        <v>0</v>
      </c>
      <c r="FS104">
        <v>0</v>
      </c>
      <c r="FX104">
        <v>91</v>
      </c>
      <c r="FY104">
        <v>70</v>
      </c>
      <c r="GD104">
        <v>0</v>
      </c>
      <c r="GF104">
        <v>-1046677167</v>
      </c>
      <c r="GG104">
        <v>2</v>
      </c>
      <c r="GH104">
        <v>1</v>
      </c>
      <c r="GI104">
        <v>-2</v>
      </c>
      <c r="GJ104">
        <v>0</v>
      </c>
      <c r="GK104">
        <f>ROUND(R104*(R12)/100,2)</f>
        <v>0</v>
      </c>
      <c r="GL104">
        <f t="shared" si="120"/>
        <v>0</v>
      </c>
      <c r="GM104">
        <f t="shared" si="121"/>
        <v>253.68</v>
      </c>
      <c r="GN104">
        <f t="shared" si="122"/>
        <v>253.68</v>
      </c>
      <c r="GO104">
        <f t="shared" si="123"/>
        <v>0</v>
      </c>
      <c r="GP104">
        <f t="shared" si="124"/>
        <v>0</v>
      </c>
      <c r="GR104">
        <v>0</v>
      </c>
      <c r="GS104">
        <v>3</v>
      </c>
      <c r="GT104">
        <v>0</v>
      </c>
      <c r="GV104">
        <f t="shared" si="125"/>
        <v>0</v>
      </c>
      <c r="GW104">
        <v>1</v>
      </c>
      <c r="GX104">
        <f t="shared" si="126"/>
        <v>0</v>
      </c>
      <c r="HA104">
        <v>0</v>
      </c>
      <c r="HB104">
        <v>0</v>
      </c>
      <c r="HC104">
        <f t="shared" si="127"/>
        <v>0</v>
      </c>
      <c r="IK104">
        <v>0</v>
      </c>
    </row>
    <row r="105" spans="1:245" x14ac:dyDescent="0.25">
      <c r="A105">
        <v>18</v>
      </c>
      <c r="B105">
        <v>1</v>
      </c>
      <c r="C105">
        <v>293</v>
      </c>
      <c r="E105" t="s">
        <v>312</v>
      </c>
      <c r="F105" t="s">
        <v>313</v>
      </c>
      <c r="G105" t="s">
        <v>89</v>
      </c>
      <c r="H105" t="s">
        <v>233</v>
      </c>
      <c r="I105">
        <f>I103*J105</f>
        <v>1.9199999999999998E-2</v>
      </c>
      <c r="J105">
        <v>0.24</v>
      </c>
      <c r="K105">
        <v>0.24</v>
      </c>
      <c r="O105">
        <f t="shared" si="98"/>
        <v>679.86</v>
      </c>
      <c r="P105">
        <f t="shared" si="99"/>
        <v>679.86</v>
      </c>
      <c r="Q105">
        <f>(ROUND((ROUND(((ET105)*AV105*I105),2)*BB105),2)+ROUND((ROUND(((AE105-(EU105))*AV105*I105),2)*BS105),2))</f>
        <v>0</v>
      </c>
      <c r="R105">
        <f t="shared" si="100"/>
        <v>0</v>
      </c>
      <c r="S105">
        <f t="shared" si="101"/>
        <v>0</v>
      </c>
      <c r="T105">
        <f t="shared" si="102"/>
        <v>0</v>
      </c>
      <c r="U105">
        <f t="shared" si="103"/>
        <v>0</v>
      </c>
      <c r="V105">
        <f t="shared" si="104"/>
        <v>0</v>
      </c>
      <c r="W105">
        <f t="shared" si="105"/>
        <v>0</v>
      </c>
      <c r="X105">
        <f t="shared" si="106"/>
        <v>0</v>
      </c>
      <c r="Y105">
        <f t="shared" si="107"/>
        <v>0</v>
      </c>
      <c r="AA105">
        <v>1045535526</v>
      </c>
      <c r="AB105">
        <f t="shared" si="108"/>
        <v>13212.32</v>
      </c>
      <c r="AC105">
        <f t="shared" si="97"/>
        <v>13212.32</v>
      </c>
      <c r="AD105">
        <f>ROUND((((ET105)-(EU105))+AE105),6)</f>
        <v>0</v>
      </c>
      <c r="AE105">
        <f>ROUND((EU105),6)</f>
        <v>0</v>
      </c>
      <c r="AF105">
        <f>ROUND((EV105),6)</f>
        <v>0</v>
      </c>
      <c r="AG105">
        <f t="shared" si="109"/>
        <v>0</v>
      </c>
      <c r="AH105">
        <f>(EW105)</f>
        <v>0</v>
      </c>
      <c r="AI105">
        <f>(EX105)</f>
        <v>0</v>
      </c>
      <c r="AJ105">
        <f t="shared" si="110"/>
        <v>0</v>
      </c>
      <c r="AK105">
        <v>13212.32</v>
      </c>
      <c r="AL105">
        <v>13212.32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</v>
      </c>
      <c r="AW105">
        <v>1</v>
      </c>
      <c r="AZ105">
        <v>1</v>
      </c>
      <c r="BA105">
        <v>1</v>
      </c>
      <c r="BB105">
        <v>1</v>
      </c>
      <c r="BC105">
        <v>2.68</v>
      </c>
      <c r="BH105">
        <v>3</v>
      </c>
      <c r="BI105">
        <v>1</v>
      </c>
      <c r="BJ105" t="s">
        <v>314</v>
      </c>
      <c r="BM105">
        <v>65</v>
      </c>
      <c r="BN105">
        <v>0</v>
      </c>
      <c r="BO105" t="s">
        <v>313</v>
      </c>
      <c r="BP105">
        <v>1</v>
      </c>
      <c r="BQ105">
        <v>30</v>
      </c>
      <c r="BR105">
        <v>0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Z105">
        <v>0</v>
      </c>
      <c r="CA105">
        <v>0</v>
      </c>
      <c r="CE105">
        <v>30</v>
      </c>
      <c r="CF105">
        <v>0</v>
      </c>
      <c r="CG105">
        <v>0</v>
      </c>
      <c r="CM105">
        <v>0</v>
      </c>
      <c r="CO105">
        <v>0</v>
      </c>
      <c r="CP105">
        <f t="shared" si="111"/>
        <v>679.86</v>
      </c>
      <c r="CQ105">
        <f t="shared" si="112"/>
        <v>35409.019999999997</v>
      </c>
      <c r="CR105">
        <f>(ROUND((ROUND(((ET105)*AV105*1),2)*BB105),2)+ROUND((ROUND(((AE105-(EU105))*AV105*1),2)*BS105),2))</f>
        <v>0</v>
      </c>
      <c r="CS105">
        <f t="shared" si="113"/>
        <v>0</v>
      </c>
      <c r="CT105">
        <f t="shared" si="114"/>
        <v>0</v>
      </c>
      <c r="CU105">
        <f t="shared" si="115"/>
        <v>0</v>
      </c>
      <c r="CV105">
        <f t="shared" si="116"/>
        <v>0</v>
      </c>
      <c r="CW105">
        <f t="shared" si="117"/>
        <v>0</v>
      </c>
      <c r="CX105">
        <f t="shared" si="118"/>
        <v>0</v>
      </c>
      <c r="CY105">
        <f>S105*(BZ105/100)</f>
        <v>0</v>
      </c>
      <c r="CZ105">
        <f>S105*(CA105/100)</f>
        <v>0</v>
      </c>
      <c r="DN105">
        <v>91</v>
      </c>
      <c r="DO105">
        <v>70</v>
      </c>
      <c r="DP105">
        <v>1</v>
      </c>
      <c r="DQ105">
        <v>1</v>
      </c>
      <c r="DU105">
        <v>39568864</v>
      </c>
      <c r="DV105" t="s">
        <v>233</v>
      </c>
      <c r="DW105" t="s">
        <v>233</v>
      </c>
      <c r="DX105">
        <v>1000</v>
      </c>
      <c r="EE105">
        <v>996102876</v>
      </c>
      <c r="EF105">
        <v>30</v>
      </c>
      <c r="EG105" t="s">
        <v>7</v>
      </c>
      <c r="EH105">
        <v>0</v>
      </c>
      <c r="EJ105">
        <v>1</v>
      </c>
      <c r="EK105">
        <v>65</v>
      </c>
      <c r="EL105" t="s">
        <v>288</v>
      </c>
      <c r="EM105" t="s">
        <v>289</v>
      </c>
      <c r="EQ105">
        <v>0</v>
      </c>
      <c r="ER105">
        <v>13212.32</v>
      </c>
      <c r="ES105">
        <v>13212.32</v>
      </c>
      <c r="ET105">
        <v>0</v>
      </c>
      <c r="EU105">
        <v>0</v>
      </c>
      <c r="EV105">
        <v>0</v>
      </c>
      <c r="EW105">
        <v>0</v>
      </c>
      <c r="EX105">
        <v>0</v>
      </c>
      <c r="FQ105">
        <v>0</v>
      </c>
      <c r="FR105">
        <f t="shared" si="119"/>
        <v>0</v>
      </c>
      <c r="FS105">
        <v>0</v>
      </c>
      <c r="FX105">
        <v>91</v>
      </c>
      <c r="FY105">
        <v>70</v>
      </c>
      <c r="GD105">
        <v>0</v>
      </c>
      <c r="GF105">
        <v>-1046677167</v>
      </c>
      <c r="GG105">
        <v>2</v>
      </c>
      <c r="GH105">
        <v>1</v>
      </c>
      <c r="GI105">
        <v>2</v>
      </c>
      <c r="GJ105">
        <v>0</v>
      </c>
      <c r="GK105">
        <f>ROUND(R105*(S12)/100,2)</f>
        <v>0</v>
      </c>
      <c r="GL105">
        <f t="shared" si="120"/>
        <v>0</v>
      </c>
      <c r="GM105">
        <f t="shared" si="121"/>
        <v>679.86</v>
      </c>
      <c r="GN105">
        <f t="shared" si="122"/>
        <v>679.86</v>
      </c>
      <c r="GO105">
        <f t="shared" si="123"/>
        <v>0</v>
      </c>
      <c r="GP105">
        <f t="shared" si="124"/>
        <v>0</v>
      </c>
      <c r="GR105">
        <v>0</v>
      </c>
      <c r="GS105">
        <v>3</v>
      </c>
      <c r="GT105">
        <v>0</v>
      </c>
      <c r="GV105">
        <f t="shared" si="125"/>
        <v>0</v>
      </c>
      <c r="GW105">
        <v>1</v>
      </c>
      <c r="GX105">
        <f t="shared" si="126"/>
        <v>0</v>
      </c>
      <c r="HA105">
        <v>0</v>
      </c>
      <c r="HB105">
        <v>0</v>
      </c>
      <c r="HC105">
        <f t="shared" si="127"/>
        <v>0</v>
      </c>
      <c r="IK105">
        <v>0</v>
      </c>
    </row>
    <row r="106" spans="1:245" x14ac:dyDescent="0.25">
      <c r="A106">
        <v>17</v>
      </c>
      <c r="B106">
        <v>1</v>
      </c>
      <c r="C106">
        <f>ROW(SmtRes!A295)</f>
        <v>295</v>
      </c>
      <c r="D106">
        <f>ROW(EtalonRes!A345)</f>
        <v>345</v>
      </c>
      <c r="E106" t="s">
        <v>315</v>
      </c>
      <c r="F106" t="s">
        <v>316</v>
      </c>
      <c r="G106" t="s">
        <v>91</v>
      </c>
      <c r="H106" t="s">
        <v>161</v>
      </c>
      <c r="I106">
        <f>ROUND(35.34/100,9)</f>
        <v>0.35339999999999999</v>
      </c>
      <c r="J106">
        <v>0</v>
      </c>
      <c r="K106">
        <f>ROUND(35.34/100,9)</f>
        <v>0.35339999999999999</v>
      </c>
      <c r="O106">
        <f t="shared" si="98"/>
        <v>427.19</v>
      </c>
      <c r="P106">
        <f t="shared" si="99"/>
        <v>0</v>
      </c>
      <c r="Q106">
        <f t="shared" ref="Q106:Q111" si="133">(ROUND((ROUND((((ET106*1.25))*AV106*I106),2)*BB106),2)+ROUND((ROUND(((AE106-((EU106*1.25)))*AV106*I106),2)*BS106),2))</f>
        <v>0</v>
      </c>
      <c r="R106">
        <f t="shared" si="100"/>
        <v>0</v>
      </c>
      <c r="S106">
        <f t="shared" si="101"/>
        <v>427.19</v>
      </c>
      <c r="T106">
        <f t="shared" si="102"/>
        <v>0</v>
      </c>
      <c r="U106">
        <f t="shared" si="103"/>
        <v>43.502126400000002</v>
      </c>
      <c r="V106">
        <f t="shared" si="104"/>
        <v>0</v>
      </c>
      <c r="W106">
        <f t="shared" si="105"/>
        <v>0</v>
      </c>
      <c r="X106">
        <f t="shared" si="106"/>
        <v>388.74</v>
      </c>
      <c r="Y106">
        <f t="shared" si="107"/>
        <v>286.22000000000003</v>
      </c>
      <c r="AA106">
        <v>1045535525</v>
      </c>
      <c r="AB106">
        <f t="shared" si="108"/>
        <v>1208.7995000000001</v>
      </c>
      <c r="AC106">
        <f t="shared" si="97"/>
        <v>0</v>
      </c>
      <c r="AD106">
        <f t="shared" ref="AD106:AD111" si="134">ROUND(((((ET106*1.25))-((EU106*1.25)))+AE106),6)</f>
        <v>0</v>
      </c>
      <c r="AE106">
        <f t="shared" ref="AE106:AE111" si="135">ROUND(((EU106*1.25)),6)</f>
        <v>0</v>
      </c>
      <c r="AF106">
        <f t="shared" ref="AF106:AF111" si="136">ROUND(((EV106*1.15)),6)</f>
        <v>1208.7995000000001</v>
      </c>
      <c r="AG106">
        <f t="shared" si="109"/>
        <v>0</v>
      </c>
      <c r="AH106">
        <f t="shared" ref="AH106:AH111" si="137">((EW106*1.15))</f>
        <v>123.096</v>
      </c>
      <c r="AI106">
        <f t="shared" ref="AI106:AI111" si="138">((EX106*1.25))</f>
        <v>0</v>
      </c>
      <c r="AJ106">
        <f t="shared" si="110"/>
        <v>0</v>
      </c>
      <c r="AK106">
        <v>1051.1300000000001</v>
      </c>
      <c r="AL106">
        <v>0</v>
      </c>
      <c r="AM106">
        <v>0</v>
      </c>
      <c r="AN106">
        <v>0</v>
      </c>
      <c r="AO106">
        <v>1051.1300000000001</v>
      </c>
      <c r="AP106">
        <v>0</v>
      </c>
      <c r="AQ106">
        <v>107.04</v>
      </c>
      <c r="AR106">
        <v>0</v>
      </c>
      <c r="AS106">
        <v>0</v>
      </c>
      <c r="AT106">
        <v>91</v>
      </c>
      <c r="AU106">
        <v>67</v>
      </c>
      <c r="AV106">
        <v>1</v>
      </c>
      <c r="AW106">
        <v>1</v>
      </c>
      <c r="AZ106">
        <v>1</v>
      </c>
      <c r="BA106">
        <v>1</v>
      </c>
      <c r="BB106">
        <v>1</v>
      </c>
      <c r="BC106">
        <v>1</v>
      </c>
      <c r="BH106">
        <v>0</v>
      </c>
      <c r="BI106">
        <v>1</v>
      </c>
      <c r="BJ106" t="s">
        <v>317</v>
      </c>
      <c r="BM106">
        <v>16</v>
      </c>
      <c r="BN106">
        <v>0</v>
      </c>
      <c r="BP106">
        <v>0</v>
      </c>
      <c r="BQ106">
        <v>30</v>
      </c>
      <c r="BR106">
        <v>0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Z106">
        <v>91</v>
      </c>
      <c r="CA106">
        <v>67</v>
      </c>
      <c r="CE106">
        <v>30</v>
      </c>
      <c r="CF106">
        <v>0</v>
      </c>
      <c r="CG106">
        <v>0</v>
      </c>
      <c r="CM106">
        <v>0</v>
      </c>
      <c r="CN106" t="s">
        <v>163</v>
      </c>
      <c r="CO106">
        <v>0</v>
      </c>
      <c r="CP106">
        <f t="shared" si="111"/>
        <v>427.19</v>
      </c>
      <c r="CQ106">
        <f t="shared" si="112"/>
        <v>0</v>
      </c>
      <c r="CR106">
        <f t="shared" ref="CR106:CR111" si="139">(ROUND((ROUND((((ET106*1.25))*AV106*1),2)*BB106),2)+ROUND((ROUND(((AE106-((EU106*1.25)))*AV106*1),2)*BS106),2))</f>
        <v>0</v>
      </c>
      <c r="CS106">
        <f t="shared" si="113"/>
        <v>0</v>
      </c>
      <c r="CT106">
        <f t="shared" si="114"/>
        <v>1208.8</v>
      </c>
      <c r="CU106">
        <f t="shared" si="115"/>
        <v>0</v>
      </c>
      <c r="CV106">
        <f t="shared" si="116"/>
        <v>123.096</v>
      </c>
      <c r="CW106">
        <f t="shared" si="117"/>
        <v>0</v>
      </c>
      <c r="CX106">
        <f t="shared" si="118"/>
        <v>0</v>
      </c>
      <c r="CY106">
        <f>((S106*BZ106)/100)</f>
        <v>388.74290000000002</v>
      </c>
      <c r="CZ106">
        <f>((S106*CA106)/100)</f>
        <v>286.21730000000002</v>
      </c>
      <c r="DE106" t="s">
        <v>164</v>
      </c>
      <c r="DF106" t="s">
        <v>164</v>
      </c>
      <c r="DG106" t="s">
        <v>165</v>
      </c>
      <c r="DI106" t="s">
        <v>165</v>
      </c>
      <c r="DJ106" t="s">
        <v>164</v>
      </c>
      <c r="DN106">
        <v>0</v>
      </c>
      <c r="DO106">
        <v>0</v>
      </c>
      <c r="DP106">
        <v>1</v>
      </c>
      <c r="DQ106">
        <v>1</v>
      </c>
      <c r="DU106">
        <v>1013</v>
      </c>
      <c r="DV106" t="s">
        <v>161</v>
      </c>
      <c r="DW106" t="s">
        <v>161</v>
      </c>
      <c r="DX106">
        <v>1</v>
      </c>
      <c r="EE106">
        <v>996104828</v>
      </c>
      <c r="EF106">
        <v>30</v>
      </c>
      <c r="EG106" t="s">
        <v>7</v>
      </c>
      <c r="EH106">
        <v>0</v>
      </c>
      <c r="EJ106">
        <v>1</v>
      </c>
      <c r="EK106">
        <v>16</v>
      </c>
      <c r="EL106" t="s">
        <v>172</v>
      </c>
      <c r="EM106" t="s">
        <v>173</v>
      </c>
      <c r="EO106" t="s">
        <v>168</v>
      </c>
      <c r="EQ106">
        <v>0</v>
      </c>
      <c r="ER106">
        <v>1051.1300000000001</v>
      </c>
      <c r="ES106">
        <v>0</v>
      </c>
      <c r="ET106">
        <v>0</v>
      </c>
      <c r="EU106">
        <v>0</v>
      </c>
      <c r="EV106">
        <v>1051.1300000000001</v>
      </c>
      <c r="EW106">
        <v>107.04</v>
      </c>
      <c r="EX106">
        <v>0</v>
      </c>
      <c r="EY106">
        <v>0</v>
      </c>
      <c r="FQ106">
        <v>0</v>
      </c>
      <c r="FR106">
        <f t="shared" si="119"/>
        <v>0</v>
      </c>
      <c r="FS106">
        <v>0</v>
      </c>
      <c r="FX106">
        <v>91</v>
      </c>
      <c r="FY106">
        <v>67</v>
      </c>
      <c r="GD106">
        <v>0</v>
      </c>
      <c r="GF106">
        <v>-367495180</v>
      </c>
      <c r="GG106">
        <v>2</v>
      </c>
      <c r="GH106">
        <v>1</v>
      </c>
      <c r="GI106">
        <v>-2</v>
      </c>
      <c r="GJ106">
        <v>0</v>
      </c>
      <c r="GK106">
        <f>ROUND(R106*(R12)/100,2)</f>
        <v>0</v>
      </c>
      <c r="GL106">
        <f t="shared" si="120"/>
        <v>0</v>
      </c>
      <c r="GM106">
        <f t="shared" si="121"/>
        <v>1102.1500000000001</v>
      </c>
      <c r="GN106">
        <f t="shared" si="122"/>
        <v>1102.1500000000001</v>
      </c>
      <c r="GO106">
        <f t="shared" si="123"/>
        <v>0</v>
      </c>
      <c r="GP106">
        <f t="shared" si="124"/>
        <v>0</v>
      </c>
      <c r="GR106">
        <v>0</v>
      </c>
      <c r="GS106">
        <v>3</v>
      </c>
      <c r="GT106">
        <v>0</v>
      </c>
      <c r="GV106">
        <f t="shared" si="125"/>
        <v>0</v>
      </c>
      <c r="GW106">
        <v>1</v>
      </c>
      <c r="GX106">
        <f t="shared" si="126"/>
        <v>0</v>
      </c>
      <c r="HA106">
        <v>0</v>
      </c>
      <c r="HB106">
        <v>0</v>
      </c>
      <c r="HC106">
        <f t="shared" si="127"/>
        <v>0</v>
      </c>
      <c r="IK106">
        <v>0</v>
      </c>
    </row>
    <row r="107" spans="1:245" x14ac:dyDescent="0.25">
      <c r="A107">
        <v>17</v>
      </c>
      <c r="B107">
        <v>1</v>
      </c>
      <c r="C107">
        <f>ROW(SmtRes!A296)</f>
        <v>296</v>
      </c>
      <c r="D107">
        <f>ROW(EtalonRes!A346)</f>
        <v>346</v>
      </c>
      <c r="E107" t="s">
        <v>315</v>
      </c>
      <c r="F107" t="s">
        <v>316</v>
      </c>
      <c r="G107" t="s">
        <v>91</v>
      </c>
      <c r="H107" t="s">
        <v>161</v>
      </c>
      <c r="I107">
        <f>ROUND(35.34/100,9)</f>
        <v>0.35339999999999999</v>
      </c>
      <c r="J107">
        <v>0</v>
      </c>
      <c r="K107">
        <f>ROUND(35.34/100,9)</f>
        <v>0.35339999999999999</v>
      </c>
      <c r="O107">
        <f t="shared" si="98"/>
        <v>11000.14</v>
      </c>
      <c r="P107">
        <f t="shared" si="99"/>
        <v>0</v>
      </c>
      <c r="Q107">
        <f t="shared" si="133"/>
        <v>0</v>
      </c>
      <c r="R107">
        <f t="shared" si="100"/>
        <v>0</v>
      </c>
      <c r="S107">
        <f t="shared" si="101"/>
        <v>11000.14</v>
      </c>
      <c r="T107">
        <f t="shared" si="102"/>
        <v>0</v>
      </c>
      <c r="U107">
        <f t="shared" si="103"/>
        <v>43.502126400000002</v>
      </c>
      <c r="V107">
        <f t="shared" si="104"/>
        <v>0</v>
      </c>
      <c r="W107">
        <f t="shared" si="105"/>
        <v>0</v>
      </c>
      <c r="X107">
        <f t="shared" si="106"/>
        <v>8030.1</v>
      </c>
      <c r="Y107">
        <f t="shared" si="107"/>
        <v>4510.0600000000004</v>
      </c>
      <c r="AA107">
        <v>1045535526</v>
      </c>
      <c r="AB107">
        <f t="shared" si="108"/>
        <v>1208.7995000000001</v>
      </c>
      <c r="AC107">
        <f t="shared" si="97"/>
        <v>0</v>
      </c>
      <c r="AD107">
        <f t="shared" si="134"/>
        <v>0</v>
      </c>
      <c r="AE107">
        <f t="shared" si="135"/>
        <v>0</v>
      </c>
      <c r="AF107">
        <f t="shared" si="136"/>
        <v>1208.7995000000001</v>
      </c>
      <c r="AG107">
        <f t="shared" si="109"/>
        <v>0</v>
      </c>
      <c r="AH107">
        <f t="shared" si="137"/>
        <v>123.096</v>
      </c>
      <c r="AI107">
        <f t="shared" si="138"/>
        <v>0</v>
      </c>
      <c r="AJ107">
        <f t="shared" si="110"/>
        <v>0</v>
      </c>
      <c r="AK107">
        <v>1051.1300000000001</v>
      </c>
      <c r="AL107">
        <v>0</v>
      </c>
      <c r="AM107">
        <v>0</v>
      </c>
      <c r="AN107">
        <v>0</v>
      </c>
      <c r="AO107">
        <v>1051.1300000000001</v>
      </c>
      <c r="AP107">
        <v>0</v>
      </c>
      <c r="AQ107">
        <v>107.04</v>
      </c>
      <c r="AR107">
        <v>0</v>
      </c>
      <c r="AS107">
        <v>0</v>
      </c>
      <c r="AT107">
        <v>73</v>
      </c>
      <c r="AU107">
        <v>41</v>
      </c>
      <c r="AV107">
        <v>1</v>
      </c>
      <c r="AW107">
        <v>1</v>
      </c>
      <c r="AZ107">
        <v>1</v>
      </c>
      <c r="BA107">
        <v>25.75</v>
      </c>
      <c r="BB107">
        <v>1</v>
      </c>
      <c r="BC107">
        <v>1</v>
      </c>
      <c r="BH107">
        <v>0</v>
      </c>
      <c r="BI107">
        <v>1</v>
      </c>
      <c r="BJ107" t="s">
        <v>317</v>
      </c>
      <c r="BM107">
        <v>16</v>
      </c>
      <c r="BN107">
        <v>0</v>
      </c>
      <c r="BO107" t="s">
        <v>316</v>
      </c>
      <c r="BP107">
        <v>1</v>
      </c>
      <c r="BQ107">
        <v>30</v>
      </c>
      <c r="BR107">
        <v>0</v>
      </c>
      <c r="BS107">
        <v>25.75</v>
      </c>
      <c r="BT107">
        <v>1</v>
      </c>
      <c r="BU107">
        <v>1</v>
      </c>
      <c r="BV107">
        <v>1</v>
      </c>
      <c r="BW107">
        <v>1</v>
      </c>
      <c r="BX107">
        <v>1</v>
      </c>
      <c r="BZ107">
        <v>73</v>
      </c>
      <c r="CA107">
        <v>41</v>
      </c>
      <c r="CE107">
        <v>30</v>
      </c>
      <c r="CF107">
        <v>0</v>
      </c>
      <c r="CG107">
        <v>0</v>
      </c>
      <c r="CM107">
        <v>0</v>
      </c>
      <c r="CN107" t="s">
        <v>163</v>
      </c>
      <c r="CO107">
        <v>0</v>
      </c>
      <c r="CP107">
        <f t="shared" si="111"/>
        <v>11000.14</v>
      </c>
      <c r="CQ107">
        <f t="shared" si="112"/>
        <v>0</v>
      </c>
      <c r="CR107">
        <f t="shared" si="139"/>
        <v>0</v>
      </c>
      <c r="CS107">
        <f t="shared" si="113"/>
        <v>0</v>
      </c>
      <c r="CT107">
        <f t="shared" si="114"/>
        <v>31126.6</v>
      </c>
      <c r="CU107">
        <f t="shared" si="115"/>
        <v>0</v>
      </c>
      <c r="CV107">
        <f t="shared" si="116"/>
        <v>123.096</v>
      </c>
      <c r="CW107">
        <f t="shared" si="117"/>
        <v>0</v>
      </c>
      <c r="CX107">
        <f t="shared" si="118"/>
        <v>0</v>
      </c>
      <c r="CY107">
        <f>S107*(BZ107/100)</f>
        <v>8030.1021999999994</v>
      </c>
      <c r="CZ107">
        <f>S107*(CA107/100)</f>
        <v>4510.0573999999997</v>
      </c>
      <c r="DE107" t="s">
        <v>164</v>
      </c>
      <c r="DF107" t="s">
        <v>164</v>
      </c>
      <c r="DG107" t="s">
        <v>165</v>
      </c>
      <c r="DI107" t="s">
        <v>165</v>
      </c>
      <c r="DJ107" t="s">
        <v>164</v>
      </c>
      <c r="DN107">
        <v>91</v>
      </c>
      <c r="DO107">
        <v>67</v>
      </c>
      <c r="DP107">
        <v>1</v>
      </c>
      <c r="DQ107">
        <v>1</v>
      </c>
      <c r="DU107">
        <v>1013</v>
      </c>
      <c r="DV107" t="s">
        <v>161</v>
      </c>
      <c r="DW107" t="s">
        <v>161</v>
      </c>
      <c r="DX107">
        <v>1</v>
      </c>
      <c r="EE107">
        <v>996104828</v>
      </c>
      <c r="EF107">
        <v>30</v>
      </c>
      <c r="EG107" t="s">
        <v>7</v>
      </c>
      <c r="EH107">
        <v>0</v>
      </c>
      <c r="EJ107">
        <v>1</v>
      </c>
      <c r="EK107">
        <v>16</v>
      </c>
      <c r="EL107" t="s">
        <v>172</v>
      </c>
      <c r="EM107" t="s">
        <v>173</v>
      </c>
      <c r="EO107" t="s">
        <v>168</v>
      </c>
      <c r="EQ107">
        <v>0</v>
      </c>
      <c r="ER107">
        <v>1051.1300000000001</v>
      </c>
      <c r="ES107">
        <v>0</v>
      </c>
      <c r="ET107">
        <v>0</v>
      </c>
      <c r="EU107">
        <v>0</v>
      </c>
      <c r="EV107">
        <v>1051.1300000000001</v>
      </c>
      <c r="EW107">
        <v>107.04</v>
      </c>
      <c r="EX107">
        <v>0</v>
      </c>
      <c r="EY107">
        <v>0</v>
      </c>
      <c r="FQ107">
        <v>0</v>
      </c>
      <c r="FR107">
        <f t="shared" si="119"/>
        <v>0</v>
      </c>
      <c r="FS107">
        <v>0</v>
      </c>
      <c r="FX107">
        <v>91</v>
      </c>
      <c r="FY107">
        <v>67</v>
      </c>
      <c r="GD107">
        <v>0</v>
      </c>
      <c r="GF107">
        <v>-367495180</v>
      </c>
      <c r="GG107">
        <v>2</v>
      </c>
      <c r="GH107">
        <v>1</v>
      </c>
      <c r="GI107">
        <v>2</v>
      </c>
      <c r="GJ107">
        <v>0</v>
      </c>
      <c r="GK107">
        <f>ROUND(R107*(S12)/100,2)</f>
        <v>0</v>
      </c>
      <c r="GL107">
        <f t="shared" si="120"/>
        <v>0</v>
      </c>
      <c r="GM107">
        <f t="shared" si="121"/>
        <v>23540.3</v>
      </c>
      <c r="GN107">
        <f t="shared" si="122"/>
        <v>23540.3</v>
      </c>
      <c r="GO107">
        <f t="shared" si="123"/>
        <v>0</v>
      </c>
      <c r="GP107">
        <f t="shared" si="124"/>
        <v>0</v>
      </c>
      <c r="GR107">
        <v>0</v>
      </c>
      <c r="GS107">
        <v>3</v>
      </c>
      <c r="GT107">
        <v>0</v>
      </c>
      <c r="GV107">
        <f t="shared" si="125"/>
        <v>0</v>
      </c>
      <c r="GW107">
        <v>1</v>
      </c>
      <c r="GX107">
        <f t="shared" si="126"/>
        <v>0</v>
      </c>
      <c r="HA107">
        <v>0</v>
      </c>
      <c r="HB107">
        <v>0</v>
      </c>
      <c r="HC107">
        <f t="shared" si="127"/>
        <v>0</v>
      </c>
      <c r="IK107">
        <v>0</v>
      </c>
    </row>
    <row r="108" spans="1:245" x14ac:dyDescent="0.25">
      <c r="A108">
        <v>17</v>
      </c>
      <c r="B108">
        <v>1</v>
      </c>
      <c r="C108">
        <f>ROW(SmtRes!A297)</f>
        <v>297</v>
      </c>
      <c r="D108">
        <f>ROW(EtalonRes!A347)</f>
        <v>347</v>
      </c>
      <c r="E108" t="s">
        <v>318</v>
      </c>
      <c r="F108" t="s">
        <v>319</v>
      </c>
      <c r="G108" t="s">
        <v>93</v>
      </c>
      <c r="H108" t="s">
        <v>161</v>
      </c>
      <c r="I108">
        <f>ROUND(318.06/100,9)</f>
        <v>3.1806000000000001</v>
      </c>
      <c r="J108">
        <v>0</v>
      </c>
      <c r="K108">
        <f>ROUND(318.06/100,9)</f>
        <v>3.1806000000000001</v>
      </c>
      <c r="O108">
        <f t="shared" si="98"/>
        <v>580.41999999999996</v>
      </c>
      <c r="P108">
        <f t="shared" si="99"/>
        <v>0</v>
      </c>
      <c r="Q108">
        <f t="shared" si="133"/>
        <v>580.41999999999996</v>
      </c>
      <c r="R108">
        <f t="shared" si="100"/>
        <v>54.91</v>
      </c>
      <c r="S108">
        <f t="shared" si="101"/>
        <v>0</v>
      </c>
      <c r="T108">
        <f t="shared" si="102"/>
        <v>0</v>
      </c>
      <c r="U108">
        <f t="shared" si="103"/>
        <v>0</v>
      </c>
      <c r="V108">
        <f t="shared" si="104"/>
        <v>0</v>
      </c>
      <c r="W108">
        <f t="shared" si="105"/>
        <v>0</v>
      </c>
      <c r="X108">
        <f t="shared" si="106"/>
        <v>0</v>
      </c>
      <c r="Y108">
        <f t="shared" si="107"/>
        <v>0</v>
      </c>
      <c r="AA108">
        <v>1045535525</v>
      </c>
      <c r="AB108">
        <f t="shared" si="108"/>
        <v>182.48750000000001</v>
      </c>
      <c r="AC108">
        <f t="shared" si="97"/>
        <v>0</v>
      </c>
      <c r="AD108">
        <f t="shared" si="134"/>
        <v>182.48750000000001</v>
      </c>
      <c r="AE108">
        <f t="shared" si="135"/>
        <v>17.262499999999999</v>
      </c>
      <c r="AF108">
        <f t="shared" si="136"/>
        <v>0</v>
      </c>
      <c r="AG108">
        <f t="shared" si="109"/>
        <v>0</v>
      </c>
      <c r="AH108">
        <f t="shared" si="137"/>
        <v>0</v>
      </c>
      <c r="AI108">
        <f t="shared" si="138"/>
        <v>0</v>
      </c>
      <c r="AJ108">
        <f t="shared" si="110"/>
        <v>0</v>
      </c>
      <c r="AK108">
        <v>145.99</v>
      </c>
      <c r="AL108">
        <v>0</v>
      </c>
      <c r="AM108">
        <v>145.99</v>
      </c>
      <c r="AN108">
        <v>13.81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98</v>
      </c>
      <c r="AU108">
        <v>77</v>
      </c>
      <c r="AV108">
        <v>1</v>
      </c>
      <c r="AW108">
        <v>1</v>
      </c>
      <c r="AZ108">
        <v>1</v>
      </c>
      <c r="BA108">
        <v>1</v>
      </c>
      <c r="BB108">
        <v>1</v>
      </c>
      <c r="BC108">
        <v>1</v>
      </c>
      <c r="BH108">
        <v>0</v>
      </c>
      <c r="BI108">
        <v>1</v>
      </c>
      <c r="BJ108" t="s">
        <v>320</v>
      </c>
      <c r="BM108">
        <v>5</v>
      </c>
      <c r="BN108">
        <v>0</v>
      </c>
      <c r="BP108">
        <v>0</v>
      </c>
      <c r="BQ108">
        <v>30</v>
      </c>
      <c r="BR108">
        <v>0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Z108">
        <v>98</v>
      </c>
      <c r="CA108">
        <v>77</v>
      </c>
      <c r="CE108">
        <v>30</v>
      </c>
      <c r="CF108">
        <v>0</v>
      </c>
      <c r="CG108">
        <v>0</v>
      </c>
      <c r="CM108">
        <v>0</v>
      </c>
      <c r="CN108" t="s">
        <v>163</v>
      </c>
      <c r="CO108">
        <v>0</v>
      </c>
      <c r="CP108">
        <f t="shared" si="111"/>
        <v>580.41999999999996</v>
      </c>
      <c r="CQ108">
        <f t="shared" si="112"/>
        <v>0</v>
      </c>
      <c r="CR108">
        <f t="shared" si="139"/>
        <v>182.49</v>
      </c>
      <c r="CS108">
        <f t="shared" si="113"/>
        <v>17.260000000000002</v>
      </c>
      <c r="CT108">
        <f t="shared" si="114"/>
        <v>0</v>
      </c>
      <c r="CU108">
        <f t="shared" si="115"/>
        <v>0</v>
      </c>
      <c r="CV108">
        <f t="shared" si="116"/>
        <v>0</v>
      </c>
      <c r="CW108">
        <f t="shared" si="117"/>
        <v>0</v>
      </c>
      <c r="CX108">
        <f t="shared" si="118"/>
        <v>0</v>
      </c>
      <c r="CY108">
        <f>((S108*BZ108)/100)</f>
        <v>0</v>
      </c>
      <c r="CZ108">
        <f>((S108*CA108)/100)</f>
        <v>0</v>
      </c>
      <c r="DE108" t="s">
        <v>164</v>
      </c>
      <c r="DF108" t="s">
        <v>164</v>
      </c>
      <c r="DG108" t="s">
        <v>165</v>
      </c>
      <c r="DI108" t="s">
        <v>165</v>
      </c>
      <c r="DJ108" t="s">
        <v>164</v>
      </c>
      <c r="DN108">
        <v>0</v>
      </c>
      <c r="DO108">
        <v>0</v>
      </c>
      <c r="DP108">
        <v>1</v>
      </c>
      <c r="DQ108">
        <v>1</v>
      </c>
      <c r="DU108">
        <v>1013</v>
      </c>
      <c r="DV108" t="s">
        <v>161</v>
      </c>
      <c r="DW108" t="s">
        <v>161</v>
      </c>
      <c r="DX108">
        <v>1</v>
      </c>
      <c r="EE108">
        <v>996104817</v>
      </c>
      <c r="EF108">
        <v>30</v>
      </c>
      <c r="EG108" t="s">
        <v>7</v>
      </c>
      <c r="EH108">
        <v>0</v>
      </c>
      <c r="EJ108">
        <v>1</v>
      </c>
      <c r="EK108">
        <v>5</v>
      </c>
      <c r="EL108" t="s">
        <v>321</v>
      </c>
      <c r="EM108" t="s">
        <v>322</v>
      </c>
      <c r="EO108" t="s">
        <v>168</v>
      </c>
      <c r="EQ108">
        <v>0</v>
      </c>
      <c r="ER108">
        <v>145.99</v>
      </c>
      <c r="ES108">
        <v>0</v>
      </c>
      <c r="ET108">
        <v>145.99</v>
      </c>
      <c r="EU108">
        <v>13.81</v>
      </c>
      <c r="EV108">
        <v>0</v>
      </c>
      <c r="EW108">
        <v>0</v>
      </c>
      <c r="EX108">
        <v>0</v>
      </c>
      <c r="EY108">
        <v>0</v>
      </c>
      <c r="FQ108">
        <v>0</v>
      </c>
      <c r="FR108">
        <f t="shared" si="119"/>
        <v>0</v>
      </c>
      <c r="FS108">
        <v>0</v>
      </c>
      <c r="FX108">
        <v>98</v>
      </c>
      <c r="FY108">
        <v>77</v>
      </c>
      <c r="GD108">
        <v>0</v>
      </c>
      <c r="GF108">
        <v>-847002858</v>
      </c>
      <c r="GG108">
        <v>2</v>
      </c>
      <c r="GH108">
        <v>1</v>
      </c>
      <c r="GI108">
        <v>-2</v>
      </c>
      <c r="GJ108">
        <v>0</v>
      </c>
      <c r="GK108">
        <f>ROUND(R108*(R12)/100,2)</f>
        <v>96.09</v>
      </c>
      <c r="GL108">
        <f t="shared" si="120"/>
        <v>0</v>
      </c>
      <c r="GM108">
        <f t="shared" si="121"/>
        <v>676.51</v>
      </c>
      <c r="GN108">
        <f t="shared" si="122"/>
        <v>676.51</v>
      </c>
      <c r="GO108">
        <f t="shared" si="123"/>
        <v>0</v>
      </c>
      <c r="GP108">
        <f t="shared" si="124"/>
        <v>0</v>
      </c>
      <c r="GR108">
        <v>0</v>
      </c>
      <c r="GS108">
        <v>3</v>
      </c>
      <c r="GT108">
        <v>0</v>
      </c>
      <c r="GV108">
        <f t="shared" si="125"/>
        <v>0</v>
      </c>
      <c r="GW108">
        <v>1</v>
      </c>
      <c r="GX108">
        <f t="shared" si="126"/>
        <v>0</v>
      </c>
      <c r="HA108">
        <v>0</v>
      </c>
      <c r="HB108">
        <v>0</v>
      </c>
      <c r="HC108">
        <f t="shared" si="127"/>
        <v>0</v>
      </c>
      <c r="IK108">
        <v>0</v>
      </c>
    </row>
    <row r="109" spans="1:245" x14ac:dyDescent="0.25">
      <c r="A109">
        <v>17</v>
      </c>
      <c r="B109">
        <v>1</v>
      </c>
      <c r="C109">
        <f>ROW(SmtRes!A298)</f>
        <v>298</v>
      </c>
      <c r="D109">
        <f>ROW(EtalonRes!A348)</f>
        <v>348</v>
      </c>
      <c r="E109" t="s">
        <v>318</v>
      </c>
      <c r="F109" t="s">
        <v>319</v>
      </c>
      <c r="G109" t="s">
        <v>93</v>
      </c>
      <c r="H109" t="s">
        <v>161</v>
      </c>
      <c r="I109">
        <f>ROUND(318.06/100,9)</f>
        <v>3.1806000000000001</v>
      </c>
      <c r="J109">
        <v>0</v>
      </c>
      <c r="K109">
        <f>ROUND(318.06/100,9)</f>
        <v>3.1806000000000001</v>
      </c>
      <c r="O109">
        <f t="shared" si="98"/>
        <v>5049.6499999999996</v>
      </c>
      <c r="P109">
        <f t="shared" si="99"/>
        <v>0</v>
      </c>
      <c r="Q109">
        <f t="shared" si="133"/>
        <v>5049.6499999999996</v>
      </c>
      <c r="R109">
        <f t="shared" si="100"/>
        <v>1413.93</v>
      </c>
      <c r="S109">
        <f t="shared" si="101"/>
        <v>0</v>
      </c>
      <c r="T109">
        <f t="shared" si="102"/>
        <v>0</v>
      </c>
      <c r="U109">
        <f t="shared" si="103"/>
        <v>0</v>
      </c>
      <c r="V109">
        <f t="shared" si="104"/>
        <v>0</v>
      </c>
      <c r="W109">
        <f t="shared" si="105"/>
        <v>0</v>
      </c>
      <c r="X109">
        <f t="shared" si="106"/>
        <v>0</v>
      </c>
      <c r="Y109">
        <f t="shared" si="107"/>
        <v>0</v>
      </c>
      <c r="AA109">
        <v>1045535526</v>
      </c>
      <c r="AB109">
        <f t="shared" si="108"/>
        <v>182.48750000000001</v>
      </c>
      <c r="AC109">
        <f t="shared" si="97"/>
        <v>0</v>
      </c>
      <c r="AD109">
        <f t="shared" si="134"/>
        <v>182.48750000000001</v>
      </c>
      <c r="AE109">
        <f t="shared" si="135"/>
        <v>17.262499999999999</v>
      </c>
      <c r="AF109">
        <f t="shared" si="136"/>
        <v>0</v>
      </c>
      <c r="AG109">
        <f t="shared" si="109"/>
        <v>0</v>
      </c>
      <c r="AH109">
        <f t="shared" si="137"/>
        <v>0</v>
      </c>
      <c r="AI109">
        <f t="shared" si="138"/>
        <v>0</v>
      </c>
      <c r="AJ109">
        <f t="shared" si="110"/>
        <v>0</v>
      </c>
      <c r="AK109">
        <v>145.99</v>
      </c>
      <c r="AL109">
        <v>0</v>
      </c>
      <c r="AM109">
        <v>145.99</v>
      </c>
      <c r="AN109">
        <v>13.81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92</v>
      </c>
      <c r="AU109">
        <v>50</v>
      </c>
      <c r="AV109">
        <v>1</v>
      </c>
      <c r="AW109">
        <v>1</v>
      </c>
      <c r="AZ109">
        <v>1</v>
      </c>
      <c r="BA109">
        <v>25.75</v>
      </c>
      <c r="BB109">
        <v>8.6999999999999993</v>
      </c>
      <c r="BC109">
        <v>1</v>
      </c>
      <c r="BH109">
        <v>0</v>
      </c>
      <c r="BI109">
        <v>1</v>
      </c>
      <c r="BJ109" t="s">
        <v>320</v>
      </c>
      <c r="BM109">
        <v>5</v>
      </c>
      <c r="BN109">
        <v>0</v>
      </c>
      <c r="BO109" t="s">
        <v>319</v>
      </c>
      <c r="BP109">
        <v>1</v>
      </c>
      <c r="BQ109">
        <v>30</v>
      </c>
      <c r="BR109">
        <v>0</v>
      </c>
      <c r="BS109">
        <v>25.75</v>
      </c>
      <c r="BT109">
        <v>1</v>
      </c>
      <c r="BU109">
        <v>1</v>
      </c>
      <c r="BV109">
        <v>1</v>
      </c>
      <c r="BW109">
        <v>1</v>
      </c>
      <c r="BX109">
        <v>1</v>
      </c>
      <c r="BZ109">
        <v>92</v>
      </c>
      <c r="CA109">
        <v>50</v>
      </c>
      <c r="CE109">
        <v>30</v>
      </c>
      <c r="CF109">
        <v>0</v>
      </c>
      <c r="CG109">
        <v>0</v>
      </c>
      <c r="CM109">
        <v>0</v>
      </c>
      <c r="CN109" t="s">
        <v>163</v>
      </c>
      <c r="CO109">
        <v>0</v>
      </c>
      <c r="CP109">
        <f t="shared" si="111"/>
        <v>5049.6499999999996</v>
      </c>
      <c r="CQ109">
        <f t="shared" si="112"/>
        <v>0</v>
      </c>
      <c r="CR109">
        <f t="shared" si="139"/>
        <v>1587.66</v>
      </c>
      <c r="CS109">
        <f t="shared" si="113"/>
        <v>444.45</v>
      </c>
      <c r="CT109">
        <f t="shared" si="114"/>
        <v>0</v>
      </c>
      <c r="CU109">
        <f t="shared" si="115"/>
        <v>0</v>
      </c>
      <c r="CV109">
        <f t="shared" si="116"/>
        <v>0</v>
      </c>
      <c r="CW109">
        <f t="shared" si="117"/>
        <v>0</v>
      </c>
      <c r="CX109">
        <f t="shared" si="118"/>
        <v>0</v>
      </c>
      <c r="CY109">
        <f>S109*(BZ109/100)</f>
        <v>0</v>
      </c>
      <c r="CZ109">
        <f>S109*(CA109/100)</f>
        <v>0</v>
      </c>
      <c r="DE109" t="s">
        <v>164</v>
      </c>
      <c r="DF109" t="s">
        <v>164</v>
      </c>
      <c r="DG109" t="s">
        <v>165</v>
      </c>
      <c r="DI109" t="s">
        <v>165</v>
      </c>
      <c r="DJ109" t="s">
        <v>164</v>
      </c>
      <c r="DN109">
        <v>98</v>
      </c>
      <c r="DO109">
        <v>77</v>
      </c>
      <c r="DP109">
        <v>1</v>
      </c>
      <c r="DQ109">
        <v>1</v>
      </c>
      <c r="DU109">
        <v>1013</v>
      </c>
      <c r="DV109" t="s">
        <v>161</v>
      </c>
      <c r="DW109" t="s">
        <v>161</v>
      </c>
      <c r="DX109">
        <v>1</v>
      </c>
      <c r="EE109">
        <v>996104817</v>
      </c>
      <c r="EF109">
        <v>30</v>
      </c>
      <c r="EG109" t="s">
        <v>7</v>
      </c>
      <c r="EH109">
        <v>0</v>
      </c>
      <c r="EJ109">
        <v>1</v>
      </c>
      <c r="EK109">
        <v>5</v>
      </c>
      <c r="EL109" t="s">
        <v>321</v>
      </c>
      <c r="EM109" t="s">
        <v>322</v>
      </c>
      <c r="EO109" t="s">
        <v>168</v>
      </c>
      <c r="EQ109">
        <v>0</v>
      </c>
      <c r="ER109">
        <v>145.99</v>
      </c>
      <c r="ES109">
        <v>0</v>
      </c>
      <c r="ET109">
        <v>145.99</v>
      </c>
      <c r="EU109">
        <v>13.81</v>
      </c>
      <c r="EV109">
        <v>0</v>
      </c>
      <c r="EW109">
        <v>0</v>
      </c>
      <c r="EX109">
        <v>0</v>
      </c>
      <c r="EY109">
        <v>0</v>
      </c>
      <c r="FQ109">
        <v>0</v>
      </c>
      <c r="FR109">
        <f t="shared" si="119"/>
        <v>0</v>
      </c>
      <c r="FS109">
        <v>0</v>
      </c>
      <c r="FX109">
        <v>98</v>
      </c>
      <c r="FY109">
        <v>77</v>
      </c>
      <c r="GD109">
        <v>0</v>
      </c>
      <c r="GF109">
        <v>-847002858</v>
      </c>
      <c r="GG109">
        <v>2</v>
      </c>
      <c r="GH109">
        <v>1</v>
      </c>
      <c r="GI109">
        <v>2</v>
      </c>
      <c r="GJ109">
        <v>0</v>
      </c>
      <c r="GK109">
        <f>ROUND(R109*(S12)/100,2)</f>
        <v>2219.87</v>
      </c>
      <c r="GL109">
        <f t="shared" si="120"/>
        <v>0</v>
      </c>
      <c r="GM109">
        <f t="shared" si="121"/>
        <v>7269.52</v>
      </c>
      <c r="GN109">
        <f t="shared" si="122"/>
        <v>7269.52</v>
      </c>
      <c r="GO109">
        <f t="shared" si="123"/>
        <v>0</v>
      </c>
      <c r="GP109">
        <f t="shared" si="124"/>
        <v>0</v>
      </c>
      <c r="GR109">
        <v>0</v>
      </c>
      <c r="GS109">
        <v>3</v>
      </c>
      <c r="GT109">
        <v>0</v>
      </c>
      <c r="GV109">
        <f t="shared" si="125"/>
        <v>0</v>
      </c>
      <c r="GW109">
        <v>1</v>
      </c>
      <c r="GX109">
        <f t="shared" si="126"/>
        <v>0</v>
      </c>
      <c r="HA109">
        <v>0</v>
      </c>
      <c r="HB109">
        <v>0</v>
      </c>
      <c r="HC109">
        <f t="shared" si="127"/>
        <v>0</v>
      </c>
      <c r="IK109">
        <v>0</v>
      </c>
    </row>
    <row r="110" spans="1:245" x14ac:dyDescent="0.25">
      <c r="A110">
        <v>17</v>
      </c>
      <c r="B110">
        <v>1</v>
      </c>
      <c r="C110">
        <f>ROW(SmtRes!A307)</f>
        <v>307</v>
      </c>
      <c r="D110">
        <f>ROW(EtalonRes!A357)</f>
        <v>357</v>
      </c>
      <c r="E110" t="s">
        <v>323</v>
      </c>
      <c r="F110" t="s">
        <v>324</v>
      </c>
      <c r="G110" t="s">
        <v>95</v>
      </c>
      <c r="H110" t="s">
        <v>325</v>
      </c>
      <c r="I110">
        <f>ROUND(12/100,9)</f>
        <v>0.12</v>
      </c>
      <c r="J110">
        <v>0</v>
      </c>
      <c r="K110">
        <f>ROUND(12/100,9)</f>
        <v>0.12</v>
      </c>
      <c r="O110">
        <f t="shared" si="98"/>
        <v>838.98</v>
      </c>
      <c r="P110">
        <f t="shared" si="99"/>
        <v>5.94</v>
      </c>
      <c r="Q110">
        <f t="shared" si="133"/>
        <v>801.68</v>
      </c>
      <c r="R110">
        <f t="shared" si="100"/>
        <v>69.78</v>
      </c>
      <c r="S110">
        <f t="shared" si="101"/>
        <v>31.36</v>
      </c>
      <c r="T110">
        <f t="shared" si="102"/>
        <v>0</v>
      </c>
      <c r="U110">
        <f t="shared" si="103"/>
        <v>2.9807999999999999</v>
      </c>
      <c r="V110">
        <f t="shared" si="104"/>
        <v>0</v>
      </c>
      <c r="W110">
        <f t="shared" si="105"/>
        <v>0</v>
      </c>
      <c r="X110">
        <f t="shared" si="106"/>
        <v>43.9</v>
      </c>
      <c r="Y110">
        <f t="shared" si="107"/>
        <v>24.77</v>
      </c>
      <c r="AA110">
        <v>1045535525</v>
      </c>
      <c r="AB110">
        <f t="shared" si="108"/>
        <v>6991.4795000000004</v>
      </c>
      <c r="AC110">
        <f t="shared" si="97"/>
        <v>49.49</v>
      </c>
      <c r="AD110">
        <f t="shared" si="134"/>
        <v>6680.6750000000002</v>
      </c>
      <c r="AE110">
        <f t="shared" si="135"/>
        <v>581.51250000000005</v>
      </c>
      <c r="AF110">
        <f t="shared" si="136"/>
        <v>261.31450000000001</v>
      </c>
      <c r="AG110">
        <f t="shared" si="109"/>
        <v>0</v>
      </c>
      <c r="AH110">
        <f t="shared" si="137"/>
        <v>24.84</v>
      </c>
      <c r="AI110">
        <f t="shared" si="138"/>
        <v>0</v>
      </c>
      <c r="AJ110">
        <f t="shared" si="110"/>
        <v>0</v>
      </c>
      <c r="AK110">
        <v>5621.26</v>
      </c>
      <c r="AL110">
        <v>49.49</v>
      </c>
      <c r="AM110">
        <v>5344.54</v>
      </c>
      <c r="AN110">
        <v>465.21</v>
      </c>
      <c r="AO110">
        <v>227.23</v>
      </c>
      <c r="AP110">
        <v>0</v>
      </c>
      <c r="AQ110">
        <v>21.6</v>
      </c>
      <c r="AR110">
        <v>0</v>
      </c>
      <c r="AS110">
        <v>0</v>
      </c>
      <c r="AT110">
        <v>140</v>
      </c>
      <c r="AU110">
        <v>79</v>
      </c>
      <c r="AV110">
        <v>1</v>
      </c>
      <c r="AW110">
        <v>1</v>
      </c>
      <c r="AZ110">
        <v>1</v>
      </c>
      <c r="BA110">
        <v>1</v>
      </c>
      <c r="BB110">
        <v>1</v>
      </c>
      <c r="BC110">
        <v>1</v>
      </c>
      <c r="BH110">
        <v>0</v>
      </c>
      <c r="BI110">
        <v>1</v>
      </c>
      <c r="BJ110" t="s">
        <v>326</v>
      </c>
      <c r="BM110">
        <v>146</v>
      </c>
      <c r="BN110">
        <v>0</v>
      </c>
      <c r="BP110">
        <v>0</v>
      </c>
      <c r="BQ110">
        <v>30</v>
      </c>
      <c r="BR110">
        <v>0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Z110">
        <v>140</v>
      </c>
      <c r="CA110">
        <v>79</v>
      </c>
      <c r="CE110">
        <v>30</v>
      </c>
      <c r="CF110">
        <v>0</v>
      </c>
      <c r="CG110">
        <v>0</v>
      </c>
      <c r="CM110">
        <v>0</v>
      </c>
      <c r="CN110" t="s">
        <v>163</v>
      </c>
      <c r="CO110">
        <v>0</v>
      </c>
      <c r="CP110">
        <f t="shared" si="111"/>
        <v>838.98</v>
      </c>
      <c r="CQ110">
        <f t="shared" si="112"/>
        <v>49.49</v>
      </c>
      <c r="CR110">
        <f t="shared" si="139"/>
        <v>6680.68</v>
      </c>
      <c r="CS110">
        <f t="shared" si="113"/>
        <v>581.51</v>
      </c>
      <c r="CT110">
        <f t="shared" si="114"/>
        <v>261.31</v>
      </c>
      <c r="CU110">
        <f t="shared" si="115"/>
        <v>0</v>
      </c>
      <c r="CV110">
        <f t="shared" si="116"/>
        <v>24.84</v>
      </c>
      <c r="CW110">
        <f t="shared" si="117"/>
        <v>0</v>
      </c>
      <c r="CX110">
        <f t="shared" si="118"/>
        <v>0</v>
      </c>
      <c r="CY110">
        <f>((S110*BZ110)/100)</f>
        <v>43.903999999999996</v>
      </c>
      <c r="CZ110">
        <f>((S110*CA110)/100)</f>
        <v>24.7744</v>
      </c>
      <c r="DE110" t="s">
        <v>164</v>
      </c>
      <c r="DF110" t="s">
        <v>164</v>
      </c>
      <c r="DG110" t="s">
        <v>165</v>
      </c>
      <c r="DI110" t="s">
        <v>165</v>
      </c>
      <c r="DJ110" t="s">
        <v>164</v>
      </c>
      <c r="DN110">
        <v>0</v>
      </c>
      <c r="DO110">
        <v>0</v>
      </c>
      <c r="DP110">
        <v>1</v>
      </c>
      <c r="DQ110">
        <v>1</v>
      </c>
      <c r="DU110">
        <v>1013</v>
      </c>
      <c r="DV110" t="s">
        <v>325</v>
      </c>
      <c r="DW110" t="s">
        <v>325</v>
      </c>
      <c r="DX110">
        <v>1</v>
      </c>
      <c r="EE110">
        <v>996102957</v>
      </c>
      <c r="EF110">
        <v>30</v>
      </c>
      <c r="EG110" t="s">
        <v>7</v>
      </c>
      <c r="EH110">
        <v>0</v>
      </c>
      <c r="EJ110">
        <v>1</v>
      </c>
      <c r="EK110">
        <v>146</v>
      </c>
      <c r="EL110" t="s">
        <v>327</v>
      </c>
      <c r="EM110" t="s">
        <v>328</v>
      </c>
      <c r="EO110" t="s">
        <v>168</v>
      </c>
      <c r="EQ110">
        <v>0</v>
      </c>
      <c r="ER110">
        <v>5621.26</v>
      </c>
      <c r="ES110">
        <v>49.49</v>
      </c>
      <c r="ET110">
        <v>5344.54</v>
      </c>
      <c r="EU110">
        <v>465.21</v>
      </c>
      <c r="EV110">
        <v>227.23</v>
      </c>
      <c r="EW110">
        <v>21.6</v>
      </c>
      <c r="EX110">
        <v>0</v>
      </c>
      <c r="EY110">
        <v>0</v>
      </c>
      <c r="FQ110">
        <v>0</v>
      </c>
      <c r="FR110">
        <f t="shared" si="119"/>
        <v>0</v>
      </c>
      <c r="FS110">
        <v>0</v>
      </c>
      <c r="FX110">
        <v>140</v>
      </c>
      <c r="FY110">
        <v>79</v>
      </c>
      <c r="GD110">
        <v>0</v>
      </c>
      <c r="GF110">
        <v>-282726132</v>
      </c>
      <c r="GG110">
        <v>2</v>
      </c>
      <c r="GH110">
        <v>1</v>
      </c>
      <c r="GI110">
        <v>-2</v>
      </c>
      <c r="GJ110">
        <v>0</v>
      </c>
      <c r="GK110">
        <f>ROUND(R110*(R12)/100,2)</f>
        <v>122.12</v>
      </c>
      <c r="GL110">
        <f t="shared" si="120"/>
        <v>0</v>
      </c>
      <c r="GM110">
        <f t="shared" si="121"/>
        <v>1029.77</v>
      </c>
      <c r="GN110">
        <f t="shared" si="122"/>
        <v>1029.77</v>
      </c>
      <c r="GO110">
        <f t="shared" si="123"/>
        <v>0</v>
      </c>
      <c r="GP110">
        <f t="shared" si="124"/>
        <v>0</v>
      </c>
      <c r="GR110">
        <v>0</v>
      </c>
      <c r="GS110">
        <v>3</v>
      </c>
      <c r="GT110">
        <v>0</v>
      </c>
      <c r="GV110">
        <f t="shared" si="125"/>
        <v>0</v>
      </c>
      <c r="GW110">
        <v>1</v>
      </c>
      <c r="GX110">
        <f t="shared" si="126"/>
        <v>0</v>
      </c>
      <c r="HA110">
        <v>0</v>
      </c>
      <c r="HB110">
        <v>0</v>
      </c>
      <c r="HC110">
        <f t="shared" si="127"/>
        <v>0</v>
      </c>
      <c r="IK110">
        <v>0</v>
      </c>
    </row>
    <row r="111" spans="1:245" x14ac:dyDescent="0.25">
      <c r="A111">
        <v>17</v>
      </c>
      <c r="B111">
        <v>1</v>
      </c>
      <c r="C111">
        <f>ROW(SmtRes!A316)</f>
        <v>316</v>
      </c>
      <c r="D111">
        <f>ROW(EtalonRes!A366)</f>
        <v>366</v>
      </c>
      <c r="E111" t="s">
        <v>323</v>
      </c>
      <c r="F111" t="s">
        <v>324</v>
      </c>
      <c r="G111" t="s">
        <v>95</v>
      </c>
      <c r="H111" t="s">
        <v>325</v>
      </c>
      <c r="I111">
        <f>ROUND(12/100,9)</f>
        <v>0.12</v>
      </c>
      <c r="J111">
        <v>0</v>
      </c>
      <c r="K111">
        <f>ROUND(12/100,9)</f>
        <v>0.12</v>
      </c>
      <c r="O111">
        <f t="shared" si="98"/>
        <v>7924.9</v>
      </c>
      <c r="P111">
        <f t="shared" si="99"/>
        <v>30.53</v>
      </c>
      <c r="Q111">
        <f t="shared" si="133"/>
        <v>7086.85</v>
      </c>
      <c r="R111">
        <f t="shared" si="100"/>
        <v>1796.84</v>
      </c>
      <c r="S111">
        <f t="shared" si="101"/>
        <v>807.52</v>
      </c>
      <c r="T111">
        <f t="shared" si="102"/>
        <v>0</v>
      </c>
      <c r="U111">
        <f t="shared" si="103"/>
        <v>2.9807999999999999</v>
      </c>
      <c r="V111">
        <f t="shared" si="104"/>
        <v>0</v>
      </c>
      <c r="W111">
        <f t="shared" si="105"/>
        <v>0</v>
      </c>
      <c r="X111">
        <f t="shared" si="106"/>
        <v>904.42</v>
      </c>
      <c r="Y111">
        <f t="shared" si="107"/>
        <v>331.08</v>
      </c>
      <c r="AA111">
        <v>1045535526</v>
      </c>
      <c r="AB111">
        <f t="shared" si="108"/>
        <v>6991.4795000000004</v>
      </c>
      <c r="AC111">
        <f t="shared" si="97"/>
        <v>49.49</v>
      </c>
      <c r="AD111">
        <f t="shared" si="134"/>
        <v>6680.6750000000002</v>
      </c>
      <c r="AE111">
        <f t="shared" si="135"/>
        <v>581.51250000000005</v>
      </c>
      <c r="AF111">
        <f t="shared" si="136"/>
        <v>261.31450000000001</v>
      </c>
      <c r="AG111">
        <f t="shared" si="109"/>
        <v>0</v>
      </c>
      <c r="AH111">
        <f t="shared" si="137"/>
        <v>24.84</v>
      </c>
      <c r="AI111">
        <f t="shared" si="138"/>
        <v>0</v>
      </c>
      <c r="AJ111">
        <f t="shared" si="110"/>
        <v>0</v>
      </c>
      <c r="AK111">
        <v>5621.26</v>
      </c>
      <c r="AL111">
        <v>49.49</v>
      </c>
      <c r="AM111">
        <v>5344.54</v>
      </c>
      <c r="AN111">
        <v>465.21</v>
      </c>
      <c r="AO111">
        <v>227.23</v>
      </c>
      <c r="AP111">
        <v>0</v>
      </c>
      <c r="AQ111">
        <v>21.6</v>
      </c>
      <c r="AR111">
        <v>0</v>
      </c>
      <c r="AS111">
        <v>0</v>
      </c>
      <c r="AT111">
        <v>112</v>
      </c>
      <c r="AU111">
        <v>41</v>
      </c>
      <c r="AV111">
        <v>1</v>
      </c>
      <c r="AW111">
        <v>1</v>
      </c>
      <c r="AZ111">
        <v>1</v>
      </c>
      <c r="BA111">
        <v>25.75</v>
      </c>
      <c r="BB111">
        <v>8.84</v>
      </c>
      <c r="BC111">
        <v>5.14</v>
      </c>
      <c r="BH111">
        <v>0</v>
      </c>
      <c r="BI111">
        <v>1</v>
      </c>
      <c r="BJ111" t="s">
        <v>326</v>
      </c>
      <c r="BM111">
        <v>146</v>
      </c>
      <c r="BN111">
        <v>0</v>
      </c>
      <c r="BO111" t="s">
        <v>324</v>
      </c>
      <c r="BP111">
        <v>1</v>
      </c>
      <c r="BQ111">
        <v>30</v>
      </c>
      <c r="BR111">
        <v>0</v>
      </c>
      <c r="BS111">
        <v>25.75</v>
      </c>
      <c r="BT111">
        <v>1</v>
      </c>
      <c r="BU111">
        <v>1</v>
      </c>
      <c r="BV111">
        <v>1</v>
      </c>
      <c r="BW111">
        <v>1</v>
      </c>
      <c r="BX111">
        <v>1</v>
      </c>
      <c r="BZ111">
        <v>112</v>
      </c>
      <c r="CA111">
        <v>41</v>
      </c>
      <c r="CE111">
        <v>30</v>
      </c>
      <c r="CF111">
        <v>0</v>
      </c>
      <c r="CG111">
        <v>0</v>
      </c>
      <c r="CM111">
        <v>0</v>
      </c>
      <c r="CN111" t="s">
        <v>163</v>
      </c>
      <c r="CO111">
        <v>0</v>
      </c>
      <c r="CP111">
        <f t="shared" si="111"/>
        <v>7924.9</v>
      </c>
      <c r="CQ111">
        <f t="shared" si="112"/>
        <v>254.38</v>
      </c>
      <c r="CR111">
        <f t="shared" si="139"/>
        <v>59057.21</v>
      </c>
      <c r="CS111">
        <f t="shared" si="113"/>
        <v>14973.88</v>
      </c>
      <c r="CT111">
        <f t="shared" si="114"/>
        <v>6728.73</v>
      </c>
      <c r="CU111">
        <f t="shared" si="115"/>
        <v>0</v>
      </c>
      <c r="CV111">
        <f t="shared" si="116"/>
        <v>24.84</v>
      </c>
      <c r="CW111">
        <f t="shared" si="117"/>
        <v>0</v>
      </c>
      <c r="CX111">
        <f t="shared" si="118"/>
        <v>0</v>
      </c>
      <c r="CY111">
        <f>S111*(BZ111/100)</f>
        <v>904.42240000000004</v>
      </c>
      <c r="CZ111">
        <f>S111*(CA111/100)</f>
        <v>331.08319999999998</v>
      </c>
      <c r="DE111" t="s">
        <v>164</v>
      </c>
      <c r="DF111" t="s">
        <v>164</v>
      </c>
      <c r="DG111" t="s">
        <v>165</v>
      </c>
      <c r="DI111" t="s">
        <v>165</v>
      </c>
      <c r="DJ111" t="s">
        <v>164</v>
      </c>
      <c r="DN111">
        <v>140</v>
      </c>
      <c r="DO111">
        <v>79</v>
      </c>
      <c r="DP111">
        <v>1</v>
      </c>
      <c r="DQ111">
        <v>1</v>
      </c>
      <c r="DU111">
        <v>1013</v>
      </c>
      <c r="DV111" t="s">
        <v>325</v>
      </c>
      <c r="DW111" t="s">
        <v>325</v>
      </c>
      <c r="DX111">
        <v>1</v>
      </c>
      <c r="EE111">
        <v>996102957</v>
      </c>
      <c r="EF111">
        <v>30</v>
      </c>
      <c r="EG111" t="s">
        <v>7</v>
      </c>
      <c r="EH111">
        <v>0</v>
      </c>
      <c r="EJ111">
        <v>1</v>
      </c>
      <c r="EK111">
        <v>146</v>
      </c>
      <c r="EL111" t="s">
        <v>327</v>
      </c>
      <c r="EM111" t="s">
        <v>328</v>
      </c>
      <c r="EO111" t="s">
        <v>168</v>
      </c>
      <c r="EQ111">
        <v>0</v>
      </c>
      <c r="ER111">
        <v>5621.26</v>
      </c>
      <c r="ES111">
        <v>49.49</v>
      </c>
      <c r="ET111">
        <v>5344.54</v>
      </c>
      <c r="EU111">
        <v>465.21</v>
      </c>
      <c r="EV111">
        <v>227.23</v>
      </c>
      <c r="EW111">
        <v>21.6</v>
      </c>
      <c r="EX111">
        <v>0</v>
      </c>
      <c r="EY111">
        <v>0</v>
      </c>
      <c r="FQ111">
        <v>0</v>
      </c>
      <c r="FR111">
        <f t="shared" si="119"/>
        <v>0</v>
      </c>
      <c r="FS111">
        <v>0</v>
      </c>
      <c r="FX111">
        <v>140</v>
      </c>
      <c r="FY111">
        <v>79</v>
      </c>
      <c r="GD111">
        <v>0</v>
      </c>
      <c r="GF111">
        <v>-282726132</v>
      </c>
      <c r="GG111">
        <v>2</v>
      </c>
      <c r="GH111">
        <v>1</v>
      </c>
      <c r="GI111">
        <v>2</v>
      </c>
      <c r="GJ111">
        <v>0</v>
      </c>
      <c r="GK111">
        <f>ROUND(R111*(S12)/100,2)</f>
        <v>2821.04</v>
      </c>
      <c r="GL111">
        <f t="shared" si="120"/>
        <v>0</v>
      </c>
      <c r="GM111">
        <f t="shared" si="121"/>
        <v>11981.44</v>
      </c>
      <c r="GN111">
        <f t="shared" si="122"/>
        <v>11981.44</v>
      </c>
      <c r="GO111">
        <f t="shared" si="123"/>
        <v>0</v>
      </c>
      <c r="GP111">
        <f t="shared" si="124"/>
        <v>0</v>
      </c>
      <c r="GR111">
        <v>0</v>
      </c>
      <c r="GS111">
        <v>3</v>
      </c>
      <c r="GT111">
        <v>0</v>
      </c>
      <c r="GV111">
        <f t="shared" si="125"/>
        <v>0</v>
      </c>
      <c r="GW111">
        <v>1</v>
      </c>
      <c r="GX111">
        <f t="shared" si="126"/>
        <v>0</v>
      </c>
      <c r="HA111">
        <v>0</v>
      </c>
      <c r="HB111">
        <v>0</v>
      </c>
      <c r="HC111">
        <f t="shared" si="127"/>
        <v>0</v>
      </c>
      <c r="IK111">
        <v>0</v>
      </c>
    </row>
    <row r="112" spans="1:245" x14ac:dyDescent="0.25">
      <c r="A112">
        <v>18</v>
      </c>
      <c r="B112">
        <v>1</v>
      </c>
      <c r="C112">
        <v>307</v>
      </c>
      <c r="E112" t="s">
        <v>329</v>
      </c>
      <c r="F112" t="s">
        <v>330</v>
      </c>
      <c r="G112" t="s">
        <v>96</v>
      </c>
      <c r="H112" t="s">
        <v>241</v>
      </c>
      <c r="I112">
        <f>I110*J112</f>
        <v>13.2</v>
      </c>
      <c r="J112">
        <v>110</v>
      </c>
      <c r="K112">
        <v>110</v>
      </c>
      <c r="O112">
        <f t="shared" si="98"/>
        <v>2670.89</v>
      </c>
      <c r="P112">
        <f t="shared" si="99"/>
        <v>2670.89</v>
      </c>
      <c r="Q112">
        <f>(ROUND((ROUND(((ET112)*AV112*I112),2)*BB112),2)+ROUND((ROUND(((AE112-(EU112))*AV112*I112),2)*BS112),2))</f>
        <v>0</v>
      </c>
      <c r="R112">
        <f t="shared" si="100"/>
        <v>0</v>
      </c>
      <c r="S112">
        <f t="shared" si="101"/>
        <v>0</v>
      </c>
      <c r="T112">
        <f t="shared" si="102"/>
        <v>0</v>
      </c>
      <c r="U112">
        <f t="shared" si="103"/>
        <v>0</v>
      </c>
      <c r="V112">
        <f t="shared" si="104"/>
        <v>0</v>
      </c>
      <c r="W112">
        <f t="shared" si="105"/>
        <v>0</v>
      </c>
      <c r="X112">
        <f t="shared" si="106"/>
        <v>0</v>
      </c>
      <c r="Y112">
        <f t="shared" si="107"/>
        <v>0</v>
      </c>
      <c r="AA112">
        <v>1045535525</v>
      </c>
      <c r="AB112">
        <f t="shared" si="108"/>
        <v>202.34</v>
      </c>
      <c r="AC112">
        <f t="shared" si="97"/>
        <v>202.34</v>
      </c>
      <c r="AD112">
        <f>ROUND((((ET112)-(EU112))+AE112),6)</f>
        <v>0</v>
      </c>
      <c r="AE112">
        <f>ROUND((EU112),6)</f>
        <v>0</v>
      </c>
      <c r="AF112">
        <f>ROUND((EV112),6)</f>
        <v>0</v>
      </c>
      <c r="AG112">
        <f t="shared" si="109"/>
        <v>0</v>
      </c>
      <c r="AH112">
        <f>(EW112)</f>
        <v>0</v>
      </c>
      <c r="AI112">
        <f>(EX112)</f>
        <v>0</v>
      </c>
      <c r="AJ112">
        <f t="shared" si="110"/>
        <v>0</v>
      </c>
      <c r="AK112">
        <v>202.34</v>
      </c>
      <c r="AL112">
        <v>202.34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140</v>
      </c>
      <c r="AU112">
        <v>79</v>
      </c>
      <c r="AV112">
        <v>1</v>
      </c>
      <c r="AW112">
        <v>1</v>
      </c>
      <c r="AZ112">
        <v>1</v>
      </c>
      <c r="BA112">
        <v>1</v>
      </c>
      <c r="BB112">
        <v>1</v>
      </c>
      <c r="BC112">
        <v>1</v>
      </c>
      <c r="BH112">
        <v>3</v>
      </c>
      <c r="BI112">
        <v>1</v>
      </c>
      <c r="BJ112" t="s">
        <v>331</v>
      </c>
      <c r="BM112">
        <v>146</v>
      </c>
      <c r="BN112">
        <v>0</v>
      </c>
      <c r="BP112">
        <v>0</v>
      </c>
      <c r="BQ112">
        <v>30</v>
      </c>
      <c r="BR112">
        <v>0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Z112">
        <v>140</v>
      </c>
      <c r="CA112">
        <v>79</v>
      </c>
      <c r="CE112">
        <v>30</v>
      </c>
      <c r="CF112">
        <v>0</v>
      </c>
      <c r="CG112">
        <v>0</v>
      </c>
      <c r="CM112">
        <v>0</v>
      </c>
      <c r="CO112">
        <v>0</v>
      </c>
      <c r="CP112">
        <f t="shared" si="111"/>
        <v>2670.89</v>
      </c>
      <c r="CQ112">
        <f t="shared" si="112"/>
        <v>202.34</v>
      </c>
      <c r="CR112">
        <f>(ROUND((ROUND(((ET112)*AV112*1),2)*BB112),2)+ROUND((ROUND(((AE112-(EU112))*AV112*1),2)*BS112),2))</f>
        <v>0</v>
      </c>
      <c r="CS112">
        <f t="shared" si="113"/>
        <v>0</v>
      </c>
      <c r="CT112">
        <f t="shared" si="114"/>
        <v>0</v>
      </c>
      <c r="CU112">
        <f t="shared" si="115"/>
        <v>0</v>
      </c>
      <c r="CV112">
        <f t="shared" si="116"/>
        <v>0</v>
      </c>
      <c r="CW112">
        <f t="shared" si="117"/>
        <v>0</v>
      </c>
      <c r="CX112">
        <f t="shared" si="118"/>
        <v>0</v>
      </c>
      <c r="CY112">
        <f>((S112*BZ112)/100)</f>
        <v>0</v>
      </c>
      <c r="CZ112">
        <f>((S112*CA112)/100)</f>
        <v>0</v>
      </c>
      <c r="DN112">
        <v>0</v>
      </c>
      <c r="DO112">
        <v>0</v>
      </c>
      <c r="DP112">
        <v>1</v>
      </c>
      <c r="DQ112">
        <v>1</v>
      </c>
      <c r="DU112">
        <v>1007</v>
      </c>
      <c r="DV112" t="s">
        <v>241</v>
      </c>
      <c r="DW112" t="s">
        <v>241</v>
      </c>
      <c r="DX112">
        <v>1</v>
      </c>
      <c r="EE112">
        <v>996102957</v>
      </c>
      <c r="EF112">
        <v>30</v>
      </c>
      <c r="EG112" t="s">
        <v>7</v>
      </c>
      <c r="EH112">
        <v>0</v>
      </c>
      <c r="EJ112">
        <v>1</v>
      </c>
      <c r="EK112">
        <v>146</v>
      </c>
      <c r="EL112" t="s">
        <v>327</v>
      </c>
      <c r="EM112" t="s">
        <v>328</v>
      </c>
      <c r="EQ112">
        <v>0</v>
      </c>
      <c r="ER112">
        <v>202.34</v>
      </c>
      <c r="ES112">
        <v>202.34</v>
      </c>
      <c r="ET112">
        <v>0</v>
      </c>
      <c r="EU112">
        <v>0</v>
      </c>
      <c r="EV112">
        <v>0</v>
      </c>
      <c r="EW112">
        <v>0</v>
      </c>
      <c r="EX112">
        <v>0</v>
      </c>
      <c r="FQ112">
        <v>0</v>
      </c>
      <c r="FR112">
        <f t="shared" si="119"/>
        <v>0</v>
      </c>
      <c r="FS112">
        <v>0</v>
      </c>
      <c r="FX112">
        <v>140</v>
      </c>
      <c r="FY112">
        <v>79</v>
      </c>
      <c r="GD112">
        <v>0</v>
      </c>
      <c r="GF112">
        <v>1925070904</v>
      </c>
      <c r="GG112">
        <v>2</v>
      </c>
      <c r="GH112">
        <v>1</v>
      </c>
      <c r="GI112">
        <v>-2</v>
      </c>
      <c r="GJ112">
        <v>0</v>
      </c>
      <c r="GK112">
        <f>ROUND(R112*(R12)/100,2)</f>
        <v>0</v>
      </c>
      <c r="GL112">
        <f t="shared" si="120"/>
        <v>0</v>
      </c>
      <c r="GM112">
        <f t="shared" si="121"/>
        <v>2670.89</v>
      </c>
      <c r="GN112">
        <f t="shared" si="122"/>
        <v>2670.89</v>
      </c>
      <c r="GO112">
        <f t="shared" si="123"/>
        <v>0</v>
      </c>
      <c r="GP112">
        <f t="shared" si="124"/>
        <v>0</v>
      </c>
      <c r="GR112">
        <v>0</v>
      </c>
      <c r="GS112">
        <v>3</v>
      </c>
      <c r="GT112">
        <v>0</v>
      </c>
      <c r="GV112">
        <f t="shared" si="125"/>
        <v>0</v>
      </c>
      <c r="GW112">
        <v>1</v>
      </c>
      <c r="GX112">
        <f t="shared" si="126"/>
        <v>0</v>
      </c>
      <c r="HA112">
        <v>0</v>
      </c>
      <c r="HB112">
        <v>0</v>
      </c>
      <c r="HC112">
        <f t="shared" si="127"/>
        <v>0</v>
      </c>
      <c r="IK112">
        <v>0</v>
      </c>
    </row>
    <row r="113" spans="1:245" x14ac:dyDescent="0.25">
      <c r="A113">
        <v>18</v>
      </c>
      <c r="B113">
        <v>1</v>
      </c>
      <c r="C113">
        <v>316</v>
      </c>
      <c r="E113" t="s">
        <v>329</v>
      </c>
      <c r="F113" t="s">
        <v>330</v>
      </c>
      <c r="G113" t="s">
        <v>96</v>
      </c>
      <c r="H113" t="s">
        <v>241</v>
      </c>
      <c r="I113">
        <f>I111*J113</f>
        <v>13.2</v>
      </c>
      <c r="J113">
        <v>110</v>
      </c>
      <c r="K113">
        <v>110</v>
      </c>
      <c r="O113">
        <f t="shared" si="98"/>
        <v>27349.91</v>
      </c>
      <c r="P113">
        <f t="shared" si="99"/>
        <v>27349.91</v>
      </c>
      <c r="Q113">
        <f>(ROUND((ROUND(((ET113)*AV113*I113),2)*BB113),2)+ROUND((ROUND(((AE113-(EU113))*AV113*I113),2)*BS113),2))</f>
        <v>0</v>
      </c>
      <c r="R113">
        <f t="shared" si="100"/>
        <v>0</v>
      </c>
      <c r="S113">
        <f t="shared" si="101"/>
        <v>0</v>
      </c>
      <c r="T113">
        <f t="shared" si="102"/>
        <v>0</v>
      </c>
      <c r="U113">
        <f t="shared" si="103"/>
        <v>0</v>
      </c>
      <c r="V113">
        <f t="shared" si="104"/>
        <v>0</v>
      </c>
      <c r="W113">
        <f t="shared" si="105"/>
        <v>0</v>
      </c>
      <c r="X113">
        <f t="shared" si="106"/>
        <v>0</v>
      </c>
      <c r="Y113">
        <f t="shared" si="107"/>
        <v>0</v>
      </c>
      <c r="AA113">
        <v>1045535526</v>
      </c>
      <c r="AB113">
        <f t="shared" si="108"/>
        <v>202.34</v>
      </c>
      <c r="AC113">
        <f t="shared" si="97"/>
        <v>202.34</v>
      </c>
      <c r="AD113">
        <f>ROUND((((ET113)-(EU113))+AE113),6)</f>
        <v>0</v>
      </c>
      <c r="AE113">
        <f>ROUND((EU113),6)</f>
        <v>0</v>
      </c>
      <c r="AF113">
        <f>ROUND((EV113),6)</f>
        <v>0</v>
      </c>
      <c r="AG113">
        <f t="shared" si="109"/>
        <v>0</v>
      </c>
      <c r="AH113">
        <f>(EW113)</f>
        <v>0</v>
      </c>
      <c r="AI113">
        <f>(EX113)</f>
        <v>0</v>
      </c>
      <c r="AJ113">
        <f t="shared" si="110"/>
        <v>0</v>
      </c>
      <c r="AK113">
        <v>202.34</v>
      </c>
      <c r="AL113">
        <v>202.34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</v>
      </c>
      <c r="AW113">
        <v>1</v>
      </c>
      <c r="AZ113">
        <v>1</v>
      </c>
      <c r="BA113">
        <v>1</v>
      </c>
      <c r="BB113">
        <v>1</v>
      </c>
      <c r="BC113">
        <v>10.24</v>
      </c>
      <c r="BH113">
        <v>3</v>
      </c>
      <c r="BI113">
        <v>1</v>
      </c>
      <c r="BJ113" t="s">
        <v>331</v>
      </c>
      <c r="BM113">
        <v>146</v>
      </c>
      <c r="BN113">
        <v>0</v>
      </c>
      <c r="BO113" t="s">
        <v>330</v>
      </c>
      <c r="BP113">
        <v>1</v>
      </c>
      <c r="BQ113">
        <v>30</v>
      </c>
      <c r="BR113">
        <v>0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Z113">
        <v>0</v>
      </c>
      <c r="CA113">
        <v>0</v>
      </c>
      <c r="CE113">
        <v>30</v>
      </c>
      <c r="CF113">
        <v>0</v>
      </c>
      <c r="CG113">
        <v>0</v>
      </c>
      <c r="CM113">
        <v>0</v>
      </c>
      <c r="CO113">
        <v>0</v>
      </c>
      <c r="CP113">
        <f t="shared" si="111"/>
        <v>27349.91</v>
      </c>
      <c r="CQ113">
        <f t="shared" si="112"/>
        <v>2071.96</v>
      </c>
      <c r="CR113">
        <f>(ROUND((ROUND(((ET113)*AV113*1),2)*BB113),2)+ROUND((ROUND(((AE113-(EU113))*AV113*1),2)*BS113),2))</f>
        <v>0</v>
      </c>
      <c r="CS113">
        <f t="shared" si="113"/>
        <v>0</v>
      </c>
      <c r="CT113">
        <f t="shared" si="114"/>
        <v>0</v>
      </c>
      <c r="CU113">
        <f t="shared" si="115"/>
        <v>0</v>
      </c>
      <c r="CV113">
        <f t="shared" si="116"/>
        <v>0</v>
      </c>
      <c r="CW113">
        <f t="shared" si="117"/>
        <v>0</v>
      </c>
      <c r="CX113">
        <f t="shared" si="118"/>
        <v>0</v>
      </c>
      <c r="CY113">
        <f>S113*(BZ113/100)</f>
        <v>0</v>
      </c>
      <c r="CZ113">
        <f>S113*(CA113/100)</f>
        <v>0</v>
      </c>
      <c r="DN113">
        <v>140</v>
      </c>
      <c r="DO113">
        <v>79</v>
      </c>
      <c r="DP113">
        <v>1</v>
      </c>
      <c r="DQ113">
        <v>1</v>
      </c>
      <c r="DU113">
        <v>1007</v>
      </c>
      <c r="DV113" t="s">
        <v>241</v>
      </c>
      <c r="DW113" t="s">
        <v>241</v>
      </c>
      <c r="DX113">
        <v>1</v>
      </c>
      <c r="EE113">
        <v>996102957</v>
      </c>
      <c r="EF113">
        <v>30</v>
      </c>
      <c r="EG113" t="s">
        <v>7</v>
      </c>
      <c r="EH113">
        <v>0</v>
      </c>
      <c r="EJ113">
        <v>1</v>
      </c>
      <c r="EK113">
        <v>146</v>
      </c>
      <c r="EL113" t="s">
        <v>327</v>
      </c>
      <c r="EM113" t="s">
        <v>328</v>
      </c>
      <c r="EQ113">
        <v>0</v>
      </c>
      <c r="ER113">
        <v>202.34</v>
      </c>
      <c r="ES113">
        <v>202.34</v>
      </c>
      <c r="ET113">
        <v>0</v>
      </c>
      <c r="EU113">
        <v>0</v>
      </c>
      <c r="EV113">
        <v>0</v>
      </c>
      <c r="EW113">
        <v>0</v>
      </c>
      <c r="EX113">
        <v>0</v>
      </c>
      <c r="FQ113">
        <v>0</v>
      </c>
      <c r="FR113">
        <f t="shared" si="119"/>
        <v>0</v>
      </c>
      <c r="FS113">
        <v>0</v>
      </c>
      <c r="FX113">
        <v>140</v>
      </c>
      <c r="FY113">
        <v>79</v>
      </c>
      <c r="GD113">
        <v>0</v>
      </c>
      <c r="GF113">
        <v>1925070904</v>
      </c>
      <c r="GG113">
        <v>2</v>
      </c>
      <c r="GH113">
        <v>1</v>
      </c>
      <c r="GI113">
        <v>2</v>
      </c>
      <c r="GJ113">
        <v>0</v>
      </c>
      <c r="GK113">
        <f>ROUND(R113*(S12)/100,2)</f>
        <v>0</v>
      </c>
      <c r="GL113">
        <f t="shared" si="120"/>
        <v>0</v>
      </c>
      <c r="GM113">
        <f t="shared" si="121"/>
        <v>27349.91</v>
      </c>
      <c r="GN113">
        <f t="shared" si="122"/>
        <v>27349.91</v>
      </c>
      <c r="GO113">
        <f t="shared" si="123"/>
        <v>0</v>
      </c>
      <c r="GP113">
        <f t="shared" si="124"/>
        <v>0</v>
      </c>
      <c r="GR113">
        <v>0</v>
      </c>
      <c r="GS113">
        <v>3</v>
      </c>
      <c r="GT113">
        <v>0</v>
      </c>
      <c r="GV113">
        <f t="shared" si="125"/>
        <v>0</v>
      </c>
      <c r="GW113">
        <v>1</v>
      </c>
      <c r="GX113">
        <f t="shared" si="126"/>
        <v>0</v>
      </c>
      <c r="HA113">
        <v>0</v>
      </c>
      <c r="HB113">
        <v>0</v>
      </c>
      <c r="HC113">
        <f t="shared" si="127"/>
        <v>0</v>
      </c>
      <c r="IK113">
        <v>0</v>
      </c>
    </row>
    <row r="114" spans="1:245" x14ac:dyDescent="0.25">
      <c r="A114">
        <v>17</v>
      </c>
      <c r="B114">
        <v>1</v>
      </c>
      <c r="C114">
        <f>ROW(SmtRes!A324)</f>
        <v>324</v>
      </c>
      <c r="D114">
        <f>ROW(EtalonRes!A374)</f>
        <v>374</v>
      </c>
      <c r="E114" t="s">
        <v>332</v>
      </c>
      <c r="F114" t="s">
        <v>333</v>
      </c>
      <c r="G114" t="s">
        <v>98</v>
      </c>
      <c r="H114" t="s">
        <v>325</v>
      </c>
      <c r="I114">
        <f>ROUND(12/100,9)</f>
        <v>0.12</v>
      </c>
      <c r="J114">
        <v>0</v>
      </c>
      <c r="K114">
        <f>ROUND(12/100,9)</f>
        <v>0.12</v>
      </c>
      <c r="O114">
        <f t="shared" si="98"/>
        <v>136.93</v>
      </c>
      <c r="P114">
        <f t="shared" si="99"/>
        <v>4.24</v>
      </c>
      <c r="Q114">
        <f>(ROUND((ROUND((((ET114*1.25))*AV114*I114),2)*BB114),2)+ROUND((ROUND(((AE114-((EU114*1.25)))*AV114*I114),2)*BS114),2))</f>
        <v>111.78</v>
      </c>
      <c r="R114">
        <f t="shared" si="100"/>
        <v>15.9</v>
      </c>
      <c r="S114">
        <f t="shared" si="101"/>
        <v>20.91</v>
      </c>
      <c r="T114">
        <f t="shared" si="102"/>
        <v>0</v>
      </c>
      <c r="U114">
        <f t="shared" si="103"/>
        <v>1.9871999999999999</v>
      </c>
      <c r="V114">
        <f t="shared" si="104"/>
        <v>0</v>
      </c>
      <c r="W114">
        <f t="shared" si="105"/>
        <v>0</v>
      </c>
      <c r="X114">
        <f t="shared" si="106"/>
        <v>29.27</v>
      </c>
      <c r="Y114">
        <f t="shared" si="107"/>
        <v>16.52</v>
      </c>
      <c r="AA114">
        <v>1045535525</v>
      </c>
      <c r="AB114">
        <f t="shared" si="108"/>
        <v>1141.0385000000001</v>
      </c>
      <c r="AC114">
        <f t="shared" ref="AC114:AC145" si="140">ROUND((ES114),6)</f>
        <v>35.35</v>
      </c>
      <c r="AD114">
        <f>ROUND(((((ET114*1.25))-((EU114*1.25)))+AE114),6)</f>
        <v>931.47500000000002</v>
      </c>
      <c r="AE114">
        <f>ROUND(((EU114*1.25)),6)</f>
        <v>132.48750000000001</v>
      </c>
      <c r="AF114">
        <f>ROUND(((EV114*1.15)),6)</f>
        <v>174.21350000000001</v>
      </c>
      <c r="AG114">
        <f t="shared" si="109"/>
        <v>0</v>
      </c>
      <c r="AH114">
        <f>((EW114*1.15))</f>
        <v>16.559999999999999</v>
      </c>
      <c r="AI114">
        <f>((EX114*1.25))</f>
        <v>0</v>
      </c>
      <c r="AJ114">
        <f t="shared" si="110"/>
        <v>0</v>
      </c>
      <c r="AK114">
        <v>932.02</v>
      </c>
      <c r="AL114">
        <v>35.35</v>
      </c>
      <c r="AM114">
        <v>745.18</v>
      </c>
      <c r="AN114">
        <v>105.99</v>
      </c>
      <c r="AO114">
        <v>151.49</v>
      </c>
      <c r="AP114">
        <v>0</v>
      </c>
      <c r="AQ114">
        <v>14.4</v>
      </c>
      <c r="AR114">
        <v>0</v>
      </c>
      <c r="AS114">
        <v>0</v>
      </c>
      <c r="AT114">
        <v>140</v>
      </c>
      <c r="AU114">
        <v>79</v>
      </c>
      <c r="AV114">
        <v>1</v>
      </c>
      <c r="AW114">
        <v>1</v>
      </c>
      <c r="AZ114">
        <v>1</v>
      </c>
      <c r="BA114">
        <v>1</v>
      </c>
      <c r="BB114">
        <v>1</v>
      </c>
      <c r="BC114">
        <v>1</v>
      </c>
      <c r="BH114">
        <v>0</v>
      </c>
      <c r="BI114">
        <v>1</v>
      </c>
      <c r="BJ114" t="s">
        <v>334</v>
      </c>
      <c r="BM114">
        <v>146</v>
      </c>
      <c r="BN114">
        <v>0</v>
      </c>
      <c r="BP114">
        <v>0</v>
      </c>
      <c r="BQ114">
        <v>30</v>
      </c>
      <c r="BR114">
        <v>0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Z114">
        <v>140</v>
      </c>
      <c r="CA114">
        <v>79</v>
      </c>
      <c r="CE114">
        <v>30</v>
      </c>
      <c r="CF114">
        <v>0</v>
      </c>
      <c r="CG114">
        <v>0</v>
      </c>
      <c r="CM114">
        <v>0</v>
      </c>
      <c r="CN114" t="s">
        <v>163</v>
      </c>
      <c r="CO114">
        <v>0</v>
      </c>
      <c r="CP114">
        <f t="shared" si="111"/>
        <v>136.93</v>
      </c>
      <c r="CQ114">
        <f t="shared" si="112"/>
        <v>35.35</v>
      </c>
      <c r="CR114">
        <f>(ROUND((ROUND((((ET114*1.25))*AV114*1),2)*BB114),2)+ROUND((ROUND(((AE114-((EU114*1.25)))*AV114*1),2)*BS114),2))</f>
        <v>931.48</v>
      </c>
      <c r="CS114">
        <f t="shared" si="113"/>
        <v>132.49</v>
      </c>
      <c r="CT114">
        <f t="shared" si="114"/>
        <v>174.21</v>
      </c>
      <c r="CU114">
        <f t="shared" si="115"/>
        <v>0</v>
      </c>
      <c r="CV114">
        <f t="shared" si="116"/>
        <v>16.559999999999999</v>
      </c>
      <c r="CW114">
        <f t="shared" si="117"/>
        <v>0</v>
      </c>
      <c r="CX114">
        <f t="shared" si="118"/>
        <v>0</v>
      </c>
      <c r="CY114">
        <f>((S114*BZ114)/100)</f>
        <v>29.274000000000001</v>
      </c>
      <c r="CZ114">
        <f>((S114*CA114)/100)</f>
        <v>16.518900000000002</v>
      </c>
      <c r="DE114" t="s">
        <v>164</v>
      </c>
      <c r="DF114" t="s">
        <v>164</v>
      </c>
      <c r="DG114" t="s">
        <v>165</v>
      </c>
      <c r="DI114" t="s">
        <v>165</v>
      </c>
      <c r="DJ114" t="s">
        <v>164</v>
      </c>
      <c r="DN114">
        <v>0</v>
      </c>
      <c r="DO114">
        <v>0</v>
      </c>
      <c r="DP114">
        <v>1</v>
      </c>
      <c r="DQ114">
        <v>1</v>
      </c>
      <c r="DU114">
        <v>1013</v>
      </c>
      <c r="DV114" t="s">
        <v>325</v>
      </c>
      <c r="DW114" t="s">
        <v>325</v>
      </c>
      <c r="DX114">
        <v>1</v>
      </c>
      <c r="EE114">
        <v>996102957</v>
      </c>
      <c r="EF114">
        <v>30</v>
      </c>
      <c r="EG114" t="s">
        <v>7</v>
      </c>
      <c r="EH114">
        <v>0</v>
      </c>
      <c r="EJ114">
        <v>1</v>
      </c>
      <c r="EK114">
        <v>146</v>
      </c>
      <c r="EL114" t="s">
        <v>327</v>
      </c>
      <c r="EM114" t="s">
        <v>328</v>
      </c>
      <c r="EO114" t="s">
        <v>168</v>
      </c>
      <c r="EQ114">
        <v>0</v>
      </c>
      <c r="ER114">
        <v>932.02</v>
      </c>
      <c r="ES114">
        <v>35.35</v>
      </c>
      <c r="ET114">
        <v>745.18</v>
      </c>
      <c r="EU114">
        <v>105.99</v>
      </c>
      <c r="EV114">
        <v>151.49</v>
      </c>
      <c r="EW114">
        <v>14.4</v>
      </c>
      <c r="EX114">
        <v>0</v>
      </c>
      <c r="EY114">
        <v>0</v>
      </c>
      <c r="FQ114">
        <v>0</v>
      </c>
      <c r="FR114">
        <f t="shared" si="119"/>
        <v>0</v>
      </c>
      <c r="FS114">
        <v>0</v>
      </c>
      <c r="FX114">
        <v>140</v>
      </c>
      <c r="FY114">
        <v>79</v>
      </c>
      <c r="GD114">
        <v>0</v>
      </c>
      <c r="GF114">
        <v>-1129887556</v>
      </c>
      <c r="GG114">
        <v>2</v>
      </c>
      <c r="GH114">
        <v>1</v>
      </c>
      <c r="GI114">
        <v>-2</v>
      </c>
      <c r="GJ114">
        <v>0</v>
      </c>
      <c r="GK114">
        <f>ROUND(R114*(R12)/100,2)</f>
        <v>27.83</v>
      </c>
      <c r="GL114">
        <f t="shared" si="120"/>
        <v>0</v>
      </c>
      <c r="GM114">
        <f t="shared" si="121"/>
        <v>210.55</v>
      </c>
      <c r="GN114">
        <f t="shared" si="122"/>
        <v>210.55</v>
      </c>
      <c r="GO114">
        <f t="shared" si="123"/>
        <v>0</v>
      </c>
      <c r="GP114">
        <f t="shared" si="124"/>
        <v>0</v>
      </c>
      <c r="GR114">
        <v>0</v>
      </c>
      <c r="GS114">
        <v>3</v>
      </c>
      <c r="GT114">
        <v>0</v>
      </c>
      <c r="GV114">
        <f t="shared" si="125"/>
        <v>0</v>
      </c>
      <c r="GW114">
        <v>1</v>
      </c>
      <c r="GX114">
        <f t="shared" si="126"/>
        <v>0</v>
      </c>
      <c r="HA114">
        <v>0</v>
      </c>
      <c r="HB114">
        <v>0</v>
      </c>
      <c r="HC114">
        <f t="shared" si="127"/>
        <v>0</v>
      </c>
      <c r="IK114">
        <v>0</v>
      </c>
    </row>
    <row r="115" spans="1:245" x14ac:dyDescent="0.25">
      <c r="A115">
        <v>17</v>
      </c>
      <c r="B115">
        <v>1</v>
      </c>
      <c r="C115">
        <f>ROW(SmtRes!A332)</f>
        <v>332</v>
      </c>
      <c r="D115">
        <f>ROW(EtalonRes!A382)</f>
        <v>382</v>
      </c>
      <c r="E115" t="s">
        <v>332</v>
      </c>
      <c r="F115" t="s">
        <v>333</v>
      </c>
      <c r="G115" t="s">
        <v>98</v>
      </c>
      <c r="H115" t="s">
        <v>325</v>
      </c>
      <c r="I115">
        <f>ROUND(12/100,9)</f>
        <v>0.12</v>
      </c>
      <c r="J115">
        <v>0</v>
      </c>
      <c r="K115">
        <f>ROUND(12/100,9)</f>
        <v>0.12</v>
      </c>
      <c r="O115">
        <f t="shared" si="98"/>
        <v>1676.9</v>
      </c>
      <c r="P115">
        <f t="shared" si="99"/>
        <v>21.79</v>
      </c>
      <c r="Q115">
        <f>(ROUND((ROUND((((ET115*1.25))*AV115*I115),2)*BB115),2)+ROUND((ROUND(((AE115-((EU115*1.25)))*AV115*I115),2)*BS115),2))</f>
        <v>1116.68</v>
      </c>
      <c r="R115">
        <f t="shared" si="100"/>
        <v>409.43</v>
      </c>
      <c r="S115">
        <f t="shared" si="101"/>
        <v>538.42999999999995</v>
      </c>
      <c r="T115">
        <f t="shared" si="102"/>
        <v>0</v>
      </c>
      <c r="U115">
        <f t="shared" si="103"/>
        <v>1.9871999999999999</v>
      </c>
      <c r="V115">
        <f t="shared" si="104"/>
        <v>0</v>
      </c>
      <c r="W115">
        <f t="shared" si="105"/>
        <v>0</v>
      </c>
      <c r="X115">
        <f t="shared" si="106"/>
        <v>603.04</v>
      </c>
      <c r="Y115">
        <f t="shared" si="107"/>
        <v>220.76</v>
      </c>
      <c r="AA115">
        <v>1045535526</v>
      </c>
      <c r="AB115">
        <f t="shared" si="108"/>
        <v>1141.0385000000001</v>
      </c>
      <c r="AC115">
        <f t="shared" si="140"/>
        <v>35.35</v>
      </c>
      <c r="AD115">
        <f>ROUND(((((ET115*1.25))-((EU115*1.25)))+AE115),6)</f>
        <v>931.47500000000002</v>
      </c>
      <c r="AE115">
        <f>ROUND(((EU115*1.25)),6)</f>
        <v>132.48750000000001</v>
      </c>
      <c r="AF115">
        <f>ROUND(((EV115*1.15)),6)</f>
        <v>174.21350000000001</v>
      </c>
      <c r="AG115">
        <f t="shared" si="109"/>
        <v>0</v>
      </c>
      <c r="AH115">
        <f>((EW115*1.15))</f>
        <v>16.559999999999999</v>
      </c>
      <c r="AI115">
        <f>((EX115*1.25))</f>
        <v>0</v>
      </c>
      <c r="AJ115">
        <f t="shared" si="110"/>
        <v>0</v>
      </c>
      <c r="AK115">
        <v>932.02</v>
      </c>
      <c r="AL115">
        <v>35.35</v>
      </c>
      <c r="AM115">
        <v>745.18</v>
      </c>
      <c r="AN115">
        <v>105.99</v>
      </c>
      <c r="AO115">
        <v>151.49</v>
      </c>
      <c r="AP115">
        <v>0</v>
      </c>
      <c r="AQ115">
        <v>14.4</v>
      </c>
      <c r="AR115">
        <v>0</v>
      </c>
      <c r="AS115">
        <v>0</v>
      </c>
      <c r="AT115">
        <v>112</v>
      </c>
      <c r="AU115">
        <v>41</v>
      </c>
      <c r="AV115">
        <v>1</v>
      </c>
      <c r="AW115">
        <v>1</v>
      </c>
      <c r="AZ115">
        <v>1</v>
      </c>
      <c r="BA115">
        <v>25.75</v>
      </c>
      <c r="BB115">
        <v>9.99</v>
      </c>
      <c r="BC115">
        <v>5.14</v>
      </c>
      <c r="BH115">
        <v>0</v>
      </c>
      <c r="BI115">
        <v>1</v>
      </c>
      <c r="BJ115" t="s">
        <v>334</v>
      </c>
      <c r="BM115">
        <v>146</v>
      </c>
      <c r="BN115">
        <v>0</v>
      </c>
      <c r="BO115" t="s">
        <v>333</v>
      </c>
      <c r="BP115">
        <v>1</v>
      </c>
      <c r="BQ115">
        <v>30</v>
      </c>
      <c r="BR115">
        <v>0</v>
      </c>
      <c r="BS115">
        <v>25.75</v>
      </c>
      <c r="BT115">
        <v>1</v>
      </c>
      <c r="BU115">
        <v>1</v>
      </c>
      <c r="BV115">
        <v>1</v>
      </c>
      <c r="BW115">
        <v>1</v>
      </c>
      <c r="BX115">
        <v>1</v>
      </c>
      <c r="BZ115">
        <v>112</v>
      </c>
      <c r="CA115">
        <v>41</v>
      </c>
      <c r="CE115">
        <v>30</v>
      </c>
      <c r="CF115">
        <v>0</v>
      </c>
      <c r="CG115">
        <v>0</v>
      </c>
      <c r="CM115">
        <v>0</v>
      </c>
      <c r="CN115" t="s">
        <v>163</v>
      </c>
      <c r="CO115">
        <v>0</v>
      </c>
      <c r="CP115">
        <f t="shared" si="111"/>
        <v>1676.9</v>
      </c>
      <c r="CQ115">
        <f t="shared" si="112"/>
        <v>181.7</v>
      </c>
      <c r="CR115">
        <f>(ROUND((ROUND((((ET115*1.25))*AV115*1),2)*BB115),2)+ROUND((ROUND(((AE115-((EU115*1.25)))*AV115*1),2)*BS115),2))</f>
        <v>9305.49</v>
      </c>
      <c r="CS115">
        <f t="shared" si="113"/>
        <v>3411.62</v>
      </c>
      <c r="CT115">
        <f t="shared" si="114"/>
        <v>4485.91</v>
      </c>
      <c r="CU115">
        <f t="shared" si="115"/>
        <v>0</v>
      </c>
      <c r="CV115">
        <f t="shared" si="116"/>
        <v>16.559999999999999</v>
      </c>
      <c r="CW115">
        <f t="shared" si="117"/>
        <v>0</v>
      </c>
      <c r="CX115">
        <f t="shared" si="118"/>
        <v>0</v>
      </c>
      <c r="CY115">
        <f>S115*(BZ115/100)</f>
        <v>603.04160000000002</v>
      </c>
      <c r="CZ115">
        <f>S115*(CA115/100)</f>
        <v>220.75629999999995</v>
      </c>
      <c r="DE115" t="s">
        <v>164</v>
      </c>
      <c r="DF115" t="s">
        <v>164</v>
      </c>
      <c r="DG115" t="s">
        <v>165</v>
      </c>
      <c r="DI115" t="s">
        <v>165</v>
      </c>
      <c r="DJ115" t="s">
        <v>164</v>
      </c>
      <c r="DN115">
        <v>140</v>
      </c>
      <c r="DO115">
        <v>79</v>
      </c>
      <c r="DP115">
        <v>1</v>
      </c>
      <c r="DQ115">
        <v>1</v>
      </c>
      <c r="DU115">
        <v>1013</v>
      </c>
      <c r="DV115" t="s">
        <v>325</v>
      </c>
      <c r="DW115" t="s">
        <v>325</v>
      </c>
      <c r="DX115">
        <v>1</v>
      </c>
      <c r="EE115">
        <v>996102957</v>
      </c>
      <c r="EF115">
        <v>30</v>
      </c>
      <c r="EG115" t="s">
        <v>7</v>
      </c>
      <c r="EH115">
        <v>0</v>
      </c>
      <c r="EJ115">
        <v>1</v>
      </c>
      <c r="EK115">
        <v>146</v>
      </c>
      <c r="EL115" t="s">
        <v>327</v>
      </c>
      <c r="EM115" t="s">
        <v>328</v>
      </c>
      <c r="EO115" t="s">
        <v>168</v>
      </c>
      <c r="EQ115">
        <v>0</v>
      </c>
      <c r="ER115">
        <v>932.02</v>
      </c>
      <c r="ES115">
        <v>35.35</v>
      </c>
      <c r="ET115">
        <v>745.18</v>
      </c>
      <c r="EU115">
        <v>105.99</v>
      </c>
      <c r="EV115">
        <v>151.49</v>
      </c>
      <c r="EW115">
        <v>14.4</v>
      </c>
      <c r="EX115">
        <v>0</v>
      </c>
      <c r="EY115">
        <v>0</v>
      </c>
      <c r="FQ115">
        <v>0</v>
      </c>
      <c r="FR115">
        <f t="shared" si="119"/>
        <v>0</v>
      </c>
      <c r="FS115">
        <v>0</v>
      </c>
      <c r="FX115">
        <v>140</v>
      </c>
      <c r="FY115">
        <v>79</v>
      </c>
      <c r="GD115">
        <v>0</v>
      </c>
      <c r="GF115">
        <v>-1129887556</v>
      </c>
      <c r="GG115">
        <v>2</v>
      </c>
      <c r="GH115">
        <v>1</v>
      </c>
      <c r="GI115">
        <v>2</v>
      </c>
      <c r="GJ115">
        <v>0</v>
      </c>
      <c r="GK115">
        <f>ROUND(R115*(S12)/100,2)</f>
        <v>642.80999999999995</v>
      </c>
      <c r="GL115">
        <f t="shared" si="120"/>
        <v>0</v>
      </c>
      <c r="GM115">
        <f t="shared" si="121"/>
        <v>3143.51</v>
      </c>
      <c r="GN115">
        <f t="shared" si="122"/>
        <v>3143.51</v>
      </c>
      <c r="GO115">
        <f t="shared" si="123"/>
        <v>0</v>
      </c>
      <c r="GP115">
        <f t="shared" si="124"/>
        <v>0</v>
      </c>
      <c r="GR115">
        <v>0</v>
      </c>
      <c r="GS115">
        <v>3</v>
      </c>
      <c r="GT115">
        <v>0</v>
      </c>
      <c r="GV115">
        <f t="shared" si="125"/>
        <v>0</v>
      </c>
      <c r="GW115">
        <v>1</v>
      </c>
      <c r="GX115">
        <f t="shared" si="126"/>
        <v>0</v>
      </c>
      <c r="HA115">
        <v>0</v>
      </c>
      <c r="HB115">
        <v>0</v>
      </c>
      <c r="HC115">
        <f t="shared" si="127"/>
        <v>0</v>
      </c>
      <c r="IK115">
        <v>0</v>
      </c>
    </row>
    <row r="116" spans="1:245" x14ac:dyDescent="0.25">
      <c r="A116">
        <v>18</v>
      </c>
      <c r="B116">
        <v>1</v>
      </c>
      <c r="C116">
        <v>324</v>
      </c>
      <c r="E116" t="s">
        <v>335</v>
      </c>
      <c r="F116" t="s">
        <v>336</v>
      </c>
      <c r="G116" t="s">
        <v>99</v>
      </c>
      <c r="H116" t="s">
        <v>241</v>
      </c>
      <c r="I116">
        <f>I114*J116</f>
        <v>15.6</v>
      </c>
      <c r="J116">
        <v>130</v>
      </c>
      <c r="K116">
        <v>130</v>
      </c>
      <c r="O116">
        <f t="shared" si="98"/>
        <v>1637.84</v>
      </c>
      <c r="P116">
        <f t="shared" si="99"/>
        <v>1637.84</v>
      </c>
      <c r="Q116">
        <f>(ROUND((ROUND(((ET116)*AV116*I116),2)*BB116),2)+ROUND((ROUND(((AE116-(EU116))*AV116*I116),2)*BS116),2))</f>
        <v>0</v>
      </c>
      <c r="R116">
        <f t="shared" si="100"/>
        <v>0</v>
      </c>
      <c r="S116">
        <f t="shared" si="101"/>
        <v>0</v>
      </c>
      <c r="T116">
        <f t="shared" si="102"/>
        <v>0</v>
      </c>
      <c r="U116">
        <f t="shared" si="103"/>
        <v>0</v>
      </c>
      <c r="V116">
        <f t="shared" si="104"/>
        <v>0</v>
      </c>
      <c r="W116">
        <f t="shared" si="105"/>
        <v>0</v>
      </c>
      <c r="X116">
        <f t="shared" si="106"/>
        <v>0</v>
      </c>
      <c r="Y116">
        <f t="shared" si="107"/>
        <v>0</v>
      </c>
      <c r="AA116">
        <v>1045535525</v>
      </c>
      <c r="AB116">
        <f t="shared" si="108"/>
        <v>104.99</v>
      </c>
      <c r="AC116">
        <f t="shared" si="140"/>
        <v>104.99</v>
      </c>
      <c r="AD116">
        <f>ROUND((((ET116)-(EU116))+AE116),6)</f>
        <v>0</v>
      </c>
      <c r="AE116">
        <f>ROUND((EU116),6)</f>
        <v>0</v>
      </c>
      <c r="AF116">
        <f>ROUND((EV116),6)</f>
        <v>0</v>
      </c>
      <c r="AG116">
        <f t="shared" si="109"/>
        <v>0</v>
      </c>
      <c r="AH116">
        <f>(EW116)</f>
        <v>0</v>
      </c>
      <c r="AI116">
        <f>(EX116)</f>
        <v>0</v>
      </c>
      <c r="AJ116">
        <f t="shared" si="110"/>
        <v>0</v>
      </c>
      <c r="AK116">
        <v>104.99</v>
      </c>
      <c r="AL116">
        <v>104.99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140</v>
      </c>
      <c r="AU116">
        <v>79</v>
      </c>
      <c r="AV116">
        <v>1</v>
      </c>
      <c r="AW116">
        <v>1</v>
      </c>
      <c r="AZ116">
        <v>1</v>
      </c>
      <c r="BA116">
        <v>1</v>
      </c>
      <c r="BB116">
        <v>1</v>
      </c>
      <c r="BC116">
        <v>1</v>
      </c>
      <c r="BH116">
        <v>3</v>
      </c>
      <c r="BI116">
        <v>1</v>
      </c>
      <c r="BJ116" t="s">
        <v>337</v>
      </c>
      <c r="BM116">
        <v>146</v>
      </c>
      <c r="BN116">
        <v>0</v>
      </c>
      <c r="BP116">
        <v>0</v>
      </c>
      <c r="BQ116">
        <v>30</v>
      </c>
      <c r="BR116">
        <v>0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Z116">
        <v>140</v>
      </c>
      <c r="CA116">
        <v>79</v>
      </c>
      <c r="CE116">
        <v>30</v>
      </c>
      <c r="CF116">
        <v>0</v>
      </c>
      <c r="CG116">
        <v>0</v>
      </c>
      <c r="CM116">
        <v>0</v>
      </c>
      <c r="CO116">
        <v>0</v>
      </c>
      <c r="CP116">
        <f t="shared" si="111"/>
        <v>1637.84</v>
      </c>
      <c r="CQ116">
        <f t="shared" si="112"/>
        <v>104.99</v>
      </c>
      <c r="CR116">
        <f>(ROUND((ROUND(((ET116)*AV116*1),2)*BB116),2)+ROUND((ROUND(((AE116-(EU116))*AV116*1),2)*BS116),2))</f>
        <v>0</v>
      </c>
      <c r="CS116">
        <f t="shared" si="113"/>
        <v>0</v>
      </c>
      <c r="CT116">
        <f t="shared" si="114"/>
        <v>0</v>
      </c>
      <c r="CU116">
        <f t="shared" si="115"/>
        <v>0</v>
      </c>
      <c r="CV116">
        <f t="shared" si="116"/>
        <v>0</v>
      </c>
      <c r="CW116">
        <f t="shared" si="117"/>
        <v>0</v>
      </c>
      <c r="CX116">
        <f t="shared" si="118"/>
        <v>0</v>
      </c>
      <c r="CY116">
        <f>((S116*BZ116)/100)</f>
        <v>0</v>
      </c>
      <c r="CZ116">
        <f>((S116*CA116)/100)</f>
        <v>0</v>
      </c>
      <c r="DN116">
        <v>0</v>
      </c>
      <c r="DO116">
        <v>0</v>
      </c>
      <c r="DP116">
        <v>1</v>
      </c>
      <c r="DQ116">
        <v>1</v>
      </c>
      <c r="DU116">
        <v>1007</v>
      </c>
      <c r="DV116" t="s">
        <v>241</v>
      </c>
      <c r="DW116" t="s">
        <v>241</v>
      </c>
      <c r="DX116">
        <v>1</v>
      </c>
      <c r="EE116">
        <v>996102957</v>
      </c>
      <c r="EF116">
        <v>30</v>
      </c>
      <c r="EG116" t="s">
        <v>7</v>
      </c>
      <c r="EH116">
        <v>0</v>
      </c>
      <c r="EJ116">
        <v>1</v>
      </c>
      <c r="EK116">
        <v>146</v>
      </c>
      <c r="EL116" t="s">
        <v>327</v>
      </c>
      <c r="EM116" t="s">
        <v>328</v>
      </c>
      <c r="EQ116">
        <v>0</v>
      </c>
      <c r="ER116">
        <v>104.99</v>
      </c>
      <c r="ES116">
        <v>104.99</v>
      </c>
      <c r="ET116">
        <v>0</v>
      </c>
      <c r="EU116">
        <v>0</v>
      </c>
      <c r="EV116">
        <v>0</v>
      </c>
      <c r="EW116">
        <v>0</v>
      </c>
      <c r="EX116">
        <v>0</v>
      </c>
      <c r="FQ116">
        <v>0</v>
      </c>
      <c r="FR116">
        <f t="shared" si="119"/>
        <v>0</v>
      </c>
      <c r="FS116">
        <v>0</v>
      </c>
      <c r="FX116">
        <v>140</v>
      </c>
      <c r="FY116">
        <v>79</v>
      </c>
      <c r="GD116">
        <v>0</v>
      </c>
      <c r="GF116">
        <v>2069056849</v>
      </c>
      <c r="GG116">
        <v>2</v>
      </c>
      <c r="GH116">
        <v>1</v>
      </c>
      <c r="GI116">
        <v>-2</v>
      </c>
      <c r="GJ116">
        <v>0</v>
      </c>
      <c r="GK116">
        <f>ROUND(R116*(R12)/100,2)</f>
        <v>0</v>
      </c>
      <c r="GL116">
        <f t="shared" si="120"/>
        <v>0</v>
      </c>
      <c r="GM116">
        <f t="shared" si="121"/>
        <v>1637.84</v>
      </c>
      <c r="GN116">
        <f t="shared" si="122"/>
        <v>1637.84</v>
      </c>
      <c r="GO116">
        <f t="shared" si="123"/>
        <v>0</v>
      </c>
      <c r="GP116">
        <f t="shared" si="124"/>
        <v>0</v>
      </c>
      <c r="GR116">
        <v>0</v>
      </c>
      <c r="GS116">
        <v>3</v>
      </c>
      <c r="GT116">
        <v>0</v>
      </c>
      <c r="GV116">
        <f t="shared" si="125"/>
        <v>0</v>
      </c>
      <c r="GW116">
        <v>1</v>
      </c>
      <c r="GX116">
        <f t="shared" si="126"/>
        <v>0</v>
      </c>
      <c r="HA116">
        <v>0</v>
      </c>
      <c r="HB116">
        <v>0</v>
      </c>
      <c r="HC116">
        <f t="shared" si="127"/>
        <v>0</v>
      </c>
      <c r="IK116">
        <v>0</v>
      </c>
    </row>
    <row r="117" spans="1:245" x14ac:dyDescent="0.25">
      <c r="A117">
        <v>18</v>
      </c>
      <c r="B117">
        <v>1</v>
      </c>
      <c r="C117">
        <v>332</v>
      </c>
      <c r="E117" t="s">
        <v>335</v>
      </c>
      <c r="F117" t="s">
        <v>336</v>
      </c>
      <c r="G117" t="s">
        <v>99</v>
      </c>
      <c r="H117" t="s">
        <v>241</v>
      </c>
      <c r="I117">
        <f>I115*J117</f>
        <v>15.6</v>
      </c>
      <c r="J117">
        <v>130</v>
      </c>
      <c r="K117">
        <v>130</v>
      </c>
      <c r="O117">
        <f t="shared" si="98"/>
        <v>9941.69</v>
      </c>
      <c r="P117">
        <f t="shared" si="99"/>
        <v>9941.69</v>
      </c>
      <c r="Q117">
        <f>(ROUND((ROUND(((ET117)*AV117*I117),2)*BB117),2)+ROUND((ROUND(((AE117-(EU117))*AV117*I117),2)*BS117),2))</f>
        <v>0</v>
      </c>
      <c r="R117">
        <f t="shared" si="100"/>
        <v>0</v>
      </c>
      <c r="S117">
        <f t="shared" si="101"/>
        <v>0</v>
      </c>
      <c r="T117">
        <f t="shared" si="102"/>
        <v>0</v>
      </c>
      <c r="U117">
        <f t="shared" si="103"/>
        <v>0</v>
      </c>
      <c r="V117">
        <f t="shared" si="104"/>
        <v>0</v>
      </c>
      <c r="W117">
        <f t="shared" si="105"/>
        <v>0</v>
      </c>
      <c r="X117">
        <f t="shared" si="106"/>
        <v>0</v>
      </c>
      <c r="Y117">
        <f t="shared" si="107"/>
        <v>0</v>
      </c>
      <c r="AA117">
        <v>1045535526</v>
      </c>
      <c r="AB117">
        <f t="shared" si="108"/>
        <v>104.99</v>
      </c>
      <c r="AC117">
        <f t="shared" si="140"/>
        <v>104.99</v>
      </c>
      <c r="AD117">
        <f>ROUND((((ET117)-(EU117))+AE117),6)</f>
        <v>0</v>
      </c>
      <c r="AE117">
        <f>ROUND((EU117),6)</f>
        <v>0</v>
      </c>
      <c r="AF117">
        <f>ROUND((EV117),6)</f>
        <v>0</v>
      </c>
      <c r="AG117">
        <f t="shared" si="109"/>
        <v>0</v>
      </c>
      <c r="AH117">
        <f>(EW117)</f>
        <v>0</v>
      </c>
      <c r="AI117">
        <f>(EX117)</f>
        <v>0</v>
      </c>
      <c r="AJ117">
        <f t="shared" si="110"/>
        <v>0</v>
      </c>
      <c r="AK117">
        <v>104.99</v>
      </c>
      <c r="AL117">
        <v>104.99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</v>
      </c>
      <c r="AW117">
        <v>1</v>
      </c>
      <c r="AZ117">
        <v>1</v>
      </c>
      <c r="BA117">
        <v>1</v>
      </c>
      <c r="BB117">
        <v>1</v>
      </c>
      <c r="BC117">
        <v>6.07</v>
      </c>
      <c r="BH117">
        <v>3</v>
      </c>
      <c r="BI117">
        <v>1</v>
      </c>
      <c r="BJ117" t="s">
        <v>337</v>
      </c>
      <c r="BM117">
        <v>146</v>
      </c>
      <c r="BN117">
        <v>0</v>
      </c>
      <c r="BO117" t="s">
        <v>336</v>
      </c>
      <c r="BP117">
        <v>1</v>
      </c>
      <c r="BQ117">
        <v>30</v>
      </c>
      <c r="BR117">
        <v>0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Z117">
        <v>0</v>
      </c>
      <c r="CA117">
        <v>0</v>
      </c>
      <c r="CE117">
        <v>30</v>
      </c>
      <c r="CF117">
        <v>0</v>
      </c>
      <c r="CG117">
        <v>0</v>
      </c>
      <c r="CM117">
        <v>0</v>
      </c>
      <c r="CO117">
        <v>0</v>
      </c>
      <c r="CP117">
        <f t="shared" si="111"/>
        <v>9941.69</v>
      </c>
      <c r="CQ117">
        <f t="shared" si="112"/>
        <v>637.29</v>
      </c>
      <c r="CR117">
        <f>(ROUND((ROUND(((ET117)*AV117*1),2)*BB117),2)+ROUND((ROUND(((AE117-(EU117))*AV117*1),2)*BS117),2))</f>
        <v>0</v>
      </c>
      <c r="CS117">
        <f t="shared" si="113"/>
        <v>0</v>
      </c>
      <c r="CT117">
        <f t="shared" si="114"/>
        <v>0</v>
      </c>
      <c r="CU117">
        <f t="shared" si="115"/>
        <v>0</v>
      </c>
      <c r="CV117">
        <f t="shared" si="116"/>
        <v>0</v>
      </c>
      <c r="CW117">
        <f t="shared" si="117"/>
        <v>0</v>
      </c>
      <c r="CX117">
        <f t="shared" si="118"/>
        <v>0</v>
      </c>
      <c r="CY117">
        <f>S117*(BZ117/100)</f>
        <v>0</v>
      </c>
      <c r="CZ117">
        <f>S117*(CA117/100)</f>
        <v>0</v>
      </c>
      <c r="DN117">
        <v>140</v>
      </c>
      <c r="DO117">
        <v>79</v>
      </c>
      <c r="DP117">
        <v>1</v>
      </c>
      <c r="DQ117">
        <v>1</v>
      </c>
      <c r="DU117">
        <v>1007</v>
      </c>
      <c r="DV117" t="s">
        <v>241</v>
      </c>
      <c r="DW117" t="s">
        <v>241</v>
      </c>
      <c r="DX117">
        <v>1</v>
      </c>
      <c r="EE117">
        <v>996102957</v>
      </c>
      <c r="EF117">
        <v>30</v>
      </c>
      <c r="EG117" t="s">
        <v>7</v>
      </c>
      <c r="EH117">
        <v>0</v>
      </c>
      <c r="EJ117">
        <v>1</v>
      </c>
      <c r="EK117">
        <v>146</v>
      </c>
      <c r="EL117" t="s">
        <v>327</v>
      </c>
      <c r="EM117" t="s">
        <v>328</v>
      </c>
      <c r="EQ117">
        <v>0</v>
      </c>
      <c r="ER117">
        <v>104.99</v>
      </c>
      <c r="ES117">
        <v>104.99</v>
      </c>
      <c r="ET117">
        <v>0</v>
      </c>
      <c r="EU117">
        <v>0</v>
      </c>
      <c r="EV117">
        <v>0</v>
      </c>
      <c r="EW117">
        <v>0</v>
      </c>
      <c r="EX117">
        <v>0</v>
      </c>
      <c r="FQ117">
        <v>0</v>
      </c>
      <c r="FR117">
        <f t="shared" si="119"/>
        <v>0</v>
      </c>
      <c r="FS117">
        <v>0</v>
      </c>
      <c r="FX117">
        <v>140</v>
      </c>
      <c r="FY117">
        <v>79</v>
      </c>
      <c r="GD117">
        <v>0</v>
      </c>
      <c r="GF117">
        <v>2069056849</v>
      </c>
      <c r="GG117">
        <v>2</v>
      </c>
      <c r="GH117">
        <v>1</v>
      </c>
      <c r="GI117">
        <v>2</v>
      </c>
      <c r="GJ117">
        <v>0</v>
      </c>
      <c r="GK117">
        <f>ROUND(R117*(S12)/100,2)</f>
        <v>0</v>
      </c>
      <c r="GL117">
        <f t="shared" si="120"/>
        <v>0</v>
      </c>
      <c r="GM117">
        <f t="shared" si="121"/>
        <v>9941.69</v>
      </c>
      <c r="GN117">
        <f t="shared" si="122"/>
        <v>9941.69</v>
      </c>
      <c r="GO117">
        <f t="shared" si="123"/>
        <v>0</v>
      </c>
      <c r="GP117">
        <f t="shared" si="124"/>
        <v>0</v>
      </c>
      <c r="GR117">
        <v>0</v>
      </c>
      <c r="GS117">
        <v>3</v>
      </c>
      <c r="GT117">
        <v>0</v>
      </c>
      <c r="GV117">
        <f t="shared" si="125"/>
        <v>0</v>
      </c>
      <c r="GW117">
        <v>1</v>
      </c>
      <c r="GX117">
        <f t="shared" si="126"/>
        <v>0</v>
      </c>
      <c r="HA117">
        <v>0</v>
      </c>
      <c r="HB117">
        <v>0</v>
      </c>
      <c r="HC117">
        <f t="shared" si="127"/>
        <v>0</v>
      </c>
      <c r="IK117">
        <v>0</v>
      </c>
    </row>
    <row r="118" spans="1:245" x14ac:dyDescent="0.25">
      <c r="A118">
        <v>17</v>
      </c>
      <c r="B118">
        <v>1</v>
      </c>
      <c r="C118">
        <f>ROW(SmtRes!A338)</f>
        <v>338</v>
      </c>
      <c r="D118">
        <f>ROW(EtalonRes!A388)</f>
        <v>388</v>
      </c>
      <c r="E118" t="s">
        <v>338</v>
      </c>
      <c r="F118" t="s">
        <v>339</v>
      </c>
      <c r="G118" t="s">
        <v>101</v>
      </c>
      <c r="H118" t="s">
        <v>340</v>
      </c>
      <c r="I118">
        <f>ROUND(22/100,9)</f>
        <v>0.22</v>
      </c>
      <c r="J118">
        <v>0</v>
      </c>
      <c r="K118">
        <f>ROUND(22/100,9)</f>
        <v>0.22</v>
      </c>
      <c r="O118">
        <f t="shared" si="98"/>
        <v>73</v>
      </c>
      <c r="P118">
        <f t="shared" si="99"/>
        <v>3.19</v>
      </c>
      <c r="Q118">
        <f>(ROUND((ROUND((((ET118*1.25))*AV118*I118),2)*BB118),2)+ROUND((ROUND(((AE118-((EU118*1.25)))*AV118*I118),2)*BS118),2))</f>
        <v>33.9</v>
      </c>
      <c r="R118">
        <f t="shared" si="100"/>
        <v>9.73</v>
      </c>
      <c r="S118">
        <f t="shared" si="101"/>
        <v>35.909999999999997</v>
      </c>
      <c r="T118">
        <f t="shared" si="102"/>
        <v>0</v>
      </c>
      <c r="U118">
        <f t="shared" si="103"/>
        <v>2.9854000000000003</v>
      </c>
      <c r="V118">
        <f t="shared" si="104"/>
        <v>0</v>
      </c>
      <c r="W118">
        <f t="shared" si="105"/>
        <v>0</v>
      </c>
      <c r="X118">
        <f t="shared" si="106"/>
        <v>50.27</v>
      </c>
      <c r="Y118">
        <f t="shared" si="107"/>
        <v>28.37</v>
      </c>
      <c r="AA118">
        <v>1045535525</v>
      </c>
      <c r="AB118">
        <f t="shared" si="108"/>
        <v>331.84249999999997</v>
      </c>
      <c r="AC118">
        <f t="shared" si="140"/>
        <v>14.5</v>
      </c>
      <c r="AD118">
        <f>ROUND(((((ET118*1.25))-((EU118*1.25)))+AE118),6)</f>
        <v>154.1</v>
      </c>
      <c r="AE118">
        <f>ROUND(((EU118*1.25)),6)</f>
        <v>44.212499999999999</v>
      </c>
      <c r="AF118">
        <f>ROUND(((EV118*1.15)),6)</f>
        <v>163.24250000000001</v>
      </c>
      <c r="AG118">
        <f t="shared" si="109"/>
        <v>0</v>
      </c>
      <c r="AH118">
        <f>((EW118*1.15))</f>
        <v>13.57</v>
      </c>
      <c r="AI118">
        <f>((EX118*1.25))</f>
        <v>0</v>
      </c>
      <c r="AJ118">
        <f t="shared" si="110"/>
        <v>0</v>
      </c>
      <c r="AK118">
        <v>279.73</v>
      </c>
      <c r="AL118">
        <v>14.5</v>
      </c>
      <c r="AM118">
        <v>123.28</v>
      </c>
      <c r="AN118">
        <v>35.369999999999997</v>
      </c>
      <c r="AO118">
        <v>141.94999999999999</v>
      </c>
      <c r="AP118">
        <v>0</v>
      </c>
      <c r="AQ118">
        <v>11.8</v>
      </c>
      <c r="AR118">
        <v>0</v>
      </c>
      <c r="AS118">
        <v>0</v>
      </c>
      <c r="AT118">
        <v>140</v>
      </c>
      <c r="AU118">
        <v>79</v>
      </c>
      <c r="AV118">
        <v>1</v>
      </c>
      <c r="AW118">
        <v>1</v>
      </c>
      <c r="AZ118">
        <v>1</v>
      </c>
      <c r="BA118">
        <v>1</v>
      </c>
      <c r="BB118">
        <v>1</v>
      </c>
      <c r="BC118">
        <v>1</v>
      </c>
      <c r="BH118">
        <v>0</v>
      </c>
      <c r="BI118">
        <v>1</v>
      </c>
      <c r="BJ118" t="s">
        <v>341</v>
      </c>
      <c r="BM118">
        <v>158</v>
      </c>
      <c r="BN118">
        <v>0</v>
      </c>
      <c r="BP118">
        <v>0</v>
      </c>
      <c r="BQ118">
        <v>30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Z118">
        <v>140</v>
      </c>
      <c r="CA118">
        <v>79</v>
      </c>
      <c r="CE118">
        <v>30</v>
      </c>
      <c r="CF118">
        <v>0</v>
      </c>
      <c r="CG118">
        <v>0</v>
      </c>
      <c r="CM118">
        <v>0</v>
      </c>
      <c r="CN118" t="s">
        <v>163</v>
      </c>
      <c r="CO118">
        <v>0</v>
      </c>
      <c r="CP118">
        <f t="shared" si="111"/>
        <v>73</v>
      </c>
      <c r="CQ118">
        <f t="shared" si="112"/>
        <v>14.5</v>
      </c>
      <c r="CR118">
        <f>(ROUND((ROUND((((ET118*1.25))*AV118*1),2)*BB118),2)+ROUND((ROUND(((AE118-((EU118*1.25)))*AV118*1),2)*BS118),2))</f>
        <v>154.1</v>
      </c>
      <c r="CS118">
        <f t="shared" si="113"/>
        <v>44.21</v>
      </c>
      <c r="CT118">
        <f t="shared" si="114"/>
        <v>163.24</v>
      </c>
      <c r="CU118">
        <f t="shared" si="115"/>
        <v>0</v>
      </c>
      <c r="CV118">
        <f t="shared" si="116"/>
        <v>13.57</v>
      </c>
      <c r="CW118">
        <f t="shared" si="117"/>
        <v>0</v>
      </c>
      <c r="CX118">
        <f t="shared" si="118"/>
        <v>0</v>
      </c>
      <c r="CY118">
        <f>((S118*BZ118)/100)</f>
        <v>50.273999999999994</v>
      </c>
      <c r="CZ118">
        <f>((S118*CA118)/100)</f>
        <v>28.3689</v>
      </c>
      <c r="DE118" t="s">
        <v>164</v>
      </c>
      <c r="DF118" t="s">
        <v>164</v>
      </c>
      <c r="DG118" t="s">
        <v>165</v>
      </c>
      <c r="DI118" t="s">
        <v>165</v>
      </c>
      <c r="DJ118" t="s">
        <v>164</v>
      </c>
      <c r="DN118">
        <v>0</v>
      </c>
      <c r="DO118">
        <v>0</v>
      </c>
      <c r="DP118">
        <v>1</v>
      </c>
      <c r="DQ118">
        <v>1</v>
      </c>
      <c r="DU118">
        <v>1005</v>
      </c>
      <c r="DV118" t="s">
        <v>340</v>
      </c>
      <c r="DW118" t="s">
        <v>340</v>
      </c>
      <c r="DX118">
        <v>100</v>
      </c>
      <c r="EE118">
        <v>996102969</v>
      </c>
      <c r="EF118">
        <v>30</v>
      </c>
      <c r="EG118" t="s">
        <v>7</v>
      </c>
      <c r="EH118">
        <v>0</v>
      </c>
      <c r="EJ118">
        <v>1</v>
      </c>
      <c r="EK118">
        <v>158</v>
      </c>
      <c r="EL118" t="s">
        <v>342</v>
      </c>
      <c r="EM118" t="s">
        <v>343</v>
      </c>
      <c r="EO118" t="s">
        <v>168</v>
      </c>
      <c r="EQ118">
        <v>0</v>
      </c>
      <c r="ER118">
        <v>279.73</v>
      </c>
      <c r="ES118">
        <v>14.5</v>
      </c>
      <c r="ET118">
        <v>123.28</v>
      </c>
      <c r="EU118">
        <v>35.369999999999997</v>
      </c>
      <c r="EV118">
        <v>141.94999999999999</v>
      </c>
      <c r="EW118">
        <v>11.8</v>
      </c>
      <c r="EX118">
        <v>0</v>
      </c>
      <c r="EY118">
        <v>0</v>
      </c>
      <c r="FQ118">
        <v>0</v>
      </c>
      <c r="FR118">
        <f t="shared" si="119"/>
        <v>0</v>
      </c>
      <c r="FS118">
        <v>0</v>
      </c>
      <c r="FX118">
        <v>140</v>
      </c>
      <c r="FY118">
        <v>79</v>
      </c>
      <c r="GD118">
        <v>0</v>
      </c>
      <c r="GF118">
        <v>-1050223762</v>
      </c>
      <c r="GG118">
        <v>2</v>
      </c>
      <c r="GH118">
        <v>1</v>
      </c>
      <c r="GI118">
        <v>-2</v>
      </c>
      <c r="GJ118">
        <v>0</v>
      </c>
      <c r="GK118">
        <f>ROUND(R118*(R12)/100,2)</f>
        <v>17.03</v>
      </c>
      <c r="GL118">
        <f t="shared" si="120"/>
        <v>0</v>
      </c>
      <c r="GM118">
        <f t="shared" si="121"/>
        <v>168.67</v>
      </c>
      <c r="GN118">
        <f t="shared" si="122"/>
        <v>168.67</v>
      </c>
      <c r="GO118">
        <f t="shared" si="123"/>
        <v>0</v>
      </c>
      <c r="GP118">
        <f t="shared" si="124"/>
        <v>0</v>
      </c>
      <c r="GR118">
        <v>0</v>
      </c>
      <c r="GS118">
        <v>3</v>
      </c>
      <c r="GT118">
        <v>0</v>
      </c>
      <c r="GV118">
        <f t="shared" si="125"/>
        <v>0</v>
      </c>
      <c r="GW118">
        <v>1</v>
      </c>
      <c r="GX118">
        <f t="shared" si="126"/>
        <v>0</v>
      </c>
      <c r="HA118">
        <v>0</v>
      </c>
      <c r="HB118">
        <v>0</v>
      </c>
      <c r="HC118">
        <f t="shared" si="127"/>
        <v>0</v>
      </c>
      <c r="IK118">
        <v>0</v>
      </c>
    </row>
    <row r="119" spans="1:245" x14ac:dyDescent="0.25">
      <c r="A119">
        <v>17</v>
      </c>
      <c r="B119">
        <v>1</v>
      </c>
      <c r="C119">
        <f>ROW(SmtRes!A344)</f>
        <v>344</v>
      </c>
      <c r="D119">
        <f>ROW(EtalonRes!A394)</f>
        <v>394</v>
      </c>
      <c r="E119" t="s">
        <v>338</v>
      </c>
      <c r="F119" t="s">
        <v>339</v>
      </c>
      <c r="G119" t="s">
        <v>101</v>
      </c>
      <c r="H119" t="s">
        <v>340</v>
      </c>
      <c r="I119">
        <f>ROUND(22/100,9)</f>
        <v>0.22</v>
      </c>
      <c r="J119">
        <v>0</v>
      </c>
      <c r="K119">
        <f>ROUND(22/100,9)</f>
        <v>0.22</v>
      </c>
      <c r="O119">
        <f t="shared" si="98"/>
        <v>1341.1</v>
      </c>
      <c r="P119">
        <f t="shared" si="99"/>
        <v>21.15</v>
      </c>
      <c r="Q119">
        <f>(ROUND((ROUND((((ET119*1.25))*AV119*I119),2)*BB119),2)+ROUND((ROUND(((AE119-((EU119*1.25)))*AV119*I119),2)*BS119),2))</f>
        <v>395.27</v>
      </c>
      <c r="R119">
        <f t="shared" si="100"/>
        <v>250.55</v>
      </c>
      <c r="S119">
        <f t="shared" si="101"/>
        <v>924.68</v>
      </c>
      <c r="T119">
        <f t="shared" si="102"/>
        <v>0</v>
      </c>
      <c r="U119">
        <f t="shared" si="103"/>
        <v>2.9854000000000003</v>
      </c>
      <c r="V119">
        <f t="shared" si="104"/>
        <v>0</v>
      </c>
      <c r="W119">
        <f t="shared" si="105"/>
        <v>0</v>
      </c>
      <c r="X119">
        <f t="shared" si="106"/>
        <v>1035.6400000000001</v>
      </c>
      <c r="Y119">
        <f t="shared" si="107"/>
        <v>379.12</v>
      </c>
      <c r="AA119">
        <v>1045535526</v>
      </c>
      <c r="AB119">
        <f t="shared" si="108"/>
        <v>331.84249999999997</v>
      </c>
      <c r="AC119">
        <f t="shared" si="140"/>
        <v>14.5</v>
      </c>
      <c r="AD119">
        <f>ROUND(((((ET119*1.25))-((EU119*1.25)))+AE119),6)</f>
        <v>154.1</v>
      </c>
      <c r="AE119">
        <f>ROUND(((EU119*1.25)),6)</f>
        <v>44.212499999999999</v>
      </c>
      <c r="AF119">
        <f>ROUND(((EV119*1.15)),6)</f>
        <v>163.24250000000001</v>
      </c>
      <c r="AG119">
        <f t="shared" si="109"/>
        <v>0</v>
      </c>
      <c r="AH119">
        <f>((EW119*1.15))</f>
        <v>13.57</v>
      </c>
      <c r="AI119">
        <f>((EX119*1.25))</f>
        <v>0</v>
      </c>
      <c r="AJ119">
        <f t="shared" si="110"/>
        <v>0</v>
      </c>
      <c r="AK119">
        <v>279.73</v>
      </c>
      <c r="AL119">
        <v>14.5</v>
      </c>
      <c r="AM119">
        <v>123.28</v>
      </c>
      <c r="AN119">
        <v>35.369999999999997</v>
      </c>
      <c r="AO119">
        <v>141.94999999999999</v>
      </c>
      <c r="AP119">
        <v>0</v>
      </c>
      <c r="AQ119">
        <v>11.8</v>
      </c>
      <c r="AR119">
        <v>0</v>
      </c>
      <c r="AS119">
        <v>0</v>
      </c>
      <c r="AT119">
        <v>112</v>
      </c>
      <c r="AU119">
        <v>41</v>
      </c>
      <c r="AV119">
        <v>1</v>
      </c>
      <c r="AW119">
        <v>1</v>
      </c>
      <c r="AZ119">
        <v>1</v>
      </c>
      <c r="BA119">
        <v>25.75</v>
      </c>
      <c r="BB119">
        <v>11.66</v>
      </c>
      <c r="BC119">
        <v>6.63</v>
      </c>
      <c r="BH119">
        <v>0</v>
      </c>
      <c r="BI119">
        <v>1</v>
      </c>
      <c r="BJ119" t="s">
        <v>341</v>
      </c>
      <c r="BM119">
        <v>158</v>
      </c>
      <c r="BN119">
        <v>0</v>
      </c>
      <c r="BO119" t="s">
        <v>339</v>
      </c>
      <c r="BP119">
        <v>1</v>
      </c>
      <c r="BQ119">
        <v>30</v>
      </c>
      <c r="BR119">
        <v>0</v>
      </c>
      <c r="BS119">
        <v>25.75</v>
      </c>
      <c r="BT119">
        <v>1</v>
      </c>
      <c r="BU119">
        <v>1</v>
      </c>
      <c r="BV119">
        <v>1</v>
      </c>
      <c r="BW119">
        <v>1</v>
      </c>
      <c r="BX119">
        <v>1</v>
      </c>
      <c r="BZ119">
        <v>112</v>
      </c>
      <c r="CA119">
        <v>41</v>
      </c>
      <c r="CE119">
        <v>30</v>
      </c>
      <c r="CF119">
        <v>0</v>
      </c>
      <c r="CG119">
        <v>0</v>
      </c>
      <c r="CM119">
        <v>0</v>
      </c>
      <c r="CN119" t="s">
        <v>163</v>
      </c>
      <c r="CO119">
        <v>0</v>
      </c>
      <c r="CP119">
        <f t="shared" si="111"/>
        <v>1341.1</v>
      </c>
      <c r="CQ119">
        <f t="shared" si="112"/>
        <v>96.14</v>
      </c>
      <c r="CR119">
        <f>(ROUND((ROUND((((ET119*1.25))*AV119*1),2)*BB119),2)+ROUND((ROUND(((AE119-((EU119*1.25)))*AV119*1),2)*BS119),2))</f>
        <v>1796.81</v>
      </c>
      <c r="CS119">
        <f t="shared" si="113"/>
        <v>1138.4100000000001</v>
      </c>
      <c r="CT119">
        <f t="shared" si="114"/>
        <v>4203.43</v>
      </c>
      <c r="CU119">
        <f t="shared" si="115"/>
        <v>0</v>
      </c>
      <c r="CV119">
        <f t="shared" si="116"/>
        <v>13.57</v>
      </c>
      <c r="CW119">
        <f t="shared" si="117"/>
        <v>0</v>
      </c>
      <c r="CX119">
        <f t="shared" si="118"/>
        <v>0</v>
      </c>
      <c r="CY119">
        <f>S119*(BZ119/100)</f>
        <v>1035.6416000000002</v>
      </c>
      <c r="CZ119">
        <f>S119*(CA119/100)</f>
        <v>379.11879999999996</v>
      </c>
      <c r="DE119" t="s">
        <v>164</v>
      </c>
      <c r="DF119" t="s">
        <v>164</v>
      </c>
      <c r="DG119" t="s">
        <v>165</v>
      </c>
      <c r="DI119" t="s">
        <v>165</v>
      </c>
      <c r="DJ119" t="s">
        <v>164</v>
      </c>
      <c r="DN119">
        <v>140</v>
      </c>
      <c r="DO119">
        <v>79</v>
      </c>
      <c r="DP119">
        <v>1</v>
      </c>
      <c r="DQ119">
        <v>1</v>
      </c>
      <c r="DU119">
        <v>1005</v>
      </c>
      <c r="DV119" t="s">
        <v>340</v>
      </c>
      <c r="DW119" t="s">
        <v>340</v>
      </c>
      <c r="DX119">
        <v>100</v>
      </c>
      <c r="EE119">
        <v>996102969</v>
      </c>
      <c r="EF119">
        <v>30</v>
      </c>
      <c r="EG119" t="s">
        <v>7</v>
      </c>
      <c r="EH119">
        <v>0</v>
      </c>
      <c r="EJ119">
        <v>1</v>
      </c>
      <c r="EK119">
        <v>158</v>
      </c>
      <c r="EL119" t="s">
        <v>342</v>
      </c>
      <c r="EM119" t="s">
        <v>343</v>
      </c>
      <c r="EO119" t="s">
        <v>168</v>
      </c>
      <c r="EQ119">
        <v>0</v>
      </c>
      <c r="ER119">
        <v>279.73</v>
      </c>
      <c r="ES119">
        <v>14.5</v>
      </c>
      <c r="ET119">
        <v>123.28</v>
      </c>
      <c r="EU119">
        <v>35.369999999999997</v>
      </c>
      <c r="EV119">
        <v>141.94999999999999</v>
      </c>
      <c r="EW119">
        <v>11.8</v>
      </c>
      <c r="EX119">
        <v>0</v>
      </c>
      <c r="EY119">
        <v>0</v>
      </c>
      <c r="FQ119">
        <v>0</v>
      </c>
      <c r="FR119">
        <f t="shared" si="119"/>
        <v>0</v>
      </c>
      <c r="FS119">
        <v>0</v>
      </c>
      <c r="FX119">
        <v>140</v>
      </c>
      <c r="FY119">
        <v>79</v>
      </c>
      <c r="GD119">
        <v>0</v>
      </c>
      <c r="GF119">
        <v>-1050223762</v>
      </c>
      <c r="GG119">
        <v>2</v>
      </c>
      <c r="GH119">
        <v>1</v>
      </c>
      <c r="GI119">
        <v>2</v>
      </c>
      <c r="GJ119">
        <v>0</v>
      </c>
      <c r="GK119">
        <f>ROUND(R119*(S12)/100,2)</f>
        <v>393.36</v>
      </c>
      <c r="GL119">
        <f t="shared" si="120"/>
        <v>0</v>
      </c>
      <c r="GM119">
        <f t="shared" si="121"/>
        <v>3149.22</v>
      </c>
      <c r="GN119">
        <f t="shared" si="122"/>
        <v>3149.22</v>
      </c>
      <c r="GO119">
        <f t="shared" si="123"/>
        <v>0</v>
      </c>
      <c r="GP119">
        <f t="shared" si="124"/>
        <v>0</v>
      </c>
      <c r="GR119">
        <v>0</v>
      </c>
      <c r="GS119">
        <v>3</v>
      </c>
      <c r="GT119">
        <v>0</v>
      </c>
      <c r="GV119">
        <f t="shared" si="125"/>
        <v>0</v>
      </c>
      <c r="GW119">
        <v>1</v>
      </c>
      <c r="GX119">
        <f t="shared" si="126"/>
        <v>0</v>
      </c>
      <c r="HA119">
        <v>0</v>
      </c>
      <c r="HB119">
        <v>0</v>
      </c>
      <c r="HC119">
        <f t="shared" si="127"/>
        <v>0</v>
      </c>
      <c r="IK119">
        <v>0</v>
      </c>
    </row>
    <row r="120" spans="1:245" x14ac:dyDescent="0.25">
      <c r="A120">
        <v>18</v>
      </c>
      <c r="B120">
        <v>1</v>
      </c>
      <c r="C120">
        <v>337</v>
      </c>
      <c r="E120" t="s">
        <v>344</v>
      </c>
      <c r="F120" t="s">
        <v>345</v>
      </c>
      <c r="G120" t="s">
        <v>102</v>
      </c>
      <c r="H120" t="s">
        <v>233</v>
      </c>
      <c r="I120">
        <f>I118*J120</f>
        <v>2.1076000000000001</v>
      </c>
      <c r="J120">
        <v>9.58</v>
      </c>
      <c r="K120">
        <v>9.58</v>
      </c>
      <c r="O120">
        <f t="shared" ref="O120:O151" si="141">ROUND(CP120,2)</f>
        <v>648.89</v>
      </c>
      <c r="P120">
        <f t="shared" ref="P120:P151" si="142">ROUND((ROUND((AC120*AW120*I120),2)*BC120),2)</f>
        <v>648.89</v>
      </c>
      <c r="Q120">
        <f>(ROUND((ROUND(((ET120)*AV120*I120),2)*BB120),2)+ROUND((ROUND(((AE120-(EU120))*AV120*I120),2)*BS120),2))</f>
        <v>0</v>
      </c>
      <c r="R120">
        <f t="shared" ref="R120:R151" si="143">ROUND((ROUND((AE120*AV120*I120),2)*BS120),2)</f>
        <v>0</v>
      </c>
      <c r="S120">
        <f t="shared" ref="S120:S151" si="144">ROUND((ROUND((AF120*AV120*I120),2)*BA120),2)</f>
        <v>0</v>
      </c>
      <c r="T120">
        <f t="shared" ref="T120:T151" si="145">ROUND(CU120*I120,2)</f>
        <v>0</v>
      </c>
      <c r="U120">
        <f t="shared" ref="U120:U151" si="146">CV120*I120</f>
        <v>0</v>
      </c>
      <c r="V120">
        <f t="shared" ref="V120:V151" si="147">CW120*I120</f>
        <v>0</v>
      </c>
      <c r="W120">
        <f t="shared" ref="W120:W151" si="148">ROUND(CX120*I120,2)</f>
        <v>0</v>
      </c>
      <c r="X120">
        <f t="shared" ref="X120:X151" si="149">ROUND(CY120,2)</f>
        <v>0</v>
      </c>
      <c r="Y120">
        <f t="shared" ref="Y120:Y151" si="150">ROUND(CZ120,2)</f>
        <v>0</v>
      </c>
      <c r="AA120">
        <v>1045535525</v>
      </c>
      <c r="AB120">
        <f t="shared" ref="AB120:AB151" si="151">ROUND((AC120+AD120+AF120),6)</f>
        <v>307.88</v>
      </c>
      <c r="AC120">
        <f t="shared" si="140"/>
        <v>307.88</v>
      </c>
      <c r="AD120">
        <f>ROUND((((ET120)-(EU120))+AE120),6)</f>
        <v>0</v>
      </c>
      <c r="AE120">
        <f>ROUND((EU120),6)</f>
        <v>0</v>
      </c>
      <c r="AF120">
        <f>ROUND((EV120),6)</f>
        <v>0</v>
      </c>
      <c r="AG120">
        <f t="shared" ref="AG120:AG151" si="152">ROUND((AP120),6)</f>
        <v>0</v>
      </c>
      <c r="AH120">
        <f>(EW120)</f>
        <v>0</v>
      </c>
      <c r="AI120">
        <f>(EX120)</f>
        <v>0</v>
      </c>
      <c r="AJ120">
        <f t="shared" ref="AJ120:AJ151" si="153">(AS120)</f>
        <v>0</v>
      </c>
      <c r="AK120">
        <v>307.88</v>
      </c>
      <c r="AL120">
        <v>307.88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140</v>
      </c>
      <c r="AU120">
        <v>79</v>
      </c>
      <c r="AV120">
        <v>1</v>
      </c>
      <c r="AW120">
        <v>1</v>
      </c>
      <c r="AZ120">
        <v>1</v>
      </c>
      <c r="BA120">
        <v>1</v>
      </c>
      <c r="BB120">
        <v>1</v>
      </c>
      <c r="BC120">
        <v>1</v>
      </c>
      <c r="BH120">
        <v>3</v>
      </c>
      <c r="BI120">
        <v>1</v>
      </c>
      <c r="BJ120" t="s">
        <v>346</v>
      </c>
      <c r="BM120">
        <v>158</v>
      </c>
      <c r="BN120">
        <v>0</v>
      </c>
      <c r="BP120">
        <v>0</v>
      </c>
      <c r="BQ120">
        <v>30</v>
      </c>
      <c r="BR120">
        <v>0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Z120">
        <v>140</v>
      </c>
      <c r="CA120">
        <v>79</v>
      </c>
      <c r="CE120">
        <v>30</v>
      </c>
      <c r="CF120">
        <v>0</v>
      </c>
      <c r="CG120">
        <v>0</v>
      </c>
      <c r="CM120">
        <v>0</v>
      </c>
      <c r="CO120">
        <v>0</v>
      </c>
      <c r="CP120">
        <f t="shared" ref="CP120:CP151" si="154">(P120+Q120+S120)</f>
        <v>648.89</v>
      </c>
      <c r="CQ120">
        <f t="shared" ref="CQ120:CQ151" si="155">ROUND((ROUND((AC120*AW120*1),2)*BC120),2)</f>
        <v>307.88</v>
      </c>
      <c r="CR120">
        <f>(ROUND((ROUND(((ET120)*AV120*1),2)*BB120),2)+ROUND((ROUND(((AE120-(EU120))*AV120*1),2)*BS120),2))</f>
        <v>0</v>
      </c>
      <c r="CS120">
        <f t="shared" ref="CS120:CS151" si="156">ROUND((ROUND((AE120*AV120*1),2)*BS120),2)</f>
        <v>0</v>
      </c>
      <c r="CT120">
        <f t="shared" ref="CT120:CT151" si="157">ROUND((ROUND((AF120*AV120*1),2)*BA120),2)</f>
        <v>0</v>
      </c>
      <c r="CU120">
        <f t="shared" ref="CU120:CU151" si="158">AG120</f>
        <v>0</v>
      </c>
      <c r="CV120">
        <f t="shared" ref="CV120:CV151" si="159">(AH120*AV120)</f>
        <v>0</v>
      </c>
      <c r="CW120">
        <f t="shared" ref="CW120:CW151" si="160">AI120</f>
        <v>0</v>
      </c>
      <c r="CX120">
        <f t="shared" ref="CX120:CX151" si="161">AJ120</f>
        <v>0</v>
      </c>
      <c r="CY120">
        <f>((S120*BZ120)/100)</f>
        <v>0</v>
      </c>
      <c r="CZ120">
        <f>((S120*CA120)/100)</f>
        <v>0</v>
      </c>
      <c r="DN120">
        <v>0</v>
      </c>
      <c r="DO120">
        <v>0</v>
      </c>
      <c r="DP120">
        <v>1</v>
      </c>
      <c r="DQ120">
        <v>1</v>
      </c>
      <c r="DU120">
        <v>39568864</v>
      </c>
      <c r="DV120" t="s">
        <v>233</v>
      </c>
      <c r="DW120" t="s">
        <v>233</v>
      </c>
      <c r="DX120">
        <v>1000</v>
      </c>
      <c r="EE120">
        <v>996102969</v>
      </c>
      <c r="EF120">
        <v>30</v>
      </c>
      <c r="EG120" t="s">
        <v>7</v>
      </c>
      <c r="EH120">
        <v>0</v>
      </c>
      <c r="EJ120">
        <v>1</v>
      </c>
      <c r="EK120">
        <v>158</v>
      </c>
      <c r="EL120" t="s">
        <v>342</v>
      </c>
      <c r="EM120" t="s">
        <v>343</v>
      </c>
      <c r="EQ120">
        <v>0</v>
      </c>
      <c r="ER120">
        <v>307.88</v>
      </c>
      <c r="ES120">
        <v>307.88</v>
      </c>
      <c r="ET120">
        <v>0</v>
      </c>
      <c r="EU120">
        <v>0</v>
      </c>
      <c r="EV120">
        <v>0</v>
      </c>
      <c r="EW120">
        <v>0</v>
      </c>
      <c r="EX120">
        <v>0</v>
      </c>
      <c r="FQ120">
        <v>0</v>
      </c>
      <c r="FR120">
        <f t="shared" ref="FR120:FR151" si="162">ROUND(IF(AND(BH120=3,BI120=3),P120,0),2)</f>
        <v>0</v>
      </c>
      <c r="FS120">
        <v>0</v>
      </c>
      <c r="FX120">
        <v>140</v>
      </c>
      <c r="FY120">
        <v>79</v>
      </c>
      <c r="GD120">
        <v>0</v>
      </c>
      <c r="GF120">
        <v>305310980</v>
      </c>
      <c r="GG120">
        <v>2</v>
      </c>
      <c r="GH120">
        <v>1</v>
      </c>
      <c r="GI120">
        <v>-2</v>
      </c>
      <c r="GJ120">
        <v>0</v>
      </c>
      <c r="GK120">
        <f>ROUND(R120*(R12)/100,2)</f>
        <v>0</v>
      </c>
      <c r="GL120">
        <f t="shared" ref="GL120:GL151" si="163">ROUND(IF(AND(BH120=3,BI120=3,FS120&lt;&gt;0),P120,0),2)</f>
        <v>0</v>
      </c>
      <c r="GM120">
        <f t="shared" ref="GM120:GM151" si="164">ROUND(O120+X120+Y120+GK120,2)+GX120</f>
        <v>648.89</v>
      </c>
      <c r="GN120">
        <f t="shared" ref="GN120:GN151" si="165">IF(OR(BI120=0,BI120=1),ROUND(O120+X120+Y120+GK120,2),0)</f>
        <v>648.89</v>
      </c>
      <c r="GO120">
        <f t="shared" ref="GO120:GO151" si="166">IF(BI120=2,ROUND(O120+X120+Y120+GK120,2),0)</f>
        <v>0</v>
      </c>
      <c r="GP120">
        <f t="shared" ref="GP120:GP151" si="167">IF(BI120=4,ROUND(O120+X120+Y120+GK120,2)+GX120,0)</f>
        <v>0</v>
      </c>
      <c r="GR120">
        <v>0</v>
      </c>
      <c r="GS120">
        <v>3</v>
      </c>
      <c r="GT120">
        <v>0</v>
      </c>
      <c r="GV120">
        <f t="shared" ref="GV120:GV151" si="168">ROUND((GT120),6)</f>
        <v>0</v>
      </c>
      <c r="GW120">
        <v>1</v>
      </c>
      <c r="GX120">
        <f t="shared" ref="GX120:GX151" si="169">ROUND(HC120*I120,2)</f>
        <v>0</v>
      </c>
      <c r="HA120">
        <v>0</v>
      </c>
      <c r="HB120">
        <v>0</v>
      </c>
      <c r="HC120">
        <f t="shared" ref="HC120:HC151" si="170">GV120*GW120</f>
        <v>0</v>
      </c>
      <c r="IK120">
        <v>0</v>
      </c>
    </row>
    <row r="121" spans="1:245" x14ac:dyDescent="0.25">
      <c r="A121">
        <v>18</v>
      </c>
      <c r="B121">
        <v>1</v>
      </c>
      <c r="C121">
        <v>343</v>
      </c>
      <c r="E121" t="s">
        <v>344</v>
      </c>
      <c r="F121" t="s">
        <v>345</v>
      </c>
      <c r="G121" t="s">
        <v>102</v>
      </c>
      <c r="H121" t="s">
        <v>233</v>
      </c>
      <c r="I121">
        <f>I119*J121</f>
        <v>2.1076000000000001</v>
      </c>
      <c r="J121">
        <v>9.58</v>
      </c>
      <c r="K121">
        <v>9.58</v>
      </c>
      <c r="O121">
        <f t="shared" si="141"/>
        <v>7066.41</v>
      </c>
      <c r="P121">
        <f t="shared" si="142"/>
        <v>7066.41</v>
      </c>
      <c r="Q121">
        <f>(ROUND((ROUND(((ET121)*AV121*I121),2)*BB121),2)+ROUND((ROUND(((AE121-(EU121))*AV121*I121),2)*BS121),2))</f>
        <v>0</v>
      </c>
      <c r="R121">
        <f t="shared" si="143"/>
        <v>0</v>
      </c>
      <c r="S121">
        <f t="shared" si="144"/>
        <v>0</v>
      </c>
      <c r="T121">
        <f t="shared" si="145"/>
        <v>0</v>
      </c>
      <c r="U121">
        <f t="shared" si="146"/>
        <v>0</v>
      </c>
      <c r="V121">
        <f t="shared" si="147"/>
        <v>0</v>
      </c>
      <c r="W121">
        <f t="shared" si="148"/>
        <v>0</v>
      </c>
      <c r="X121">
        <f t="shared" si="149"/>
        <v>0</v>
      </c>
      <c r="Y121">
        <f t="shared" si="150"/>
        <v>0</v>
      </c>
      <c r="AA121">
        <v>1045535526</v>
      </c>
      <c r="AB121">
        <f t="shared" si="151"/>
        <v>307.88</v>
      </c>
      <c r="AC121">
        <f t="shared" si="140"/>
        <v>307.88</v>
      </c>
      <c r="AD121">
        <f>ROUND((((ET121)-(EU121))+AE121),6)</f>
        <v>0</v>
      </c>
      <c r="AE121">
        <f>ROUND((EU121),6)</f>
        <v>0</v>
      </c>
      <c r="AF121">
        <f>ROUND((EV121),6)</f>
        <v>0</v>
      </c>
      <c r="AG121">
        <f t="shared" si="152"/>
        <v>0</v>
      </c>
      <c r="AH121">
        <f>(EW121)</f>
        <v>0</v>
      </c>
      <c r="AI121">
        <f>(EX121)</f>
        <v>0</v>
      </c>
      <c r="AJ121">
        <f t="shared" si="153"/>
        <v>0</v>
      </c>
      <c r="AK121">
        <v>307.88</v>
      </c>
      <c r="AL121">
        <v>307.88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Z121">
        <v>1</v>
      </c>
      <c r="BA121">
        <v>1</v>
      </c>
      <c r="BB121">
        <v>1</v>
      </c>
      <c r="BC121">
        <v>10.89</v>
      </c>
      <c r="BH121">
        <v>3</v>
      </c>
      <c r="BI121">
        <v>1</v>
      </c>
      <c r="BJ121" t="s">
        <v>346</v>
      </c>
      <c r="BM121">
        <v>158</v>
      </c>
      <c r="BN121">
        <v>0</v>
      </c>
      <c r="BO121" t="s">
        <v>345</v>
      </c>
      <c r="BP121">
        <v>1</v>
      </c>
      <c r="BQ121">
        <v>30</v>
      </c>
      <c r="BR121">
        <v>0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Z121">
        <v>0</v>
      </c>
      <c r="CA121">
        <v>0</v>
      </c>
      <c r="CE121">
        <v>30</v>
      </c>
      <c r="CF121">
        <v>0</v>
      </c>
      <c r="CG121">
        <v>0</v>
      </c>
      <c r="CM121">
        <v>0</v>
      </c>
      <c r="CO121">
        <v>0</v>
      </c>
      <c r="CP121">
        <f t="shared" si="154"/>
        <v>7066.41</v>
      </c>
      <c r="CQ121">
        <f t="shared" si="155"/>
        <v>3352.81</v>
      </c>
      <c r="CR121">
        <f>(ROUND((ROUND(((ET121)*AV121*1),2)*BB121),2)+ROUND((ROUND(((AE121-(EU121))*AV121*1),2)*BS121),2))</f>
        <v>0</v>
      </c>
      <c r="CS121">
        <f t="shared" si="156"/>
        <v>0</v>
      </c>
      <c r="CT121">
        <f t="shared" si="157"/>
        <v>0</v>
      </c>
      <c r="CU121">
        <f t="shared" si="158"/>
        <v>0</v>
      </c>
      <c r="CV121">
        <f t="shared" si="159"/>
        <v>0</v>
      </c>
      <c r="CW121">
        <f t="shared" si="160"/>
        <v>0</v>
      </c>
      <c r="CX121">
        <f t="shared" si="161"/>
        <v>0</v>
      </c>
      <c r="CY121">
        <f>S121*(BZ121/100)</f>
        <v>0</v>
      </c>
      <c r="CZ121">
        <f>S121*(CA121/100)</f>
        <v>0</v>
      </c>
      <c r="DN121">
        <v>140</v>
      </c>
      <c r="DO121">
        <v>79</v>
      </c>
      <c r="DP121">
        <v>1</v>
      </c>
      <c r="DQ121">
        <v>1</v>
      </c>
      <c r="DU121">
        <v>39568864</v>
      </c>
      <c r="DV121" t="s">
        <v>233</v>
      </c>
      <c r="DW121" t="s">
        <v>233</v>
      </c>
      <c r="DX121">
        <v>1000</v>
      </c>
      <c r="EE121">
        <v>996102969</v>
      </c>
      <c r="EF121">
        <v>30</v>
      </c>
      <c r="EG121" t="s">
        <v>7</v>
      </c>
      <c r="EH121">
        <v>0</v>
      </c>
      <c r="EJ121">
        <v>1</v>
      </c>
      <c r="EK121">
        <v>158</v>
      </c>
      <c r="EL121" t="s">
        <v>342</v>
      </c>
      <c r="EM121" t="s">
        <v>343</v>
      </c>
      <c r="EQ121">
        <v>0</v>
      </c>
      <c r="ER121">
        <v>307.88</v>
      </c>
      <c r="ES121">
        <v>307.88</v>
      </c>
      <c r="ET121">
        <v>0</v>
      </c>
      <c r="EU121">
        <v>0</v>
      </c>
      <c r="EV121">
        <v>0</v>
      </c>
      <c r="EW121">
        <v>0</v>
      </c>
      <c r="EX121">
        <v>0</v>
      </c>
      <c r="FQ121">
        <v>0</v>
      </c>
      <c r="FR121">
        <f t="shared" si="162"/>
        <v>0</v>
      </c>
      <c r="FS121">
        <v>0</v>
      </c>
      <c r="FX121">
        <v>140</v>
      </c>
      <c r="FY121">
        <v>79</v>
      </c>
      <c r="GD121">
        <v>0</v>
      </c>
      <c r="GF121">
        <v>305310980</v>
      </c>
      <c r="GG121">
        <v>2</v>
      </c>
      <c r="GH121">
        <v>1</v>
      </c>
      <c r="GI121">
        <v>2</v>
      </c>
      <c r="GJ121">
        <v>0</v>
      </c>
      <c r="GK121">
        <f>ROUND(R121*(S12)/100,2)</f>
        <v>0</v>
      </c>
      <c r="GL121">
        <f t="shared" si="163"/>
        <v>0</v>
      </c>
      <c r="GM121">
        <f t="shared" si="164"/>
        <v>7066.41</v>
      </c>
      <c r="GN121">
        <f t="shared" si="165"/>
        <v>7066.41</v>
      </c>
      <c r="GO121">
        <f t="shared" si="166"/>
        <v>0</v>
      </c>
      <c r="GP121">
        <f t="shared" si="167"/>
        <v>0</v>
      </c>
      <c r="GR121">
        <v>0</v>
      </c>
      <c r="GS121">
        <v>3</v>
      </c>
      <c r="GT121">
        <v>0</v>
      </c>
      <c r="GV121">
        <f t="shared" si="168"/>
        <v>0</v>
      </c>
      <c r="GW121">
        <v>1</v>
      </c>
      <c r="GX121">
        <f t="shared" si="169"/>
        <v>0</v>
      </c>
      <c r="HA121">
        <v>0</v>
      </c>
      <c r="HB121">
        <v>0</v>
      </c>
      <c r="HC121">
        <f t="shared" si="170"/>
        <v>0</v>
      </c>
      <c r="IK121">
        <v>0</v>
      </c>
    </row>
    <row r="122" spans="1:245" x14ac:dyDescent="0.25">
      <c r="A122">
        <v>17</v>
      </c>
      <c r="B122">
        <v>1</v>
      </c>
      <c r="C122">
        <f>ROW(SmtRes!A350)</f>
        <v>350</v>
      </c>
      <c r="D122">
        <f>ROW(EtalonRes!A400)</f>
        <v>400</v>
      </c>
      <c r="E122" t="s">
        <v>347</v>
      </c>
      <c r="F122" t="s">
        <v>339</v>
      </c>
      <c r="G122" t="s">
        <v>103</v>
      </c>
      <c r="H122" t="s">
        <v>340</v>
      </c>
      <c r="I122">
        <f>ROUND(22/100,9)</f>
        <v>0.22</v>
      </c>
      <c r="J122">
        <v>0</v>
      </c>
      <c r="K122">
        <f>ROUND(22/100,9)</f>
        <v>0.22</v>
      </c>
      <c r="O122">
        <f t="shared" si="141"/>
        <v>73</v>
      </c>
      <c r="P122">
        <f t="shared" si="142"/>
        <v>3.19</v>
      </c>
      <c r="Q122">
        <f>(ROUND((ROUND((((ET122*1.25))*AV122*I122),2)*BB122),2)+ROUND((ROUND(((AE122-((EU122*1.25)))*AV122*I122),2)*BS122),2))</f>
        <v>33.9</v>
      </c>
      <c r="R122">
        <f t="shared" si="143"/>
        <v>9.73</v>
      </c>
      <c r="S122">
        <f t="shared" si="144"/>
        <v>35.909999999999997</v>
      </c>
      <c r="T122">
        <f t="shared" si="145"/>
        <v>0</v>
      </c>
      <c r="U122">
        <f t="shared" si="146"/>
        <v>2.9854000000000003</v>
      </c>
      <c r="V122">
        <f t="shared" si="147"/>
        <v>0</v>
      </c>
      <c r="W122">
        <f t="shared" si="148"/>
        <v>0</v>
      </c>
      <c r="X122">
        <f t="shared" si="149"/>
        <v>50.27</v>
      </c>
      <c r="Y122">
        <f t="shared" si="150"/>
        <v>28.37</v>
      </c>
      <c r="AA122">
        <v>1045535525</v>
      </c>
      <c r="AB122">
        <f t="shared" si="151"/>
        <v>331.84249999999997</v>
      </c>
      <c r="AC122">
        <f t="shared" si="140"/>
        <v>14.5</v>
      </c>
      <c r="AD122">
        <f>ROUND(((((ET122*1.25))-((EU122*1.25)))+AE122),6)</f>
        <v>154.1</v>
      </c>
      <c r="AE122">
        <f>ROUND(((EU122*1.25)),6)</f>
        <v>44.212499999999999</v>
      </c>
      <c r="AF122">
        <f>ROUND(((EV122*1.15)),6)</f>
        <v>163.24250000000001</v>
      </c>
      <c r="AG122">
        <f t="shared" si="152"/>
        <v>0</v>
      </c>
      <c r="AH122">
        <f>((EW122*1.15))</f>
        <v>13.57</v>
      </c>
      <c r="AI122">
        <f>((EX122*1.25))</f>
        <v>0</v>
      </c>
      <c r="AJ122">
        <f t="shared" si="153"/>
        <v>0</v>
      </c>
      <c r="AK122">
        <v>279.73</v>
      </c>
      <c r="AL122">
        <v>14.5</v>
      </c>
      <c r="AM122">
        <v>123.28</v>
      </c>
      <c r="AN122">
        <v>35.369999999999997</v>
      </c>
      <c r="AO122">
        <v>141.94999999999999</v>
      </c>
      <c r="AP122">
        <v>0</v>
      </c>
      <c r="AQ122">
        <v>11.8</v>
      </c>
      <c r="AR122">
        <v>0</v>
      </c>
      <c r="AS122">
        <v>0</v>
      </c>
      <c r="AT122">
        <v>140</v>
      </c>
      <c r="AU122">
        <v>79</v>
      </c>
      <c r="AV122">
        <v>1</v>
      </c>
      <c r="AW122">
        <v>1</v>
      </c>
      <c r="AZ122">
        <v>1</v>
      </c>
      <c r="BA122">
        <v>1</v>
      </c>
      <c r="BB122">
        <v>1</v>
      </c>
      <c r="BC122">
        <v>1</v>
      </c>
      <c r="BH122">
        <v>0</v>
      </c>
      <c r="BI122">
        <v>1</v>
      </c>
      <c r="BJ122" t="s">
        <v>341</v>
      </c>
      <c r="BM122">
        <v>158</v>
      </c>
      <c r="BN122">
        <v>0</v>
      </c>
      <c r="BP122">
        <v>0</v>
      </c>
      <c r="BQ122">
        <v>30</v>
      </c>
      <c r="BR122">
        <v>0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Z122">
        <v>140</v>
      </c>
      <c r="CA122">
        <v>79</v>
      </c>
      <c r="CE122">
        <v>30</v>
      </c>
      <c r="CF122">
        <v>0</v>
      </c>
      <c r="CG122">
        <v>0</v>
      </c>
      <c r="CM122">
        <v>0</v>
      </c>
      <c r="CN122" t="s">
        <v>163</v>
      </c>
      <c r="CO122">
        <v>0</v>
      </c>
      <c r="CP122">
        <f t="shared" si="154"/>
        <v>73</v>
      </c>
      <c r="CQ122">
        <f t="shared" si="155"/>
        <v>14.5</v>
      </c>
      <c r="CR122">
        <f>(ROUND((ROUND((((ET122*1.25))*AV122*1),2)*BB122),2)+ROUND((ROUND(((AE122-((EU122*1.25)))*AV122*1),2)*BS122),2))</f>
        <v>154.1</v>
      </c>
      <c r="CS122">
        <f t="shared" si="156"/>
        <v>44.21</v>
      </c>
      <c r="CT122">
        <f t="shared" si="157"/>
        <v>163.24</v>
      </c>
      <c r="CU122">
        <f t="shared" si="158"/>
        <v>0</v>
      </c>
      <c r="CV122">
        <f t="shared" si="159"/>
        <v>13.57</v>
      </c>
      <c r="CW122">
        <f t="shared" si="160"/>
        <v>0</v>
      </c>
      <c r="CX122">
        <f t="shared" si="161"/>
        <v>0</v>
      </c>
      <c r="CY122">
        <f>((S122*BZ122)/100)</f>
        <v>50.273999999999994</v>
      </c>
      <c r="CZ122">
        <f>((S122*CA122)/100)</f>
        <v>28.3689</v>
      </c>
      <c r="DE122" t="s">
        <v>164</v>
      </c>
      <c r="DF122" t="s">
        <v>164</v>
      </c>
      <c r="DG122" t="s">
        <v>165</v>
      </c>
      <c r="DI122" t="s">
        <v>165</v>
      </c>
      <c r="DJ122" t="s">
        <v>164</v>
      </c>
      <c r="DN122">
        <v>0</v>
      </c>
      <c r="DO122">
        <v>0</v>
      </c>
      <c r="DP122">
        <v>1</v>
      </c>
      <c r="DQ122">
        <v>1</v>
      </c>
      <c r="DU122">
        <v>1005</v>
      </c>
      <c r="DV122" t="s">
        <v>340</v>
      </c>
      <c r="DW122" t="s">
        <v>340</v>
      </c>
      <c r="DX122">
        <v>100</v>
      </c>
      <c r="EE122">
        <v>996102969</v>
      </c>
      <c r="EF122">
        <v>30</v>
      </c>
      <c r="EG122" t="s">
        <v>7</v>
      </c>
      <c r="EH122">
        <v>0</v>
      </c>
      <c r="EJ122">
        <v>1</v>
      </c>
      <c r="EK122">
        <v>158</v>
      </c>
      <c r="EL122" t="s">
        <v>342</v>
      </c>
      <c r="EM122" t="s">
        <v>343</v>
      </c>
      <c r="EO122" t="s">
        <v>168</v>
      </c>
      <c r="EQ122">
        <v>0</v>
      </c>
      <c r="ER122">
        <v>279.73</v>
      </c>
      <c r="ES122">
        <v>14.5</v>
      </c>
      <c r="ET122">
        <v>123.28</v>
      </c>
      <c r="EU122">
        <v>35.369999999999997</v>
      </c>
      <c r="EV122">
        <v>141.94999999999999</v>
      </c>
      <c r="EW122">
        <v>11.8</v>
      </c>
      <c r="EX122">
        <v>0</v>
      </c>
      <c r="EY122">
        <v>0</v>
      </c>
      <c r="FQ122">
        <v>0</v>
      </c>
      <c r="FR122">
        <f t="shared" si="162"/>
        <v>0</v>
      </c>
      <c r="FS122">
        <v>0</v>
      </c>
      <c r="FX122">
        <v>140</v>
      </c>
      <c r="FY122">
        <v>79</v>
      </c>
      <c r="GD122">
        <v>0</v>
      </c>
      <c r="GF122">
        <v>-446567377</v>
      </c>
      <c r="GG122">
        <v>2</v>
      </c>
      <c r="GH122">
        <v>1</v>
      </c>
      <c r="GI122">
        <v>-2</v>
      </c>
      <c r="GJ122">
        <v>0</v>
      </c>
      <c r="GK122">
        <f>ROUND(R122*(R12)/100,2)</f>
        <v>17.03</v>
      </c>
      <c r="GL122">
        <f t="shared" si="163"/>
        <v>0</v>
      </c>
      <c r="GM122">
        <f t="shared" si="164"/>
        <v>168.67</v>
      </c>
      <c r="GN122">
        <f t="shared" si="165"/>
        <v>168.67</v>
      </c>
      <c r="GO122">
        <f t="shared" si="166"/>
        <v>0</v>
      </c>
      <c r="GP122">
        <f t="shared" si="167"/>
        <v>0</v>
      </c>
      <c r="GR122">
        <v>0</v>
      </c>
      <c r="GS122">
        <v>3</v>
      </c>
      <c r="GT122">
        <v>0</v>
      </c>
      <c r="GV122">
        <f t="shared" si="168"/>
        <v>0</v>
      </c>
      <c r="GW122">
        <v>1</v>
      </c>
      <c r="GX122">
        <f t="shared" si="169"/>
        <v>0</v>
      </c>
      <c r="HA122">
        <v>0</v>
      </c>
      <c r="HB122">
        <v>0</v>
      </c>
      <c r="HC122">
        <f t="shared" si="170"/>
        <v>0</v>
      </c>
      <c r="IK122">
        <v>0</v>
      </c>
    </row>
    <row r="123" spans="1:245" x14ac:dyDescent="0.25">
      <c r="A123">
        <v>17</v>
      </c>
      <c r="B123">
        <v>1</v>
      </c>
      <c r="C123">
        <f>ROW(SmtRes!A356)</f>
        <v>356</v>
      </c>
      <c r="D123">
        <f>ROW(EtalonRes!A406)</f>
        <v>406</v>
      </c>
      <c r="E123" t="s">
        <v>347</v>
      </c>
      <c r="F123" t="s">
        <v>339</v>
      </c>
      <c r="G123" t="s">
        <v>103</v>
      </c>
      <c r="H123" t="s">
        <v>340</v>
      </c>
      <c r="I123">
        <f>ROUND(22/100,9)</f>
        <v>0.22</v>
      </c>
      <c r="J123">
        <v>0</v>
      </c>
      <c r="K123">
        <f>ROUND(22/100,9)</f>
        <v>0.22</v>
      </c>
      <c r="O123">
        <f t="shared" si="141"/>
        <v>1341.1</v>
      </c>
      <c r="P123">
        <f t="shared" si="142"/>
        <v>21.15</v>
      </c>
      <c r="Q123">
        <f>(ROUND((ROUND((((ET123*1.25))*AV123*I123),2)*BB123),2)+ROUND((ROUND(((AE123-((EU123*1.25)))*AV123*I123),2)*BS123),2))</f>
        <v>395.27</v>
      </c>
      <c r="R123">
        <f t="shared" si="143"/>
        <v>250.55</v>
      </c>
      <c r="S123">
        <f t="shared" si="144"/>
        <v>924.68</v>
      </c>
      <c r="T123">
        <f t="shared" si="145"/>
        <v>0</v>
      </c>
      <c r="U123">
        <f t="shared" si="146"/>
        <v>2.9854000000000003</v>
      </c>
      <c r="V123">
        <f t="shared" si="147"/>
        <v>0</v>
      </c>
      <c r="W123">
        <f t="shared" si="148"/>
        <v>0</v>
      </c>
      <c r="X123">
        <f t="shared" si="149"/>
        <v>1035.6400000000001</v>
      </c>
      <c r="Y123">
        <f t="shared" si="150"/>
        <v>379.12</v>
      </c>
      <c r="AA123">
        <v>1045535526</v>
      </c>
      <c r="AB123">
        <f t="shared" si="151"/>
        <v>331.84249999999997</v>
      </c>
      <c r="AC123">
        <f t="shared" si="140"/>
        <v>14.5</v>
      </c>
      <c r="AD123">
        <f>ROUND(((((ET123*1.25))-((EU123*1.25)))+AE123),6)</f>
        <v>154.1</v>
      </c>
      <c r="AE123">
        <f>ROUND(((EU123*1.25)),6)</f>
        <v>44.212499999999999</v>
      </c>
      <c r="AF123">
        <f>ROUND(((EV123*1.15)),6)</f>
        <v>163.24250000000001</v>
      </c>
      <c r="AG123">
        <f t="shared" si="152"/>
        <v>0</v>
      </c>
      <c r="AH123">
        <f>((EW123*1.15))</f>
        <v>13.57</v>
      </c>
      <c r="AI123">
        <f>((EX123*1.25))</f>
        <v>0</v>
      </c>
      <c r="AJ123">
        <f t="shared" si="153"/>
        <v>0</v>
      </c>
      <c r="AK123">
        <v>279.73</v>
      </c>
      <c r="AL123">
        <v>14.5</v>
      </c>
      <c r="AM123">
        <v>123.28</v>
      </c>
      <c r="AN123">
        <v>35.369999999999997</v>
      </c>
      <c r="AO123">
        <v>141.94999999999999</v>
      </c>
      <c r="AP123">
        <v>0</v>
      </c>
      <c r="AQ123">
        <v>11.8</v>
      </c>
      <c r="AR123">
        <v>0</v>
      </c>
      <c r="AS123">
        <v>0</v>
      </c>
      <c r="AT123">
        <v>112</v>
      </c>
      <c r="AU123">
        <v>41</v>
      </c>
      <c r="AV123">
        <v>1</v>
      </c>
      <c r="AW123">
        <v>1</v>
      </c>
      <c r="AZ123">
        <v>1</v>
      </c>
      <c r="BA123">
        <v>25.75</v>
      </c>
      <c r="BB123">
        <v>11.66</v>
      </c>
      <c r="BC123">
        <v>6.63</v>
      </c>
      <c r="BH123">
        <v>0</v>
      </c>
      <c r="BI123">
        <v>1</v>
      </c>
      <c r="BJ123" t="s">
        <v>341</v>
      </c>
      <c r="BM123">
        <v>158</v>
      </c>
      <c r="BN123">
        <v>0</v>
      </c>
      <c r="BO123" t="s">
        <v>339</v>
      </c>
      <c r="BP123">
        <v>1</v>
      </c>
      <c r="BQ123">
        <v>30</v>
      </c>
      <c r="BR123">
        <v>0</v>
      </c>
      <c r="BS123">
        <v>25.75</v>
      </c>
      <c r="BT123">
        <v>1</v>
      </c>
      <c r="BU123">
        <v>1</v>
      </c>
      <c r="BV123">
        <v>1</v>
      </c>
      <c r="BW123">
        <v>1</v>
      </c>
      <c r="BX123">
        <v>1</v>
      </c>
      <c r="BZ123">
        <v>112</v>
      </c>
      <c r="CA123">
        <v>41</v>
      </c>
      <c r="CE123">
        <v>30</v>
      </c>
      <c r="CF123">
        <v>0</v>
      </c>
      <c r="CG123">
        <v>0</v>
      </c>
      <c r="CM123">
        <v>0</v>
      </c>
      <c r="CN123" t="s">
        <v>163</v>
      </c>
      <c r="CO123">
        <v>0</v>
      </c>
      <c r="CP123">
        <f t="shared" si="154"/>
        <v>1341.1</v>
      </c>
      <c r="CQ123">
        <f t="shared" si="155"/>
        <v>96.14</v>
      </c>
      <c r="CR123">
        <f>(ROUND((ROUND((((ET123*1.25))*AV123*1),2)*BB123),2)+ROUND((ROUND(((AE123-((EU123*1.25)))*AV123*1),2)*BS123),2))</f>
        <v>1796.81</v>
      </c>
      <c r="CS123">
        <f t="shared" si="156"/>
        <v>1138.4100000000001</v>
      </c>
      <c r="CT123">
        <f t="shared" si="157"/>
        <v>4203.43</v>
      </c>
      <c r="CU123">
        <f t="shared" si="158"/>
        <v>0</v>
      </c>
      <c r="CV123">
        <f t="shared" si="159"/>
        <v>13.57</v>
      </c>
      <c r="CW123">
        <f t="shared" si="160"/>
        <v>0</v>
      </c>
      <c r="CX123">
        <f t="shared" si="161"/>
        <v>0</v>
      </c>
      <c r="CY123">
        <f>S123*(BZ123/100)</f>
        <v>1035.6416000000002</v>
      </c>
      <c r="CZ123">
        <f>S123*(CA123/100)</f>
        <v>379.11879999999996</v>
      </c>
      <c r="DE123" t="s">
        <v>164</v>
      </c>
      <c r="DF123" t="s">
        <v>164</v>
      </c>
      <c r="DG123" t="s">
        <v>165</v>
      </c>
      <c r="DI123" t="s">
        <v>165</v>
      </c>
      <c r="DJ123" t="s">
        <v>164</v>
      </c>
      <c r="DN123">
        <v>140</v>
      </c>
      <c r="DO123">
        <v>79</v>
      </c>
      <c r="DP123">
        <v>1</v>
      </c>
      <c r="DQ123">
        <v>1</v>
      </c>
      <c r="DU123">
        <v>1005</v>
      </c>
      <c r="DV123" t="s">
        <v>340</v>
      </c>
      <c r="DW123" t="s">
        <v>340</v>
      </c>
      <c r="DX123">
        <v>100</v>
      </c>
      <c r="EE123">
        <v>996102969</v>
      </c>
      <c r="EF123">
        <v>30</v>
      </c>
      <c r="EG123" t="s">
        <v>7</v>
      </c>
      <c r="EH123">
        <v>0</v>
      </c>
      <c r="EJ123">
        <v>1</v>
      </c>
      <c r="EK123">
        <v>158</v>
      </c>
      <c r="EL123" t="s">
        <v>342</v>
      </c>
      <c r="EM123" t="s">
        <v>343</v>
      </c>
      <c r="EO123" t="s">
        <v>168</v>
      </c>
      <c r="EQ123">
        <v>0</v>
      </c>
      <c r="ER123">
        <v>279.73</v>
      </c>
      <c r="ES123">
        <v>14.5</v>
      </c>
      <c r="ET123">
        <v>123.28</v>
      </c>
      <c r="EU123">
        <v>35.369999999999997</v>
      </c>
      <c r="EV123">
        <v>141.94999999999999</v>
      </c>
      <c r="EW123">
        <v>11.8</v>
      </c>
      <c r="EX123">
        <v>0</v>
      </c>
      <c r="EY123">
        <v>0</v>
      </c>
      <c r="FQ123">
        <v>0</v>
      </c>
      <c r="FR123">
        <f t="shared" si="162"/>
        <v>0</v>
      </c>
      <c r="FS123">
        <v>0</v>
      </c>
      <c r="FX123">
        <v>140</v>
      </c>
      <c r="FY123">
        <v>79</v>
      </c>
      <c r="GD123">
        <v>0</v>
      </c>
      <c r="GF123">
        <v>-446567377</v>
      </c>
      <c r="GG123">
        <v>2</v>
      </c>
      <c r="GH123">
        <v>1</v>
      </c>
      <c r="GI123">
        <v>2</v>
      </c>
      <c r="GJ123">
        <v>0</v>
      </c>
      <c r="GK123">
        <f>ROUND(R123*(S12)/100,2)</f>
        <v>393.36</v>
      </c>
      <c r="GL123">
        <f t="shared" si="163"/>
        <v>0</v>
      </c>
      <c r="GM123">
        <f t="shared" si="164"/>
        <v>3149.22</v>
      </c>
      <c r="GN123">
        <f t="shared" si="165"/>
        <v>3149.22</v>
      </c>
      <c r="GO123">
        <f t="shared" si="166"/>
        <v>0</v>
      </c>
      <c r="GP123">
        <f t="shared" si="167"/>
        <v>0</v>
      </c>
      <c r="GR123">
        <v>0</v>
      </c>
      <c r="GS123">
        <v>3</v>
      </c>
      <c r="GT123">
        <v>0</v>
      </c>
      <c r="GV123">
        <f t="shared" si="168"/>
        <v>0</v>
      </c>
      <c r="GW123">
        <v>1</v>
      </c>
      <c r="GX123">
        <f t="shared" si="169"/>
        <v>0</v>
      </c>
      <c r="HA123">
        <v>0</v>
      </c>
      <c r="HB123">
        <v>0</v>
      </c>
      <c r="HC123">
        <f t="shared" si="170"/>
        <v>0</v>
      </c>
      <c r="IK123">
        <v>0</v>
      </c>
    </row>
    <row r="124" spans="1:245" x14ac:dyDescent="0.25">
      <c r="A124">
        <v>18</v>
      </c>
      <c r="B124">
        <v>1</v>
      </c>
      <c r="C124">
        <v>349</v>
      </c>
      <c r="E124" t="s">
        <v>348</v>
      </c>
      <c r="F124" t="s">
        <v>345</v>
      </c>
      <c r="G124" t="s">
        <v>104</v>
      </c>
      <c r="H124" t="s">
        <v>233</v>
      </c>
      <c r="I124">
        <f>I122*J124</f>
        <v>2.1076000000000001</v>
      </c>
      <c r="J124">
        <v>9.58</v>
      </c>
      <c r="K124">
        <v>9.58</v>
      </c>
      <c r="O124">
        <f t="shared" si="141"/>
        <v>648.89</v>
      </c>
      <c r="P124">
        <f t="shared" si="142"/>
        <v>648.89</v>
      </c>
      <c r="Q124">
        <f>(ROUND((ROUND(((ET124)*AV124*I124),2)*BB124),2)+ROUND((ROUND(((AE124-(EU124))*AV124*I124),2)*BS124),2))</f>
        <v>0</v>
      </c>
      <c r="R124">
        <f t="shared" si="143"/>
        <v>0</v>
      </c>
      <c r="S124">
        <f t="shared" si="144"/>
        <v>0</v>
      </c>
      <c r="T124">
        <f t="shared" si="145"/>
        <v>0</v>
      </c>
      <c r="U124">
        <f t="shared" si="146"/>
        <v>0</v>
      </c>
      <c r="V124">
        <f t="shared" si="147"/>
        <v>0</v>
      </c>
      <c r="W124">
        <f t="shared" si="148"/>
        <v>0</v>
      </c>
      <c r="X124">
        <f t="shared" si="149"/>
        <v>0</v>
      </c>
      <c r="Y124">
        <f t="shared" si="150"/>
        <v>0</v>
      </c>
      <c r="AA124">
        <v>1045535525</v>
      </c>
      <c r="AB124">
        <f t="shared" si="151"/>
        <v>307.88</v>
      </c>
      <c r="AC124">
        <f t="shared" si="140"/>
        <v>307.88</v>
      </c>
      <c r="AD124">
        <f>ROUND((((ET124)-(EU124))+AE124),6)</f>
        <v>0</v>
      </c>
      <c r="AE124">
        <f>ROUND((EU124),6)</f>
        <v>0</v>
      </c>
      <c r="AF124">
        <f>ROUND((EV124),6)</f>
        <v>0</v>
      </c>
      <c r="AG124">
        <f t="shared" si="152"/>
        <v>0</v>
      </c>
      <c r="AH124">
        <f>(EW124)</f>
        <v>0</v>
      </c>
      <c r="AI124">
        <f>(EX124)</f>
        <v>0</v>
      </c>
      <c r="AJ124">
        <f t="shared" si="153"/>
        <v>0</v>
      </c>
      <c r="AK124">
        <v>307.88</v>
      </c>
      <c r="AL124">
        <v>307.88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140</v>
      </c>
      <c r="AU124">
        <v>79</v>
      </c>
      <c r="AV124">
        <v>1</v>
      </c>
      <c r="AW124">
        <v>1</v>
      </c>
      <c r="AZ124">
        <v>1</v>
      </c>
      <c r="BA124">
        <v>1</v>
      </c>
      <c r="BB124">
        <v>1</v>
      </c>
      <c r="BC124">
        <v>1</v>
      </c>
      <c r="BH124">
        <v>3</v>
      </c>
      <c r="BI124">
        <v>1</v>
      </c>
      <c r="BJ124" t="s">
        <v>346</v>
      </c>
      <c r="BM124">
        <v>158</v>
      </c>
      <c r="BN124">
        <v>0</v>
      </c>
      <c r="BP124">
        <v>0</v>
      </c>
      <c r="BQ124">
        <v>30</v>
      </c>
      <c r="BR124">
        <v>0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Z124">
        <v>140</v>
      </c>
      <c r="CA124">
        <v>79</v>
      </c>
      <c r="CE124">
        <v>30</v>
      </c>
      <c r="CF124">
        <v>0</v>
      </c>
      <c r="CG124">
        <v>0</v>
      </c>
      <c r="CM124">
        <v>0</v>
      </c>
      <c r="CO124">
        <v>0</v>
      </c>
      <c r="CP124">
        <f t="shared" si="154"/>
        <v>648.89</v>
      </c>
      <c r="CQ124">
        <f t="shared" si="155"/>
        <v>307.88</v>
      </c>
      <c r="CR124">
        <f>(ROUND((ROUND(((ET124)*AV124*1),2)*BB124),2)+ROUND((ROUND(((AE124-(EU124))*AV124*1),2)*BS124),2))</f>
        <v>0</v>
      </c>
      <c r="CS124">
        <f t="shared" si="156"/>
        <v>0</v>
      </c>
      <c r="CT124">
        <f t="shared" si="157"/>
        <v>0</v>
      </c>
      <c r="CU124">
        <f t="shared" si="158"/>
        <v>0</v>
      </c>
      <c r="CV124">
        <f t="shared" si="159"/>
        <v>0</v>
      </c>
      <c r="CW124">
        <f t="shared" si="160"/>
        <v>0</v>
      </c>
      <c r="CX124">
        <f t="shared" si="161"/>
        <v>0</v>
      </c>
      <c r="CY124">
        <f>((S124*BZ124)/100)</f>
        <v>0</v>
      </c>
      <c r="CZ124">
        <f>((S124*CA124)/100)</f>
        <v>0</v>
      </c>
      <c r="DN124">
        <v>0</v>
      </c>
      <c r="DO124">
        <v>0</v>
      </c>
      <c r="DP124">
        <v>1</v>
      </c>
      <c r="DQ124">
        <v>1</v>
      </c>
      <c r="DU124">
        <v>39568864</v>
      </c>
      <c r="DV124" t="s">
        <v>233</v>
      </c>
      <c r="DW124" t="s">
        <v>233</v>
      </c>
      <c r="DX124">
        <v>1000</v>
      </c>
      <c r="EE124">
        <v>996102969</v>
      </c>
      <c r="EF124">
        <v>30</v>
      </c>
      <c r="EG124" t="s">
        <v>7</v>
      </c>
      <c r="EH124">
        <v>0</v>
      </c>
      <c r="EJ124">
        <v>1</v>
      </c>
      <c r="EK124">
        <v>158</v>
      </c>
      <c r="EL124" t="s">
        <v>342</v>
      </c>
      <c r="EM124" t="s">
        <v>343</v>
      </c>
      <c r="EQ124">
        <v>0</v>
      </c>
      <c r="ER124">
        <v>307.88</v>
      </c>
      <c r="ES124">
        <v>307.88</v>
      </c>
      <c r="ET124">
        <v>0</v>
      </c>
      <c r="EU124">
        <v>0</v>
      </c>
      <c r="EV124">
        <v>0</v>
      </c>
      <c r="EW124">
        <v>0</v>
      </c>
      <c r="EX124">
        <v>0</v>
      </c>
      <c r="FQ124">
        <v>0</v>
      </c>
      <c r="FR124">
        <f t="shared" si="162"/>
        <v>0</v>
      </c>
      <c r="FS124">
        <v>0</v>
      </c>
      <c r="FX124">
        <v>140</v>
      </c>
      <c r="FY124">
        <v>79</v>
      </c>
      <c r="GD124">
        <v>0</v>
      </c>
      <c r="GF124">
        <v>566650954</v>
      </c>
      <c r="GG124">
        <v>2</v>
      </c>
      <c r="GH124">
        <v>1</v>
      </c>
      <c r="GI124">
        <v>-2</v>
      </c>
      <c r="GJ124">
        <v>0</v>
      </c>
      <c r="GK124">
        <f>ROUND(R124*(R12)/100,2)</f>
        <v>0</v>
      </c>
      <c r="GL124">
        <f t="shared" si="163"/>
        <v>0</v>
      </c>
      <c r="GM124">
        <f t="shared" si="164"/>
        <v>648.89</v>
      </c>
      <c r="GN124">
        <f t="shared" si="165"/>
        <v>648.89</v>
      </c>
      <c r="GO124">
        <f t="shared" si="166"/>
        <v>0</v>
      </c>
      <c r="GP124">
        <f t="shared" si="167"/>
        <v>0</v>
      </c>
      <c r="GR124">
        <v>0</v>
      </c>
      <c r="GS124">
        <v>3</v>
      </c>
      <c r="GT124">
        <v>0</v>
      </c>
      <c r="GV124">
        <f t="shared" si="168"/>
        <v>0</v>
      </c>
      <c r="GW124">
        <v>1</v>
      </c>
      <c r="GX124">
        <f t="shared" si="169"/>
        <v>0</v>
      </c>
      <c r="HA124">
        <v>0</v>
      </c>
      <c r="HB124">
        <v>0</v>
      </c>
      <c r="HC124">
        <f t="shared" si="170"/>
        <v>0</v>
      </c>
      <c r="IK124">
        <v>0</v>
      </c>
    </row>
    <row r="125" spans="1:245" x14ac:dyDescent="0.25">
      <c r="A125">
        <v>18</v>
      </c>
      <c r="B125">
        <v>1</v>
      </c>
      <c r="C125">
        <v>355</v>
      </c>
      <c r="E125" t="s">
        <v>348</v>
      </c>
      <c r="F125" t="s">
        <v>345</v>
      </c>
      <c r="G125" t="s">
        <v>104</v>
      </c>
      <c r="H125" t="s">
        <v>233</v>
      </c>
      <c r="I125">
        <f>I123*J125</f>
        <v>2.1076000000000001</v>
      </c>
      <c r="J125">
        <v>9.58</v>
      </c>
      <c r="K125">
        <v>9.58</v>
      </c>
      <c r="O125">
        <f t="shared" si="141"/>
        <v>7066.41</v>
      </c>
      <c r="P125">
        <f t="shared" si="142"/>
        <v>7066.41</v>
      </c>
      <c r="Q125">
        <f>(ROUND((ROUND(((ET125)*AV125*I125),2)*BB125),2)+ROUND((ROUND(((AE125-(EU125))*AV125*I125),2)*BS125),2))</f>
        <v>0</v>
      </c>
      <c r="R125">
        <f t="shared" si="143"/>
        <v>0</v>
      </c>
      <c r="S125">
        <f t="shared" si="144"/>
        <v>0</v>
      </c>
      <c r="T125">
        <f t="shared" si="145"/>
        <v>0</v>
      </c>
      <c r="U125">
        <f t="shared" si="146"/>
        <v>0</v>
      </c>
      <c r="V125">
        <f t="shared" si="147"/>
        <v>0</v>
      </c>
      <c r="W125">
        <f t="shared" si="148"/>
        <v>0</v>
      </c>
      <c r="X125">
        <f t="shared" si="149"/>
        <v>0</v>
      </c>
      <c r="Y125">
        <f t="shared" si="150"/>
        <v>0</v>
      </c>
      <c r="AA125">
        <v>1045535526</v>
      </c>
      <c r="AB125">
        <f t="shared" si="151"/>
        <v>307.88</v>
      </c>
      <c r="AC125">
        <f t="shared" si="140"/>
        <v>307.88</v>
      </c>
      <c r="AD125">
        <f>ROUND((((ET125)-(EU125))+AE125),6)</f>
        <v>0</v>
      </c>
      <c r="AE125">
        <f>ROUND((EU125),6)</f>
        <v>0</v>
      </c>
      <c r="AF125">
        <f>ROUND((EV125),6)</f>
        <v>0</v>
      </c>
      <c r="AG125">
        <f t="shared" si="152"/>
        <v>0</v>
      </c>
      <c r="AH125">
        <f>(EW125)</f>
        <v>0</v>
      </c>
      <c r="AI125">
        <f>(EX125)</f>
        <v>0</v>
      </c>
      <c r="AJ125">
        <f t="shared" si="153"/>
        <v>0</v>
      </c>
      <c r="AK125">
        <v>307.88</v>
      </c>
      <c r="AL125">
        <v>307.88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Z125">
        <v>1</v>
      </c>
      <c r="BA125">
        <v>1</v>
      </c>
      <c r="BB125">
        <v>1</v>
      </c>
      <c r="BC125">
        <v>10.89</v>
      </c>
      <c r="BH125">
        <v>3</v>
      </c>
      <c r="BI125">
        <v>1</v>
      </c>
      <c r="BJ125" t="s">
        <v>346</v>
      </c>
      <c r="BM125">
        <v>158</v>
      </c>
      <c r="BN125">
        <v>0</v>
      </c>
      <c r="BO125" t="s">
        <v>345</v>
      </c>
      <c r="BP125">
        <v>1</v>
      </c>
      <c r="BQ125">
        <v>30</v>
      </c>
      <c r="BR125">
        <v>0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Z125">
        <v>0</v>
      </c>
      <c r="CA125">
        <v>0</v>
      </c>
      <c r="CE125">
        <v>30</v>
      </c>
      <c r="CF125">
        <v>0</v>
      </c>
      <c r="CG125">
        <v>0</v>
      </c>
      <c r="CM125">
        <v>0</v>
      </c>
      <c r="CO125">
        <v>0</v>
      </c>
      <c r="CP125">
        <f t="shared" si="154"/>
        <v>7066.41</v>
      </c>
      <c r="CQ125">
        <f t="shared" si="155"/>
        <v>3352.81</v>
      </c>
      <c r="CR125">
        <f>(ROUND((ROUND(((ET125)*AV125*1),2)*BB125),2)+ROUND((ROUND(((AE125-(EU125))*AV125*1),2)*BS125),2))</f>
        <v>0</v>
      </c>
      <c r="CS125">
        <f t="shared" si="156"/>
        <v>0</v>
      </c>
      <c r="CT125">
        <f t="shared" si="157"/>
        <v>0</v>
      </c>
      <c r="CU125">
        <f t="shared" si="158"/>
        <v>0</v>
      </c>
      <c r="CV125">
        <f t="shared" si="159"/>
        <v>0</v>
      </c>
      <c r="CW125">
        <f t="shared" si="160"/>
        <v>0</v>
      </c>
      <c r="CX125">
        <f t="shared" si="161"/>
        <v>0</v>
      </c>
      <c r="CY125">
        <f>S125*(BZ125/100)</f>
        <v>0</v>
      </c>
      <c r="CZ125">
        <f>S125*(CA125/100)</f>
        <v>0</v>
      </c>
      <c r="DN125">
        <v>140</v>
      </c>
      <c r="DO125">
        <v>79</v>
      </c>
      <c r="DP125">
        <v>1</v>
      </c>
      <c r="DQ125">
        <v>1</v>
      </c>
      <c r="DU125">
        <v>39568864</v>
      </c>
      <c r="DV125" t="s">
        <v>233</v>
      </c>
      <c r="DW125" t="s">
        <v>233</v>
      </c>
      <c r="DX125">
        <v>1000</v>
      </c>
      <c r="EE125">
        <v>996102969</v>
      </c>
      <c r="EF125">
        <v>30</v>
      </c>
      <c r="EG125" t="s">
        <v>7</v>
      </c>
      <c r="EH125">
        <v>0</v>
      </c>
      <c r="EJ125">
        <v>1</v>
      </c>
      <c r="EK125">
        <v>158</v>
      </c>
      <c r="EL125" t="s">
        <v>342</v>
      </c>
      <c r="EM125" t="s">
        <v>343</v>
      </c>
      <c r="EQ125">
        <v>0</v>
      </c>
      <c r="ER125">
        <v>307.88</v>
      </c>
      <c r="ES125">
        <v>307.88</v>
      </c>
      <c r="ET125">
        <v>0</v>
      </c>
      <c r="EU125">
        <v>0</v>
      </c>
      <c r="EV125">
        <v>0</v>
      </c>
      <c r="EW125">
        <v>0</v>
      </c>
      <c r="EX125">
        <v>0</v>
      </c>
      <c r="FQ125">
        <v>0</v>
      </c>
      <c r="FR125">
        <f t="shared" si="162"/>
        <v>0</v>
      </c>
      <c r="FS125">
        <v>0</v>
      </c>
      <c r="FX125">
        <v>140</v>
      </c>
      <c r="FY125">
        <v>79</v>
      </c>
      <c r="GD125">
        <v>0</v>
      </c>
      <c r="GF125">
        <v>566650954</v>
      </c>
      <c r="GG125">
        <v>2</v>
      </c>
      <c r="GH125">
        <v>1</v>
      </c>
      <c r="GI125">
        <v>2</v>
      </c>
      <c r="GJ125">
        <v>0</v>
      </c>
      <c r="GK125">
        <f>ROUND(R125*(S12)/100,2)</f>
        <v>0</v>
      </c>
      <c r="GL125">
        <f t="shared" si="163"/>
        <v>0</v>
      </c>
      <c r="GM125">
        <f t="shared" si="164"/>
        <v>7066.41</v>
      </c>
      <c r="GN125">
        <f t="shared" si="165"/>
        <v>7066.41</v>
      </c>
      <c r="GO125">
        <f t="shared" si="166"/>
        <v>0</v>
      </c>
      <c r="GP125">
        <f t="shared" si="167"/>
        <v>0</v>
      </c>
      <c r="GR125">
        <v>0</v>
      </c>
      <c r="GS125">
        <v>3</v>
      </c>
      <c r="GT125">
        <v>0</v>
      </c>
      <c r="GV125">
        <f t="shared" si="168"/>
        <v>0</v>
      </c>
      <c r="GW125">
        <v>1</v>
      </c>
      <c r="GX125">
        <f t="shared" si="169"/>
        <v>0</v>
      </c>
      <c r="HA125">
        <v>0</v>
      </c>
      <c r="HB125">
        <v>0</v>
      </c>
      <c r="HC125">
        <f t="shared" si="170"/>
        <v>0</v>
      </c>
      <c r="IK125">
        <v>0</v>
      </c>
    </row>
    <row r="126" spans="1:245" x14ac:dyDescent="0.25">
      <c r="A126">
        <v>17</v>
      </c>
      <c r="B126">
        <v>1</v>
      </c>
      <c r="C126">
        <f>ROW(SmtRes!A365)</f>
        <v>365</v>
      </c>
      <c r="D126">
        <f>ROW(EtalonRes!A415)</f>
        <v>415</v>
      </c>
      <c r="E126" t="s">
        <v>349</v>
      </c>
      <c r="F126" t="s">
        <v>324</v>
      </c>
      <c r="G126" t="s">
        <v>105</v>
      </c>
      <c r="H126" t="s">
        <v>325</v>
      </c>
      <c r="I126">
        <f>ROUND(3.6/100,9)</f>
        <v>3.5999999999999997E-2</v>
      </c>
      <c r="J126">
        <v>0</v>
      </c>
      <c r="K126">
        <f>ROUND(3.6/100,9)</f>
        <v>3.5999999999999997E-2</v>
      </c>
      <c r="O126">
        <f t="shared" si="141"/>
        <v>251.69</v>
      </c>
      <c r="P126">
        <f t="shared" si="142"/>
        <v>1.78</v>
      </c>
      <c r="Q126">
        <f>(ROUND((ROUND((((ET126*1.25))*AV126*I126),2)*BB126),2)+ROUND((ROUND(((AE126-((EU126*1.25)))*AV126*I126),2)*BS126),2))</f>
        <v>240.5</v>
      </c>
      <c r="R126">
        <f t="shared" si="143"/>
        <v>20.93</v>
      </c>
      <c r="S126">
        <f t="shared" si="144"/>
        <v>9.41</v>
      </c>
      <c r="T126">
        <f t="shared" si="145"/>
        <v>0</v>
      </c>
      <c r="U126">
        <f t="shared" si="146"/>
        <v>0.89423999999999992</v>
      </c>
      <c r="V126">
        <f t="shared" si="147"/>
        <v>0</v>
      </c>
      <c r="W126">
        <f t="shared" si="148"/>
        <v>0</v>
      </c>
      <c r="X126">
        <f t="shared" si="149"/>
        <v>13.17</v>
      </c>
      <c r="Y126">
        <f t="shared" si="150"/>
        <v>7.43</v>
      </c>
      <c r="AA126">
        <v>1045535525</v>
      </c>
      <c r="AB126">
        <f t="shared" si="151"/>
        <v>6991.4795000000004</v>
      </c>
      <c r="AC126">
        <f t="shared" si="140"/>
        <v>49.49</v>
      </c>
      <c r="AD126">
        <f>ROUND(((((ET126*1.25))-((EU126*1.25)))+AE126),6)</f>
        <v>6680.6750000000002</v>
      </c>
      <c r="AE126">
        <f>ROUND(((EU126*1.25)),6)</f>
        <v>581.51250000000005</v>
      </c>
      <c r="AF126">
        <f>ROUND(((EV126*1.15)),6)</f>
        <v>261.31450000000001</v>
      </c>
      <c r="AG126">
        <f t="shared" si="152"/>
        <v>0</v>
      </c>
      <c r="AH126">
        <f>((EW126*1.15))</f>
        <v>24.84</v>
      </c>
      <c r="AI126">
        <f>((EX126*1.25))</f>
        <v>0</v>
      </c>
      <c r="AJ126">
        <f t="shared" si="153"/>
        <v>0</v>
      </c>
      <c r="AK126">
        <v>5621.26</v>
      </c>
      <c r="AL126">
        <v>49.49</v>
      </c>
      <c r="AM126">
        <v>5344.54</v>
      </c>
      <c r="AN126">
        <v>465.21</v>
      </c>
      <c r="AO126">
        <v>227.23</v>
      </c>
      <c r="AP126">
        <v>0</v>
      </c>
      <c r="AQ126">
        <v>21.6</v>
      </c>
      <c r="AR126">
        <v>0</v>
      </c>
      <c r="AS126">
        <v>0</v>
      </c>
      <c r="AT126">
        <v>140</v>
      </c>
      <c r="AU126">
        <v>79</v>
      </c>
      <c r="AV126">
        <v>1</v>
      </c>
      <c r="AW126">
        <v>1</v>
      </c>
      <c r="AZ126">
        <v>1</v>
      </c>
      <c r="BA126">
        <v>1</v>
      </c>
      <c r="BB126">
        <v>1</v>
      </c>
      <c r="BC126">
        <v>1</v>
      </c>
      <c r="BH126">
        <v>0</v>
      </c>
      <c r="BI126">
        <v>1</v>
      </c>
      <c r="BJ126" t="s">
        <v>326</v>
      </c>
      <c r="BM126">
        <v>146</v>
      </c>
      <c r="BN126">
        <v>0</v>
      </c>
      <c r="BP126">
        <v>0</v>
      </c>
      <c r="BQ126">
        <v>30</v>
      </c>
      <c r="BR126">
        <v>0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Z126">
        <v>140</v>
      </c>
      <c r="CA126">
        <v>79</v>
      </c>
      <c r="CE126">
        <v>30</v>
      </c>
      <c r="CF126">
        <v>0</v>
      </c>
      <c r="CG126">
        <v>0</v>
      </c>
      <c r="CM126">
        <v>0</v>
      </c>
      <c r="CN126" t="s">
        <v>163</v>
      </c>
      <c r="CO126">
        <v>0</v>
      </c>
      <c r="CP126">
        <f t="shared" si="154"/>
        <v>251.69</v>
      </c>
      <c r="CQ126">
        <f t="shared" si="155"/>
        <v>49.49</v>
      </c>
      <c r="CR126">
        <f>(ROUND((ROUND((((ET126*1.25))*AV126*1),2)*BB126),2)+ROUND((ROUND(((AE126-((EU126*1.25)))*AV126*1),2)*BS126),2))</f>
        <v>6680.68</v>
      </c>
      <c r="CS126">
        <f t="shared" si="156"/>
        <v>581.51</v>
      </c>
      <c r="CT126">
        <f t="shared" si="157"/>
        <v>261.31</v>
      </c>
      <c r="CU126">
        <f t="shared" si="158"/>
        <v>0</v>
      </c>
      <c r="CV126">
        <f t="shared" si="159"/>
        <v>24.84</v>
      </c>
      <c r="CW126">
        <f t="shared" si="160"/>
        <v>0</v>
      </c>
      <c r="CX126">
        <f t="shared" si="161"/>
        <v>0</v>
      </c>
      <c r="CY126">
        <f>((S126*BZ126)/100)</f>
        <v>13.174000000000001</v>
      </c>
      <c r="CZ126">
        <f>((S126*CA126)/100)</f>
        <v>7.4338999999999995</v>
      </c>
      <c r="DE126" t="s">
        <v>164</v>
      </c>
      <c r="DF126" t="s">
        <v>164</v>
      </c>
      <c r="DG126" t="s">
        <v>165</v>
      </c>
      <c r="DI126" t="s">
        <v>165</v>
      </c>
      <c r="DJ126" t="s">
        <v>164</v>
      </c>
      <c r="DN126">
        <v>0</v>
      </c>
      <c r="DO126">
        <v>0</v>
      </c>
      <c r="DP126">
        <v>1</v>
      </c>
      <c r="DQ126">
        <v>1</v>
      </c>
      <c r="DU126">
        <v>1013</v>
      </c>
      <c r="DV126" t="s">
        <v>325</v>
      </c>
      <c r="DW126" t="s">
        <v>325</v>
      </c>
      <c r="DX126">
        <v>1</v>
      </c>
      <c r="EE126">
        <v>996102957</v>
      </c>
      <c r="EF126">
        <v>30</v>
      </c>
      <c r="EG126" t="s">
        <v>7</v>
      </c>
      <c r="EH126">
        <v>0</v>
      </c>
      <c r="EJ126">
        <v>1</v>
      </c>
      <c r="EK126">
        <v>146</v>
      </c>
      <c r="EL126" t="s">
        <v>327</v>
      </c>
      <c r="EM126" t="s">
        <v>328</v>
      </c>
      <c r="EO126" t="s">
        <v>168</v>
      </c>
      <c r="EQ126">
        <v>0</v>
      </c>
      <c r="ER126">
        <v>5621.26</v>
      </c>
      <c r="ES126">
        <v>49.49</v>
      </c>
      <c r="ET126">
        <v>5344.54</v>
      </c>
      <c r="EU126">
        <v>465.21</v>
      </c>
      <c r="EV126">
        <v>227.23</v>
      </c>
      <c r="EW126">
        <v>21.6</v>
      </c>
      <c r="EX126">
        <v>0</v>
      </c>
      <c r="EY126">
        <v>0</v>
      </c>
      <c r="FQ126">
        <v>0</v>
      </c>
      <c r="FR126">
        <f t="shared" si="162"/>
        <v>0</v>
      </c>
      <c r="FS126">
        <v>0</v>
      </c>
      <c r="FX126">
        <v>140</v>
      </c>
      <c r="FY126">
        <v>79</v>
      </c>
      <c r="GD126">
        <v>0</v>
      </c>
      <c r="GF126">
        <v>-186056308</v>
      </c>
      <c r="GG126">
        <v>2</v>
      </c>
      <c r="GH126">
        <v>1</v>
      </c>
      <c r="GI126">
        <v>-2</v>
      </c>
      <c r="GJ126">
        <v>0</v>
      </c>
      <c r="GK126">
        <f>ROUND(R126*(R12)/100,2)</f>
        <v>36.630000000000003</v>
      </c>
      <c r="GL126">
        <f t="shared" si="163"/>
        <v>0</v>
      </c>
      <c r="GM126">
        <f t="shared" si="164"/>
        <v>308.92</v>
      </c>
      <c r="GN126">
        <f t="shared" si="165"/>
        <v>308.92</v>
      </c>
      <c r="GO126">
        <f t="shared" si="166"/>
        <v>0</v>
      </c>
      <c r="GP126">
        <f t="shared" si="167"/>
        <v>0</v>
      </c>
      <c r="GR126">
        <v>0</v>
      </c>
      <c r="GS126">
        <v>3</v>
      </c>
      <c r="GT126">
        <v>0</v>
      </c>
      <c r="GV126">
        <f t="shared" si="168"/>
        <v>0</v>
      </c>
      <c r="GW126">
        <v>1</v>
      </c>
      <c r="GX126">
        <f t="shared" si="169"/>
        <v>0</v>
      </c>
      <c r="HA126">
        <v>0</v>
      </c>
      <c r="HB126">
        <v>0</v>
      </c>
      <c r="HC126">
        <f t="shared" si="170"/>
        <v>0</v>
      </c>
      <c r="IK126">
        <v>0</v>
      </c>
    </row>
    <row r="127" spans="1:245" x14ac:dyDescent="0.25">
      <c r="A127">
        <v>17</v>
      </c>
      <c r="B127">
        <v>1</v>
      </c>
      <c r="C127">
        <f>ROW(SmtRes!A374)</f>
        <v>374</v>
      </c>
      <c r="D127">
        <f>ROW(EtalonRes!A424)</f>
        <v>424</v>
      </c>
      <c r="E127" t="s">
        <v>349</v>
      </c>
      <c r="F127" t="s">
        <v>324</v>
      </c>
      <c r="G127" t="s">
        <v>105</v>
      </c>
      <c r="H127" t="s">
        <v>325</v>
      </c>
      <c r="I127">
        <f>ROUND(3.6/100,9)</f>
        <v>3.5999999999999997E-2</v>
      </c>
      <c r="J127">
        <v>0</v>
      </c>
      <c r="K127">
        <f>ROUND(3.6/100,9)</f>
        <v>3.5999999999999997E-2</v>
      </c>
      <c r="O127">
        <f t="shared" si="141"/>
        <v>2377.48</v>
      </c>
      <c r="P127">
        <f t="shared" si="142"/>
        <v>9.15</v>
      </c>
      <c r="Q127">
        <f>(ROUND((ROUND((((ET127*1.25))*AV127*I127),2)*BB127),2)+ROUND((ROUND(((AE127-((EU127*1.25)))*AV127*I127),2)*BS127),2))</f>
        <v>2126.02</v>
      </c>
      <c r="R127">
        <f t="shared" si="143"/>
        <v>538.95000000000005</v>
      </c>
      <c r="S127">
        <f t="shared" si="144"/>
        <v>242.31</v>
      </c>
      <c r="T127">
        <f t="shared" si="145"/>
        <v>0</v>
      </c>
      <c r="U127">
        <f t="shared" si="146"/>
        <v>0.89423999999999992</v>
      </c>
      <c r="V127">
        <f t="shared" si="147"/>
        <v>0</v>
      </c>
      <c r="W127">
        <f t="shared" si="148"/>
        <v>0</v>
      </c>
      <c r="X127">
        <f t="shared" si="149"/>
        <v>271.39</v>
      </c>
      <c r="Y127">
        <f t="shared" si="150"/>
        <v>99.35</v>
      </c>
      <c r="AA127">
        <v>1045535526</v>
      </c>
      <c r="AB127">
        <f t="shared" si="151"/>
        <v>6991.4795000000004</v>
      </c>
      <c r="AC127">
        <f t="shared" si="140"/>
        <v>49.49</v>
      </c>
      <c r="AD127">
        <f>ROUND(((((ET127*1.25))-((EU127*1.25)))+AE127),6)</f>
        <v>6680.6750000000002</v>
      </c>
      <c r="AE127">
        <f>ROUND(((EU127*1.25)),6)</f>
        <v>581.51250000000005</v>
      </c>
      <c r="AF127">
        <f>ROUND(((EV127*1.15)),6)</f>
        <v>261.31450000000001</v>
      </c>
      <c r="AG127">
        <f t="shared" si="152"/>
        <v>0</v>
      </c>
      <c r="AH127">
        <f>((EW127*1.15))</f>
        <v>24.84</v>
      </c>
      <c r="AI127">
        <f>((EX127*1.25))</f>
        <v>0</v>
      </c>
      <c r="AJ127">
        <f t="shared" si="153"/>
        <v>0</v>
      </c>
      <c r="AK127">
        <v>5621.26</v>
      </c>
      <c r="AL127">
        <v>49.49</v>
      </c>
      <c r="AM127">
        <v>5344.54</v>
      </c>
      <c r="AN127">
        <v>465.21</v>
      </c>
      <c r="AO127">
        <v>227.23</v>
      </c>
      <c r="AP127">
        <v>0</v>
      </c>
      <c r="AQ127">
        <v>21.6</v>
      </c>
      <c r="AR127">
        <v>0</v>
      </c>
      <c r="AS127">
        <v>0</v>
      </c>
      <c r="AT127">
        <v>112</v>
      </c>
      <c r="AU127">
        <v>41</v>
      </c>
      <c r="AV127">
        <v>1</v>
      </c>
      <c r="AW127">
        <v>1</v>
      </c>
      <c r="AZ127">
        <v>1</v>
      </c>
      <c r="BA127">
        <v>25.75</v>
      </c>
      <c r="BB127">
        <v>8.84</v>
      </c>
      <c r="BC127">
        <v>5.14</v>
      </c>
      <c r="BH127">
        <v>0</v>
      </c>
      <c r="BI127">
        <v>1</v>
      </c>
      <c r="BJ127" t="s">
        <v>326</v>
      </c>
      <c r="BM127">
        <v>146</v>
      </c>
      <c r="BN127">
        <v>0</v>
      </c>
      <c r="BO127" t="s">
        <v>324</v>
      </c>
      <c r="BP127">
        <v>1</v>
      </c>
      <c r="BQ127">
        <v>30</v>
      </c>
      <c r="BR127">
        <v>0</v>
      </c>
      <c r="BS127">
        <v>25.75</v>
      </c>
      <c r="BT127">
        <v>1</v>
      </c>
      <c r="BU127">
        <v>1</v>
      </c>
      <c r="BV127">
        <v>1</v>
      </c>
      <c r="BW127">
        <v>1</v>
      </c>
      <c r="BX127">
        <v>1</v>
      </c>
      <c r="BZ127">
        <v>112</v>
      </c>
      <c r="CA127">
        <v>41</v>
      </c>
      <c r="CE127">
        <v>30</v>
      </c>
      <c r="CF127">
        <v>0</v>
      </c>
      <c r="CG127">
        <v>0</v>
      </c>
      <c r="CM127">
        <v>0</v>
      </c>
      <c r="CN127" t="s">
        <v>163</v>
      </c>
      <c r="CO127">
        <v>0</v>
      </c>
      <c r="CP127">
        <f t="shared" si="154"/>
        <v>2377.48</v>
      </c>
      <c r="CQ127">
        <f t="shared" si="155"/>
        <v>254.38</v>
      </c>
      <c r="CR127">
        <f>(ROUND((ROUND((((ET127*1.25))*AV127*1),2)*BB127),2)+ROUND((ROUND(((AE127-((EU127*1.25)))*AV127*1),2)*BS127),2))</f>
        <v>59057.21</v>
      </c>
      <c r="CS127">
        <f t="shared" si="156"/>
        <v>14973.88</v>
      </c>
      <c r="CT127">
        <f t="shared" si="157"/>
        <v>6728.73</v>
      </c>
      <c r="CU127">
        <f t="shared" si="158"/>
        <v>0</v>
      </c>
      <c r="CV127">
        <f t="shared" si="159"/>
        <v>24.84</v>
      </c>
      <c r="CW127">
        <f t="shared" si="160"/>
        <v>0</v>
      </c>
      <c r="CX127">
        <f t="shared" si="161"/>
        <v>0</v>
      </c>
      <c r="CY127">
        <f>S127*(BZ127/100)</f>
        <v>271.38720000000001</v>
      </c>
      <c r="CZ127">
        <f>S127*(CA127/100)</f>
        <v>99.347099999999998</v>
      </c>
      <c r="DE127" t="s">
        <v>164</v>
      </c>
      <c r="DF127" t="s">
        <v>164</v>
      </c>
      <c r="DG127" t="s">
        <v>165</v>
      </c>
      <c r="DI127" t="s">
        <v>165</v>
      </c>
      <c r="DJ127" t="s">
        <v>164</v>
      </c>
      <c r="DN127">
        <v>140</v>
      </c>
      <c r="DO127">
        <v>79</v>
      </c>
      <c r="DP127">
        <v>1</v>
      </c>
      <c r="DQ127">
        <v>1</v>
      </c>
      <c r="DU127">
        <v>1013</v>
      </c>
      <c r="DV127" t="s">
        <v>325</v>
      </c>
      <c r="DW127" t="s">
        <v>325</v>
      </c>
      <c r="DX127">
        <v>1</v>
      </c>
      <c r="EE127">
        <v>996102957</v>
      </c>
      <c r="EF127">
        <v>30</v>
      </c>
      <c r="EG127" t="s">
        <v>7</v>
      </c>
      <c r="EH127">
        <v>0</v>
      </c>
      <c r="EJ127">
        <v>1</v>
      </c>
      <c r="EK127">
        <v>146</v>
      </c>
      <c r="EL127" t="s">
        <v>327</v>
      </c>
      <c r="EM127" t="s">
        <v>328</v>
      </c>
      <c r="EO127" t="s">
        <v>168</v>
      </c>
      <c r="EQ127">
        <v>0</v>
      </c>
      <c r="ER127">
        <v>5621.26</v>
      </c>
      <c r="ES127">
        <v>49.49</v>
      </c>
      <c r="ET127">
        <v>5344.54</v>
      </c>
      <c r="EU127">
        <v>465.21</v>
      </c>
      <c r="EV127">
        <v>227.23</v>
      </c>
      <c r="EW127">
        <v>21.6</v>
      </c>
      <c r="EX127">
        <v>0</v>
      </c>
      <c r="EY127">
        <v>0</v>
      </c>
      <c r="FQ127">
        <v>0</v>
      </c>
      <c r="FR127">
        <f t="shared" si="162"/>
        <v>0</v>
      </c>
      <c r="FS127">
        <v>0</v>
      </c>
      <c r="FX127">
        <v>140</v>
      </c>
      <c r="FY127">
        <v>79</v>
      </c>
      <c r="GD127">
        <v>0</v>
      </c>
      <c r="GF127">
        <v>-186056308</v>
      </c>
      <c r="GG127">
        <v>2</v>
      </c>
      <c r="GH127">
        <v>1</v>
      </c>
      <c r="GI127">
        <v>2</v>
      </c>
      <c r="GJ127">
        <v>0</v>
      </c>
      <c r="GK127">
        <f>ROUND(R127*(S12)/100,2)</f>
        <v>846.15</v>
      </c>
      <c r="GL127">
        <f t="shared" si="163"/>
        <v>0</v>
      </c>
      <c r="GM127">
        <f t="shared" si="164"/>
        <v>3594.37</v>
      </c>
      <c r="GN127">
        <f t="shared" si="165"/>
        <v>3594.37</v>
      </c>
      <c r="GO127">
        <f t="shared" si="166"/>
        <v>0</v>
      </c>
      <c r="GP127">
        <f t="shared" si="167"/>
        <v>0</v>
      </c>
      <c r="GR127">
        <v>0</v>
      </c>
      <c r="GS127">
        <v>3</v>
      </c>
      <c r="GT127">
        <v>0</v>
      </c>
      <c r="GV127">
        <f t="shared" si="168"/>
        <v>0</v>
      </c>
      <c r="GW127">
        <v>1</v>
      </c>
      <c r="GX127">
        <f t="shared" si="169"/>
        <v>0</v>
      </c>
      <c r="HA127">
        <v>0</v>
      </c>
      <c r="HB127">
        <v>0</v>
      </c>
      <c r="HC127">
        <f t="shared" si="170"/>
        <v>0</v>
      </c>
      <c r="IK127">
        <v>0</v>
      </c>
    </row>
    <row r="128" spans="1:245" x14ac:dyDescent="0.25">
      <c r="A128">
        <v>18</v>
      </c>
      <c r="B128">
        <v>1</v>
      </c>
      <c r="C128">
        <v>365</v>
      </c>
      <c r="E128" t="s">
        <v>350</v>
      </c>
      <c r="F128" t="s">
        <v>330</v>
      </c>
      <c r="G128" t="s">
        <v>96</v>
      </c>
      <c r="H128" t="s">
        <v>241</v>
      </c>
      <c r="I128">
        <f>I126*J128</f>
        <v>3.9599999999999995</v>
      </c>
      <c r="J128">
        <v>110</v>
      </c>
      <c r="K128">
        <v>110</v>
      </c>
      <c r="O128">
        <f t="shared" si="141"/>
        <v>801.27</v>
      </c>
      <c r="P128">
        <f t="shared" si="142"/>
        <v>801.27</v>
      </c>
      <c r="Q128">
        <f>(ROUND((ROUND(((ET128)*AV128*I128),2)*BB128),2)+ROUND((ROUND(((AE128-(EU128))*AV128*I128),2)*BS128),2))</f>
        <v>0</v>
      </c>
      <c r="R128">
        <f t="shared" si="143"/>
        <v>0</v>
      </c>
      <c r="S128">
        <f t="shared" si="144"/>
        <v>0</v>
      </c>
      <c r="T128">
        <f t="shared" si="145"/>
        <v>0</v>
      </c>
      <c r="U128">
        <f t="shared" si="146"/>
        <v>0</v>
      </c>
      <c r="V128">
        <f t="shared" si="147"/>
        <v>0</v>
      </c>
      <c r="W128">
        <f t="shared" si="148"/>
        <v>0</v>
      </c>
      <c r="X128">
        <f t="shared" si="149"/>
        <v>0</v>
      </c>
      <c r="Y128">
        <f t="shared" si="150"/>
        <v>0</v>
      </c>
      <c r="AA128">
        <v>1045535525</v>
      </c>
      <c r="AB128">
        <f t="shared" si="151"/>
        <v>202.34</v>
      </c>
      <c r="AC128">
        <f t="shared" si="140"/>
        <v>202.34</v>
      </c>
      <c r="AD128">
        <f>ROUND((((ET128)-(EU128))+AE128),6)</f>
        <v>0</v>
      </c>
      <c r="AE128">
        <f>ROUND((EU128),6)</f>
        <v>0</v>
      </c>
      <c r="AF128">
        <f>ROUND((EV128),6)</f>
        <v>0</v>
      </c>
      <c r="AG128">
        <f t="shared" si="152"/>
        <v>0</v>
      </c>
      <c r="AH128">
        <f>(EW128)</f>
        <v>0</v>
      </c>
      <c r="AI128">
        <f>(EX128)</f>
        <v>0</v>
      </c>
      <c r="AJ128">
        <f t="shared" si="153"/>
        <v>0</v>
      </c>
      <c r="AK128">
        <v>202.34</v>
      </c>
      <c r="AL128">
        <v>202.34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140</v>
      </c>
      <c r="AU128">
        <v>79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H128">
        <v>3</v>
      </c>
      <c r="BI128">
        <v>1</v>
      </c>
      <c r="BJ128" t="s">
        <v>331</v>
      </c>
      <c r="BM128">
        <v>146</v>
      </c>
      <c r="BN128">
        <v>0</v>
      </c>
      <c r="BP128">
        <v>0</v>
      </c>
      <c r="BQ128">
        <v>30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Z128">
        <v>140</v>
      </c>
      <c r="CA128">
        <v>79</v>
      </c>
      <c r="CE128">
        <v>30</v>
      </c>
      <c r="CF128">
        <v>0</v>
      </c>
      <c r="CG128">
        <v>0</v>
      </c>
      <c r="CM128">
        <v>0</v>
      </c>
      <c r="CO128">
        <v>0</v>
      </c>
      <c r="CP128">
        <f t="shared" si="154"/>
        <v>801.27</v>
      </c>
      <c r="CQ128">
        <f t="shared" si="155"/>
        <v>202.34</v>
      </c>
      <c r="CR128">
        <f>(ROUND((ROUND(((ET128)*AV128*1),2)*BB128),2)+ROUND((ROUND(((AE128-(EU128))*AV128*1),2)*BS128),2))</f>
        <v>0</v>
      </c>
      <c r="CS128">
        <f t="shared" si="156"/>
        <v>0</v>
      </c>
      <c r="CT128">
        <f t="shared" si="157"/>
        <v>0</v>
      </c>
      <c r="CU128">
        <f t="shared" si="158"/>
        <v>0</v>
      </c>
      <c r="CV128">
        <f t="shared" si="159"/>
        <v>0</v>
      </c>
      <c r="CW128">
        <f t="shared" si="160"/>
        <v>0</v>
      </c>
      <c r="CX128">
        <f t="shared" si="161"/>
        <v>0</v>
      </c>
      <c r="CY128">
        <f>((S128*BZ128)/100)</f>
        <v>0</v>
      </c>
      <c r="CZ128">
        <f>((S128*CA128)/100)</f>
        <v>0</v>
      </c>
      <c r="DN128">
        <v>0</v>
      </c>
      <c r="DO128">
        <v>0</v>
      </c>
      <c r="DP128">
        <v>1</v>
      </c>
      <c r="DQ128">
        <v>1</v>
      </c>
      <c r="DU128">
        <v>1007</v>
      </c>
      <c r="DV128" t="s">
        <v>241</v>
      </c>
      <c r="DW128" t="s">
        <v>241</v>
      </c>
      <c r="DX128">
        <v>1</v>
      </c>
      <c r="EE128">
        <v>996102957</v>
      </c>
      <c r="EF128">
        <v>30</v>
      </c>
      <c r="EG128" t="s">
        <v>7</v>
      </c>
      <c r="EH128">
        <v>0</v>
      </c>
      <c r="EJ128">
        <v>1</v>
      </c>
      <c r="EK128">
        <v>146</v>
      </c>
      <c r="EL128" t="s">
        <v>327</v>
      </c>
      <c r="EM128" t="s">
        <v>328</v>
      </c>
      <c r="EQ128">
        <v>0</v>
      </c>
      <c r="ER128">
        <v>202.34</v>
      </c>
      <c r="ES128">
        <v>202.34</v>
      </c>
      <c r="ET128">
        <v>0</v>
      </c>
      <c r="EU128">
        <v>0</v>
      </c>
      <c r="EV128">
        <v>0</v>
      </c>
      <c r="EW128">
        <v>0</v>
      </c>
      <c r="EX128">
        <v>0</v>
      </c>
      <c r="FQ128">
        <v>0</v>
      </c>
      <c r="FR128">
        <f t="shared" si="162"/>
        <v>0</v>
      </c>
      <c r="FS128">
        <v>0</v>
      </c>
      <c r="FX128">
        <v>140</v>
      </c>
      <c r="FY128">
        <v>79</v>
      </c>
      <c r="GD128">
        <v>0</v>
      </c>
      <c r="GF128">
        <v>1925070904</v>
      </c>
      <c r="GG128">
        <v>2</v>
      </c>
      <c r="GH128">
        <v>1</v>
      </c>
      <c r="GI128">
        <v>-2</v>
      </c>
      <c r="GJ128">
        <v>0</v>
      </c>
      <c r="GK128">
        <f>ROUND(R128*(R12)/100,2)</f>
        <v>0</v>
      </c>
      <c r="GL128">
        <f t="shared" si="163"/>
        <v>0</v>
      </c>
      <c r="GM128">
        <f t="shared" si="164"/>
        <v>801.27</v>
      </c>
      <c r="GN128">
        <f t="shared" si="165"/>
        <v>801.27</v>
      </c>
      <c r="GO128">
        <f t="shared" si="166"/>
        <v>0</v>
      </c>
      <c r="GP128">
        <f t="shared" si="167"/>
        <v>0</v>
      </c>
      <c r="GR128">
        <v>0</v>
      </c>
      <c r="GS128">
        <v>3</v>
      </c>
      <c r="GT128">
        <v>0</v>
      </c>
      <c r="GV128">
        <f t="shared" si="168"/>
        <v>0</v>
      </c>
      <c r="GW128">
        <v>1</v>
      </c>
      <c r="GX128">
        <f t="shared" si="169"/>
        <v>0</v>
      </c>
      <c r="HA128">
        <v>0</v>
      </c>
      <c r="HB128">
        <v>0</v>
      </c>
      <c r="HC128">
        <f t="shared" si="170"/>
        <v>0</v>
      </c>
      <c r="IK128">
        <v>0</v>
      </c>
    </row>
    <row r="129" spans="1:245" x14ac:dyDescent="0.25">
      <c r="A129">
        <v>18</v>
      </c>
      <c r="B129">
        <v>1</v>
      </c>
      <c r="C129">
        <v>374</v>
      </c>
      <c r="E129" t="s">
        <v>350</v>
      </c>
      <c r="F129" t="s">
        <v>330</v>
      </c>
      <c r="G129" t="s">
        <v>96</v>
      </c>
      <c r="H129" t="s">
        <v>241</v>
      </c>
      <c r="I129">
        <f>I127*J129</f>
        <v>3.9599999999999995</v>
      </c>
      <c r="J129">
        <v>110</v>
      </c>
      <c r="K129">
        <v>110</v>
      </c>
      <c r="O129">
        <f t="shared" si="141"/>
        <v>8205</v>
      </c>
      <c r="P129">
        <f t="shared" si="142"/>
        <v>8205</v>
      </c>
      <c r="Q129">
        <f>(ROUND((ROUND(((ET129)*AV129*I129),2)*BB129),2)+ROUND((ROUND(((AE129-(EU129))*AV129*I129),2)*BS129),2))</f>
        <v>0</v>
      </c>
      <c r="R129">
        <f t="shared" si="143"/>
        <v>0</v>
      </c>
      <c r="S129">
        <f t="shared" si="144"/>
        <v>0</v>
      </c>
      <c r="T129">
        <f t="shared" si="145"/>
        <v>0</v>
      </c>
      <c r="U129">
        <f t="shared" si="146"/>
        <v>0</v>
      </c>
      <c r="V129">
        <f t="shared" si="147"/>
        <v>0</v>
      </c>
      <c r="W129">
        <f t="shared" si="148"/>
        <v>0</v>
      </c>
      <c r="X129">
        <f t="shared" si="149"/>
        <v>0</v>
      </c>
      <c r="Y129">
        <f t="shared" si="150"/>
        <v>0</v>
      </c>
      <c r="AA129">
        <v>1045535526</v>
      </c>
      <c r="AB129">
        <f t="shared" si="151"/>
        <v>202.34</v>
      </c>
      <c r="AC129">
        <f t="shared" si="140"/>
        <v>202.34</v>
      </c>
      <c r="AD129">
        <f>ROUND((((ET129)-(EU129))+AE129),6)</f>
        <v>0</v>
      </c>
      <c r="AE129">
        <f>ROUND((EU129),6)</f>
        <v>0</v>
      </c>
      <c r="AF129">
        <f>ROUND((EV129),6)</f>
        <v>0</v>
      </c>
      <c r="AG129">
        <f t="shared" si="152"/>
        <v>0</v>
      </c>
      <c r="AH129">
        <f>(EW129)</f>
        <v>0</v>
      </c>
      <c r="AI129">
        <f>(EX129)</f>
        <v>0</v>
      </c>
      <c r="AJ129">
        <f t="shared" si="153"/>
        <v>0</v>
      </c>
      <c r="AK129">
        <v>202.34</v>
      </c>
      <c r="AL129">
        <v>202.34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10.24</v>
      </c>
      <c r="BH129">
        <v>3</v>
      </c>
      <c r="BI129">
        <v>1</v>
      </c>
      <c r="BJ129" t="s">
        <v>331</v>
      </c>
      <c r="BM129">
        <v>146</v>
      </c>
      <c r="BN129">
        <v>0</v>
      </c>
      <c r="BO129" t="s">
        <v>330</v>
      </c>
      <c r="BP129">
        <v>1</v>
      </c>
      <c r="BQ129">
        <v>30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Z129">
        <v>0</v>
      </c>
      <c r="CA129">
        <v>0</v>
      </c>
      <c r="CE129">
        <v>30</v>
      </c>
      <c r="CF129">
        <v>0</v>
      </c>
      <c r="CG129">
        <v>0</v>
      </c>
      <c r="CM129">
        <v>0</v>
      </c>
      <c r="CO129">
        <v>0</v>
      </c>
      <c r="CP129">
        <f t="shared" si="154"/>
        <v>8205</v>
      </c>
      <c r="CQ129">
        <f t="shared" si="155"/>
        <v>2071.96</v>
      </c>
      <c r="CR129">
        <f>(ROUND((ROUND(((ET129)*AV129*1),2)*BB129),2)+ROUND((ROUND(((AE129-(EU129))*AV129*1),2)*BS129),2))</f>
        <v>0</v>
      </c>
      <c r="CS129">
        <f t="shared" si="156"/>
        <v>0</v>
      </c>
      <c r="CT129">
        <f t="shared" si="157"/>
        <v>0</v>
      </c>
      <c r="CU129">
        <f t="shared" si="158"/>
        <v>0</v>
      </c>
      <c r="CV129">
        <f t="shared" si="159"/>
        <v>0</v>
      </c>
      <c r="CW129">
        <f t="shared" si="160"/>
        <v>0</v>
      </c>
      <c r="CX129">
        <f t="shared" si="161"/>
        <v>0</v>
      </c>
      <c r="CY129">
        <f>S129*(BZ129/100)</f>
        <v>0</v>
      </c>
      <c r="CZ129">
        <f>S129*(CA129/100)</f>
        <v>0</v>
      </c>
      <c r="DN129">
        <v>140</v>
      </c>
      <c r="DO129">
        <v>79</v>
      </c>
      <c r="DP129">
        <v>1</v>
      </c>
      <c r="DQ129">
        <v>1</v>
      </c>
      <c r="DU129">
        <v>1007</v>
      </c>
      <c r="DV129" t="s">
        <v>241</v>
      </c>
      <c r="DW129" t="s">
        <v>241</v>
      </c>
      <c r="DX129">
        <v>1</v>
      </c>
      <c r="EE129">
        <v>996102957</v>
      </c>
      <c r="EF129">
        <v>30</v>
      </c>
      <c r="EG129" t="s">
        <v>7</v>
      </c>
      <c r="EH129">
        <v>0</v>
      </c>
      <c r="EJ129">
        <v>1</v>
      </c>
      <c r="EK129">
        <v>146</v>
      </c>
      <c r="EL129" t="s">
        <v>327</v>
      </c>
      <c r="EM129" t="s">
        <v>328</v>
      </c>
      <c r="EQ129">
        <v>0</v>
      </c>
      <c r="ER129">
        <v>202.34</v>
      </c>
      <c r="ES129">
        <v>202.34</v>
      </c>
      <c r="ET129">
        <v>0</v>
      </c>
      <c r="EU129">
        <v>0</v>
      </c>
      <c r="EV129">
        <v>0</v>
      </c>
      <c r="EW129">
        <v>0</v>
      </c>
      <c r="EX129">
        <v>0</v>
      </c>
      <c r="FQ129">
        <v>0</v>
      </c>
      <c r="FR129">
        <f t="shared" si="162"/>
        <v>0</v>
      </c>
      <c r="FS129">
        <v>0</v>
      </c>
      <c r="FX129">
        <v>140</v>
      </c>
      <c r="FY129">
        <v>79</v>
      </c>
      <c r="GD129">
        <v>0</v>
      </c>
      <c r="GF129">
        <v>1925070904</v>
      </c>
      <c r="GG129">
        <v>2</v>
      </c>
      <c r="GH129">
        <v>1</v>
      </c>
      <c r="GI129">
        <v>2</v>
      </c>
      <c r="GJ129">
        <v>0</v>
      </c>
      <c r="GK129">
        <f>ROUND(R129*(S12)/100,2)</f>
        <v>0</v>
      </c>
      <c r="GL129">
        <f t="shared" si="163"/>
        <v>0</v>
      </c>
      <c r="GM129">
        <f t="shared" si="164"/>
        <v>8205</v>
      </c>
      <c r="GN129">
        <f t="shared" si="165"/>
        <v>8205</v>
      </c>
      <c r="GO129">
        <f t="shared" si="166"/>
        <v>0</v>
      </c>
      <c r="GP129">
        <f t="shared" si="167"/>
        <v>0</v>
      </c>
      <c r="GR129">
        <v>0</v>
      </c>
      <c r="GS129">
        <v>3</v>
      </c>
      <c r="GT129">
        <v>0</v>
      </c>
      <c r="GV129">
        <f t="shared" si="168"/>
        <v>0</v>
      </c>
      <c r="GW129">
        <v>1</v>
      </c>
      <c r="GX129">
        <f t="shared" si="169"/>
        <v>0</v>
      </c>
      <c r="HA129">
        <v>0</v>
      </c>
      <c r="HB129">
        <v>0</v>
      </c>
      <c r="HC129">
        <f t="shared" si="170"/>
        <v>0</v>
      </c>
      <c r="IK129">
        <v>0</v>
      </c>
    </row>
    <row r="130" spans="1:245" x14ac:dyDescent="0.25">
      <c r="A130">
        <v>17</v>
      </c>
      <c r="B130">
        <v>1</v>
      </c>
      <c r="C130">
        <f>ROW(SmtRes!A382)</f>
        <v>382</v>
      </c>
      <c r="D130">
        <f>ROW(EtalonRes!A432)</f>
        <v>432</v>
      </c>
      <c r="E130" t="s">
        <v>351</v>
      </c>
      <c r="F130" t="s">
        <v>333</v>
      </c>
      <c r="G130" t="s">
        <v>106</v>
      </c>
      <c r="H130" t="s">
        <v>325</v>
      </c>
      <c r="I130">
        <f>ROUND(3.6/100,9)</f>
        <v>3.5999999999999997E-2</v>
      </c>
      <c r="J130">
        <v>0</v>
      </c>
      <c r="K130">
        <f>ROUND(3.6/100,9)</f>
        <v>3.5999999999999997E-2</v>
      </c>
      <c r="O130">
        <f t="shared" si="141"/>
        <v>41.07</v>
      </c>
      <c r="P130">
        <f t="shared" si="142"/>
        <v>1.27</v>
      </c>
      <c r="Q130">
        <f>(ROUND((ROUND((((ET130*1.25))*AV130*I130),2)*BB130),2)+ROUND((ROUND(((AE130-((EU130*1.25)))*AV130*I130),2)*BS130),2))</f>
        <v>33.53</v>
      </c>
      <c r="R130">
        <f t="shared" si="143"/>
        <v>4.7699999999999996</v>
      </c>
      <c r="S130">
        <f t="shared" si="144"/>
        <v>6.27</v>
      </c>
      <c r="T130">
        <f t="shared" si="145"/>
        <v>0</v>
      </c>
      <c r="U130">
        <f t="shared" si="146"/>
        <v>0.59615999999999991</v>
      </c>
      <c r="V130">
        <f t="shared" si="147"/>
        <v>0</v>
      </c>
      <c r="W130">
        <f t="shared" si="148"/>
        <v>0</v>
      </c>
      <c r="X130">
        <f t="shared" si="149"/>
        <v>8.7799999999999994</v>
      </c>
      <c r="Y130">
        <f t="shared" si="150"/>
        <v>4.95</v>
      </c>
      <c r="AA130">
        <v>1045535525</v>
      </c>
      <c r="AB130">
        <f t="shared" si="151"/>
        <v>1141.0385000000001</v>
      </c>
      <c r="AC130">
        <f t="shared" si="140"/>
        <v>35.35</v>
      </c>
      <c r="AD130">
        <f>ROUND(((((ET130*1.25))-((EU130*1.25)))+AE130),6)</f>
        <v>931.47500000000002</v>
      </c>
      <c r="AE130">
        <f>ROUND(((EU130*1.25)),6)</f>
        <v>132.48750000000001</v>
      </c>
      <c r="AF130">
        <f>ROUND(((EV130*1.15)),6)</f>
        <v>174.21350000000001</v>
      </c>
      <c r="AG130">
        <f t="shared" si="152"/>
        <v>0</v>
      </c>
      <c r="AH130">
        <f>((EW130*1.15))</f>
        <v>16.559999999999999</v>
      </c>
      <c r="AI130">
        <f>((EX130*1.25))</f>
        <v>0</v>
      </c>
      <c r="AJ130">
        <f t="shared" si="153"/>
        <v>0</v>
      </c>
      <c r="AK130">
        <v>932.02</v>
      </c>
      <c r="AL130">
        <v>35.35</v>
      </c>
      <c r="AM130">
        <v>745.18</v>
      </c>
      <c r="AN130">
        <v>105.99</v>
      </c>
      <c r="AO130">
        <v>151.49</v>
      </c>
      <c r="AP130">
        <v>0</v>
      </c>
      <c r="AQ130">
        <v>14.4</v>
      </c>
      <c r="AR130">
        <v>0</v>
      </c>
      <c r="AS130">
        <v>0</v>
      </c>
      <c r="AT130">
        <v>140</v>
      </c>
      <c r="AU130">
        <v>79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H130">
        <v>0</v>
      </c>
      <c r="BI130">
        <v>1</v>
      </c>
      <c r="BJ130" t="s">
        <v>334</v>
      </c>
      <c r="BM130">
        <v>146</v>
      </c>
      <c r="BN130">
        <v>0</v>
      </c>
      <c r="BP130">
        <v>0</v>
      </c>
      <c r="BQ130">
        <v>30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Z130">
        <v>140</v>
      </c>
      <c r="CA130">
        <v>79</v>
      </c>
      <c r="CE130">
        <v>30</v>
      </c>
      <c r="CF130">
        <v>0</v>
      </c>
      <c r="CG130">
        <v>0</v>
      </c>
      <c r="CM130">
        <v>0</v>
      </c>
      <c r="CN130" t="s">
        <v>163</v>
      </c>
      <c r="CO130">
        <v>0</v>
      </c>
      <c r="CP130">
        <f t="shared" si="154"/>
        <v>41.070000000000007</v>
      </c>
      <c r="CQ130">
        <f t="shared" si="155"/>
        <v>35.35</v>
      </c>
      <c r="CR130">
        <f>(ROUND((ROUND((((ET130*1.25))*AV130*1),2)*BB130),2)+ROUND((ROUND(((AE130-((EU130*1.25)))*AV130*1),2)*BS130),2))</f>
        <v>931.48</v>
      </c>
      <c r="CS130">
        <f t="shared" si="156"/>
        <v>132.49</v>
      </c>
      <c r="CT130">
        <f t="shared" si="157"/>
        <v>174.21</v>
      </c>
      <c r="CU130">
        <f t="shared" si="158"/>
        <v>0</v>
      </c>
      <c r="CV130">
        <f t="shared" si="159"/>
        <v>16.559999999999999</v>
      </c>
      <c r="CW130">
        <f t="shared" si="160"/>
        <v>0</v>
      </c>
      <c r="CX130">
        <f t="shared" si="161"/>
        <v>0</v>
      </c>
      <c r="CY130">
        <f>((S130*BZ130)/100)</f>
        <v>8.7779999999999987</v>
      </c>
      <c r="CZ130">
        <f>((S130*CA130)/100)</f>
        <v>4.9532999999999996</v>
      </c>
      <c r="DE130" t="s">
        <v>164</v>
      </c>
      <c r="DF130" t="s">
        <v>164</v>
      </c>
      <c r="DG130" t="s">
        <v>165</v>
      </c>
      <c r="DI130" t="s">
        <v>165</v>
      </c>
      <c r="DJ130" t="s">
        <v>164</v>
      </c>
      <c r="DN130">
        <v>0</v>
      </c>
      <c r="DO130">
        <v>0</v>
      </c>
      <c r="DP130">
        <v>1</v>
      </c>
      <c r="DQ130">
        <v>1</v>
      </c>
      <c r="DU130">
        <v>1013</v>
      </c>
      <c r="DV130" t="s">
        <v>325</v>
      </c>
      <c r="DW130" t="s">
        <v>325</v>
      </c>
      <c r="DX130">
        <v>1</v>
      </c>
      <c r="EE130">
        <v>996102957</v>
      </c>
      <c r="EF130">
        <v>30</v>
      </c>
      <c r="EG130" t="s">
        <v>7</v>
      </c>
      <c r="EH130">
        <v>0</v>
      </c>
      <c r="EJ130">
        <v>1</v>
      </c>
      <c r="EK130">
        <v>146</v>
      </c>
      <c r="EL130" t="s">
        <v>327</v>
      </c>
      <c r="EM130" t="s">
        <v>328</v>
      </c>
      <c r="EO130" t="s">
        <v>168</v>
      </c>
      <c r="EQ130">
        <v>0</v>
      </c>
      <c r="ER130">
        <v>932.02</v>
      </c>
      <c r="ES130">
        <v>35.35</v>
      </c>
      <c r="ET130">
        <v>745.18</v>
      </c>
      <c r="EU130">
        <v>105.99</v>
      </c>
      <c r="EV130">
        <v>151.49</v>
      </c>
      <c r="EW130">
        <v>14.4</v>
      </c>
      <c r="EX130">
        <v>0</v>
      </c>
      <c r="EY130">
        <v>0</v>
      </c>
      <c r="FQ130">
        <v>0</v>
      </c>
      <c r="FR130">
        <f t="shared" si="162"/>
        <v>0</v>
      </c>
      <c r="FS130">
        <v>0</v>
      </c>
      <c r="FX130">
        <v>140</v>
      </c>
      <c r="FY130">
        <v>79</v>
      </c>
      <c r="GD130">
        <v>0</v>
      </c>
      <c r="GF130">
        <v>1433304396</v>
      </c>
      <c r="GG130">
        <v>2</v>
      </c>
      <c r="GH130">
        <v>1</v>
      </c>
      <c r="GI130">
        <v>-2</v>
      </c>
      <c r="GJ130">
        <v>0</v>
      </c>
      <c r="GK130">
        <f>ROUND(R130*(R12)/100,2)</f>
        <v>8.35</v>
      </c>
      <c r="GL130">
        <f t="shared" si="163"/>
        <v>0</v>
      </c>
      <c r="GM130">
        <f t="shared" si="164"/>
        <v>63.15</v>
      </c>
      <c r="GN130">
        <f t="shared" si="165"/>
        <v>63.15</v>
      </c>
      <c r="GO130">
        <f t="shared" si="166"/>
        <v>0</v>
      </c>
      <c r="GP130">
        <f t="shared" si="167"/>
        <v>0</v>
      </c>
      <c r="GR130">
        <v>0</v>
      </c>
      <c r="GS130">
        <v>3</v>
      </c>
      <c r="GT130">
        <v>0</v>
      </c>
      <c r="GV130">
        <f t="shared" si="168"/>
        <v>0</v>
      </c>
      <c r="GW130">
        <v>1</v>
      </c>
      <c r="GX130">
        <f t="shared" si="169"/>
        <v>0</v>
      </c>
      <c r="HA130">
        <v>0</v>
      </c>
      <c r="HB130">
        <v>0</v>
      </c>
      <c r="HC130">
        <f t="shared" si="170"/>
        <v>0</v>
      </c>
      <c r="IK130">
        <v>0</v>
      </c>
    </row>
    <row r="131" spans="1:245" x14ac:dyDescent="0.25">
      <c r="A131">
        <v>17</v>
      </c>
      <c r="B131">
        <v>1</v>
      </c>
      <c r="C131">
        <f>ROW(SmtRes!A390)</f>
        <v>390</v>
      </c>
      <c r="D131">
        <f>ROW(EtalonRes!A440)</f>
        <v>440</v>
      </c>
      <c r="E131" t="s">
        <v>351</v>
      </c>
      <c r="F131" t="s">
        <v>333</v>
      </c>
      <c r="G131" t="s">
        <v>106</v>
      </c>
      <c r="H131" t="s">
        <v>325</v>
      </c>
      <c r="I131">
        <f>ROUND(3.6/100,9)</f>
        <v>3.5999999999999997E-2</v>
      </c>
      <c r="J131">
        <v>0</v>
      </c>
      <c r="K131">
        <f>ROUND(3.6/100,9)</f>
        <v>3.5999999999999997E-2</v>
      </c>
      <c r="O131">
        <f t="shared" si="141"/>
        <v>502.94</v>
      </c>
      <c r="P131">
        <f t="shared" si="142"/>
        <v>6.53</v>
      </c>
      <c r="Q131">
        <f>(ROUND((ROUND((((ET131*1.25))*AV131*I131),2)*BB131),2)+ROUND((ROUND(((AE131-((EU131*1.25)))*AV131*I131),2)*BS131),2))</f>
        <v>334.96</v>
      </c>
      <c r="R131">
        <f t="shared" si="143"/>
        <v>122.83</v>
      </c>
      <c r="S131">
        <f t="shared" si="144"/>
        <v>161.44999999999999</v>
      </c>
      <c r="T131">
        <f t="shared" si="145"/>
        <v>0</v>
      </c>
      <c r="U131">
        <f t="shared" si="146"/>
        <v>0.59615999999999991</v>
      </c>
      <c r="V131">
        <f t="shared" si="147"/>
        <v>0</v>
      </c>
      <c r="W131">
        <f t="shared" si="148"/>
        <v>0</v>
      </c>
      <c r="X131">
        <f t="shared" si="149"/>
        <v>180.82</v>
      </c>
      <c r="Y131">
        <f t="shared" si="150"/>
        <v>66.19</v>
      </c>
      <c r="AA131">
        <v>1045535526</v>
      </c>
      <c r="AB131">
        <f t="shared" si="151"/>
        <v>1141.0385000000001</v>
      </c>
      <c r="AC131">
        <f t="shared" si="140"/>
        <v>35.35</v>
      </c>
      <c r="AD131">
        <f>ROUND(((((ET131*1.25))-((EU131*1.25)))+AE131),6)</f>
        <v>931.47500000000002</v>
      </c>
      <c r="AE131">
        <f>ROUND(((EU131*1.25)),6)</f>
        <v>132.48750000000001</v>
      </c>
      <c r="AF131">
        <f>ROUND(((EV131*1.15)),6)</f>
        <v>174.21350000000001</v>
      </c>
      <c r="AG131">
        <f t="shared" si="152"/>
        <v>0</v>
      </c>
      <c r="AH131">
        <f>((EW131*1.15))</f>
        <v>16.559999999999999</v>
      </c>
      <c r="AI131">
        <f>((EX131*1.25))</f>
        <v>0</v>
      </c>
      <c r="AJ131">
        <f t="shared" si="153"/>
        <v>0</v>
      </c>
      <c r="AK131">
        <v>932.02</v>
      </c>
      <c r="AL131">
        <v>35.35</v>
      </c>
      <c r="AM131">
        <v>745.18</v>
      </c>
      <c r="AN131">
        <v>105.99</v>
      </c>
      <c r="AO131">
        <v>151.49</v>
      </c>
      <c r="AP131">
        <v>0</v>
      </c>
      <c r="AQ131">
        <v>14.4</v>
      </c>
      <c r="AR131">
        <v>0</v>
      </c>
      <c r="AS131">
        <v>0</v>
      </c>
      <c r="AT131">
        <v>112</v>
      </c>
      <c r="AU131">
        <v>41</v>
      </c>
      <c r="AV131">
        <v>1</v>
      </c>
      <c r="AW131">
        <v>1</v>
      </c>
      <c r="AZ131">
        <v>1</v>
      </c>
      <c r="BA131">
        <v>25.75</v>
      </c>
      <c r="BB131">
        <v>9.99</v>
      </c>
      <c r="BC131">
        <v>5.14</v>
      </c>
      <c r="BH131">
        <v>0</v>
      </c>
      <c r="BI131">
        <v>1</v>
      </c>
      <c r="BJ131" t="s">
        <v>334</v>
      </c>
      <c r="BM131">
        <v>146</v>
      </c>
      <c r="BN131">
        <v>0</v>
      </c>
      <c r="BO131" t="s">
        <v>333</v>
      </c>
      <c r="BP131">
        <v>1</v>
      </c>
      <c r="BQ131">
        <v>30</v>
      </c>
      <c r="BR131">
        <v>0</v>
      </c>
      <c r="BS131">
        <v>25.75</v>
      </c>
      <c r="BT131">
        <v>1</v>
      </c>
      <c r="BU131">
        <v>1</v>
      </c>
      <c r="BV131">
        <v>1</v>
      </c>
      <c r="BW131">
        <v>1</v>
      </c>
      <c r="BX131">
        <v>1</v>
      </c>
      <c r="BZ131">
        <v>112</v>
      </c>
      <c r="CA131">
        <v>41</v>
      </c>
      <c r="CE131">
        <v>30</v>
      </c>
      <c r="CF131">
        <v>0</v>
      </c>
      <c r="CG131">
        <v>0</v>
      </c>
      <c r="CM131">
        <v>0</v>
      </c>
      <c r="CN131" t="s">
        <v>163</v>
      </c>
      <c r="CO131">
        <v>0</v>
      </c>
      <c r="CP131">
        <f t="shared" si="154"/>
        <v>502.93999999999994</v>
      </c>
      <c r="CQ131">
        <f t="shared" si="155"/>
        <v>181.7</v>
      </c>
      <c r="CR131">
        <f>(ROUND((ROUND((((ET131*1.25))*AV131*1),2)*BB131),2)+ROUND((ROUND(((AE131-((EU131*1.25)))*AV131*1),2)*BS131),2))</f>
        <v>9305.49</v>
      </c>
      <c r="CS131">
        <f t="shared" si="156"/>
        <v>3411.62</v>
      </c>
      <c r="CT131">
        <f t="shared" si="157"/>
        <v>4485.91</v>
      </c>
      <c r="CU131">
        <f t="shared" si="158"/>
        <v>0</v>
      </c>
      <c r="CV131">
        <f t="shared" si="159"/>
        <v>16.559999999999999</v>
      </c>
      <c r="CW131">
        <f t="shared" si="160"/>
        <v>0</v>
      </c>
      <c r="CX131">
        <f t="shared" si="161"/>
        <v>0</v>
      </c>
      <c r="CY131">
        <f>S131*(BZ131/100)</f>
        <v>180.82400000000001</v>
      </c>
      <c r="CZ131">
        <f>S131*(CA131/100)</f>
        <v>66.194499999999991</v>
      </c>
      <c r="DE131" t="s">
        <v>164</v>
      </c>
      <c r="DF131" t="s">
        <v>164</v>
      </c>
      <c r="DG131" t="s">
        <v>165</v>
      </c>
      <c r="DI131" t="s">
        <v>165</v>
      </c>
      <c r="DJ131" t="s">
        <v>164</v>
      </c>
      <c r="DN131">
        <v>140</v>
      </c>
      <c r="DO131">
        <v>79</v>
      </c>
      <c r="DP131">
        <v>1</v>
      </c>
      <c r="DQ131">
        <v>1</v>
      </c>
      <c r="DU131">
        <v>1013</v>
      </c>
      <c r="DV131" t="s">
        <v>325</v>
      </c>
      <c r="DW131" t="s">
        <v>325</v>
      </c>
      <c r="DX131">
        <v>1</v>
      </c>
      <c r="EE131">
        <v>996102957</v>
      </c>
      <c r="EF131">
        <v>30</v>
      </c>
      <c r="EG131" t="s">
        <v>7</v>
      </c>
      <c r="EH131">
        <v>0</v>
      </c>
      <c r="EJ131">
        <v>1</v>
      </c>
      <c r="EK131">
        <v>146</v>
      </c>
      <c r="EL131" t="s">
        <v>327</v>
      </c>
      <c r="EM131" t="s">
        <v>328</v>
      </c>
      <c r="EO131" t="s">
        <v>168</v>
      </c>
      <c r="EQ131">
        <v>0</v>
      </c>
      <c r="ER131">
        <v>932.02</v>
      </c>
      <c r="ES131">
        <v>35.35</v>
      </c>
      <c r="ET131">
        <v>745.18</v>
      </c>
      <c r="EU131">
        <v>105.99</v>
      </c>
      <c r="EV131">
        <v>151.49</v>
      </c>
      <c r="EW131">
        <v>14.4</v>
      </c>
      <c r="EX131">
        <v>0</v>
      </c>
      <c r="EY131">
        <v>0</v>
      </c>
      <c r="FQ131">
        <v>0</v>
      </c>
      <c r="FR131">
        <f t="shared" si="162"/>
        <v>0</v>
      </c>
      <c r="FS131">
        <v>0</v>
      </c>
      <c r="FX131">
        <v>140</v>
      </c>
      <c r="FY131">
        <v>79</v>
      </c>
      <c r="GD131">
        <v>0</v>
      </c>
      <c r="GF131">
        <v>1433304396</v>
      </c>
      <c r="GG131">
        <v>2</v>
      </c>
      <c r="GH131">
        <v>1</v>
      </c>
      <c r="GI131">
        <v>2</v>
      </c>
      <c r="GJ131">
        <v>0</v>
      </c>
      <c r="GK131">
        <f>ROUND(R131*(S12)/100,2)</f>
        <v>192.84</v>
      </c>
      <c r="GL131">
        <f t="shared" si="163"/>
        <v>0</v>
      </c>
      <c r="GM131">
        <f t="shared" si="164"/>
        <v>942.79</v>
      </c>
      <c r="GN131">
        <f t="shared" si="165"/>
        <v>942.79</v>
      </c>
      <c r="GO131">
        <f t="shared" si="166"/>
        <v>0</v>
      </c>
      <c r="GP131">
        <f t="shared" si="167"/>
        <v>0</v>
      </c>
      <c r="GR131">
        <v>0</v>
      </c>
      <c r="GS131">
        <v>3</v>
      </c>
      <c r="GT131">
        <v>0</v>
      </c>
      <c r="GV131">
        <f t="shared" si="168"/>
        <v>0</v>
      </c>
      <c r="GW131">
        <v>1</v>
      </c>
      <c r="GX131">
        <f t="shared" si="169"/>
        <v>0</v>
      </c>
      <c r="HA131">
        <v>0</v>
      </c>
      <c r="HB131">
        <v>0</v>
      </c>
      <c r="HC131">
        <f t="shared" si="170"/>
        <v>0</v>
      </c>
      <c r="IK131">
        <v>0</v>
      </c>
    </row>
    <row r="132" spans="1:245" x14ac:dyDescent="0.25">
      <c r="A132">
        <v>18</v>
      </c>
      <c r="B132">
        <v>1</v>
      </c>
      <c r="C132">
        <v>382</v>
      </c>
      <c r="E132" t="s">
        <v>352</v>
      </c>
      <c r="F132" t="s">
        <v>336</v>
      </c>
      <c r="G132" t="s">
        <v>99</v>
      </c>
      <c r="H132" t="s">
        <v>241</v>
      </c>
      <c r="I132">
        <f>I130*J132</f>
        <v>4.68</v>
      </c>
      <c r="J132">
        <v>130</v>
      </c>
      <c r="K132">
        <v>130</v>
      </c>
      <c r="O132">
        <f t="shared" si="141"/>
        <v>491.35</v>
      </c>
      <c r="P132">
        <f t="shared" si="142"/>
        <v>491.35</v>
      </c>
      <c r="Q132">
        <f>(ROUND((ROUND(((ET132)*AV132*I132),2)*BB132),2)+ROUND((ROUND(((AE132-(EU132))*AV132*I132),2)*BS132),2))</f>
        <v>0</v>
      </c>
      <c r="R132">
        <f t="shared" si="143"/>
        <v>0</v>
      </c>
      <c r="S132">
        <f t="shared" si="144"/>
        <v>0</v>
      </c>
      <c r="T132">
        <f t="shared" si="145"/>
        <v>0</v>
      </c>
      <c r="U132">
        <f t="shared" si="146"/>
        <v>0</v>
      </c>
      <c r="V132">
        <f t="shared" si="147"/>
        <v>0</v>
      </c>
      <c r="W132">
        <f t="shared" si="148"/>
        <v>0</v>
      </c>
      <c r="X132">
        <f t="shared" si="149"/>
        <v>0</v>
      </c>
      <c r="Y132">
        <f t="shared" si="150"/>
        <v>0</v>
      </c>
      <c r="AA132">
        <v>1045535525</v>
      </c>
      <c r="AB132">
        <f t="shared" si="151"/>
        <v>104.99</v>
      </c>
      <c r="AC132">
        <f t="shared" si="140"/>
        <v>104.99</v>
      </c>
      <c r="AD132">
        <f>ROUND((((ET132)-(EU132))+AE132),6)</f>
        <v>0</v>
      </c>
      <c r="AE132">
        <f>ROUND((EU132),6)</f>
        <v>0</v>
      </c>
      <c r="AF132">
        <f>ROUND((EV132),6)</f>
        <v>0</v>
      </c>
      <c r="AG132">
        <f t="shared" si="152"/>
        <v>0</v>
      </c>
      <c r="AH132">
        <f>(EW132)</f>
        <v>0</v>
      </c>
      <c r="AI132">
        <f>(EX132)</f>
        <v>0</v>
      </c>
      <c r="AJ132">
        <f t="shared" si="153"/>
        <v>0</v>
      </c>
      <c r="AK132">
        <v>104.99</v>
      </c>
      <c r="AL132">
        <v>104.99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140</v>
      </c>
      <c r="AU132">
        <v>79</v>
      </c>
      <c r="AV132">
        <v>1</v>
      </c>
      <c r="AW132">
        <v>1</v>
      </c>
      <c r="AZ132">
        <v>1</v>
      </c>
      <c r="BA132">
        <v>1</v>
      </c>
      <c r="BB132">
        <v>1</v>
      </c>
      <c r="BC132">
        <v>1</v>
      </c>
      <c r="BH132">
        <v>3</v>
      </c>
      <c r="BI132">
        <v>1</v>
      </c>
      <c r="BJ132" t="s">
        <v>337</v>
      </c>
      <c r="BM132">
        <v>146</v>
      </c>
      <c r="BN132">
        <v>0</v>
      </c>
      <c r="BP132">
        <v>0</v>
      </c>
      <c r="BQ132">
        <v>30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Z132">
        <v>140</v>
      </c>
      <c r="CA132">
        <v>79</v>
      </c>
      <c r="CE132">
        <v>30</v>
      </c>
      <c r="CF132">
        <v>0</v>
      </c>
      <c r="CG132">
        <v>0</v>
      </c>
      <c r="CM132">
        <v>0</v>
      </c>
      <c r="CO132">
        <v>0</v>
      </c>
      <c r="CP132">
        <f t="shared" si="154"/>
        <v>491.35</v>
      </c>
      <c r="CQ132">
        <f t="shared" si="155"/>
        <v>104.99</v>
      </c>
      <c r="CR132">
        <f>(ROUND((ROUND(((ET132)*AV132*1),2)*BB132),2)+ROUND((ROUND(((AE132-(EU132))*AV132*1),2)*BS132),2))</f>
        <v>0</v>
      </c>
      <c r="CS132">
        <f t="shared" si="156"/>
        <v>0</v>
      </c>
      <c r="CT132">
        <f t="shared" si="157"/>
        <v>0</v>
      </c>
      <c r="CU132">
        <f t="shared" si="158"/>
        <v>0</v>
      </c>
      <c r="CV132">
        <f t="shared" si="159"/>
        <v>0</v>
      </c>
      <c r="CW132">
        <f t="shared" si="160"/>
        <v>0</v>
      </c>
      <c r="CX132">
        <f t="shared" si="161"/>
        <v>0</v>
      </c>
      <c r="CY132">
        <f>((S132*BZ132)/100)</f>
        <v>0</v>
      </c>
      <c r="CZ132">
        <f>((S132*CA132)/100)</f>
        <v>0</v>
      </c>
      <c r="DN132">
        <v>0</v>
      </c>
      <c r="DO132">
        <v>0</v>
      </c>
      <c r="DP132">
        <v>1</v>
      </c>
      <c r="DQ132">
        <v>1</v>
      </c>
      <c r="DU132">
        <v>1007</v>
      </c>
      <c r="DV132" t="s">
        <v>241</v>
      </c>
      <c r="DW132" t="s">
        <v>241</v>
      </c>
      <c r="DX132">
        <v>1</v>
      </c>
      <c r="EE132">
        <v>996102957</v>
      </c>
      <c r="EF132">
        <v>30</v>
      </c>
      <c r="EG132" t="s">
        <v>7</v>
      </c>
      <c r="EH132">
        <v>0</v>
      </c>
      <c r="EJ132">
        <v>1</v>
      </c>
      <c r="EK132">
        <v>146</v>
      </c>
      <c r="EL132" t="s">
        <v>327</v>
      </c>
      <c r="EM132" t="s">
        <v>328</v>
      </c>
      <c r="EQ132">
        <v>0</v>
      </c>
      <c r="ER132">
        <v>104.99</v>
      </c>
      <c r="ES132">
        <v>104.99</v>
      </c>
      <c r="ET132">
        <v>0</v>
      </c>
      <c r="EU132">
        <v>0</v>
      </c>
      <c r="EV132">
        <v>0</v>
      </c>
      <c r="EW132">
        <v>0</v>
      </c>
      <c r="EX132">
        <v>0</v>
      </c>
      <c r="FQ132">
        <v>0</v>
      </c>
      <c r="FR132">
        <f t="shared" si="162"/>
        <v>0</v>
      </c>
      <c r="FS132">
        <v>0</v>
      </c>
      <c r="FX132">
        <v>140</v>
      </c>
      <c r="FY132">
        <v>79</v>
      </c>
      <c r="GD132">
        <v>0</v>
      </c>
      <c r="GF132">
        <v>2069056849</v>
      </c>
      <c r="GG132">
        <v>2</v>
      </c>
      <c r="GH132">
        <v>1</v>
      </c>
      <c r="GI132">
        <v>-2</v>
      </c>
      <c r="GJ132">
        <v>0</v>
      </c>
      <c r="GK132">
        <f>ROUND(R132*(R12)/100,2)</f>
        <v>0</v>
      </c>
      <c r="GL132">
        <f t="shared" si="163"/>
        <v>0</v>
      </c>
      <c r="GM132">
        <f t="shared" si="164"/>
        <v>491.35</v>
      </c>
      <c r="GN132">
        <f t="shared" si="165"/>
        <v>491.35</v>
      </c>
      <c r="GO132">
        <f t="shared" si="166"/>
        <v>0</v>
      </c>
      <c r="GP132">
        <f t="shared" si="167"/>
        <v>0</v>
      </c>
      <c r="GR132">
        <v>0</v>
      </c>
      <c r="GS132">
        <v>3</v>
      </c>
      <c r="GT132">
        <v>0</v>
      </c>
      <c r="GV132">
        <f t="shared" si="168"/>
        <v>0</v>
      </c>
      <c r="GW132">
        <v>1</v>
      </c>
      <c r="GX132">
        <f t="shared" si="169"/>
        <v>0</v>
      </c>
      <c r="HA132">
        <v>0</v>
      </c>
      <c r="HB132">
        <v>0</v>
      </c>
      <c r="HC132">
        <f t="shared" si="170"/>
        <v>0</v>
      </c>
      <c r="IK132">
        <v>0</v>
      </c>
    </row>
    <row r="133" spans="1:245" x14ac:dyDescent="0.25">
      <c r="A133">
        <v>18</v>
      </c>
      <c r="B133">
        <v>1</v>
      </c>
      <c r="C133">
        <v>390</v>
      </c>
      <c r="E133" t="s">
        <v>352</v>
      </c>
      <c r="F133" t="s">
        <v>336</v>
      </c>
      <c r="G133" t="s">
        <v>99</v>
      </c>
      <c r="H133" t="s">
        <v>241</v>
      </c>
      <c r="I133">
        <f>I131*J133</f>
        <v>4.68</v>
      </c>
      <c r="J133">
        <v>130</v>
      </c>
      <c r="K133">
        <v>130</v>
      </c>
      <c r="O133">
        <f t="shared" si="141"/>
        <v>2982.49</v>
      </c>
      <c r="P133">
        <f t="shared" si="142"/>
        <v>2982.49</v>
      </c>
      <c r="Q133">
        <f>(ROUND((ROUND(((ET133)*AV133*I133),2)*BB133),2)+ROUND((ROUND(((AE133-(EU133))*AV133*I133),2)*BS133),2))</f>
        <v>0</v>
      </c>
      <c r="R133">
        <f t="shared" si="143"/>
        <v>0</v>
      </c>
      <c r="S133">
        <f t="shared" si="144"/>
        <v>0</v>
      </c>
      <c r="T133">
        <f t="shared" si="145"/>
        <v>0</v>
      </c>
      <c r="U133">
        <f t="shared" si="146"/>
        <v>0</v>
      </c>
      <c r="V133">
        <f t="shared" si="147"/>
        <v>0</v>
      </c>
      <c r="W133">
        <f t="shared" si="148"/>
        <v>0</v>
      </c>
      <c r="X133">
        <f t="shared" si="149"/>
        <v>0</v>
      </c>
      <c r="Y133">
        <f t="shared" si="150"/>
        <v>0</v>
      </c>
      <c r="AA133">
        <v>1045535526</v>
      </c>
      <c r="AB133">
        <f t="shared" si="151"/>
        <v>104.99</v>
      </c>
      <c r="AC133">
        <f t="shared" si="140"/>
        <v>104.99</v>
      </c>
      <c r="AD133">
        <f>ROUND((((ET133)-(EU133))+AE133),6)</f>
        <v>0</v>
      </c>
      <c r="AE133">
        <f>ROUND((EU133),6)</f>
        <v>0</v>
      </c>
      <c r="AF133">
        <f>ROUND((EV133),6)</f>
        <v>0</v>
      </c>
      <c r="AG133">
        <f t="shared" si="152"/>
        <v>0</v>
      </c>
      <c r="AH133">
        <f>(EW133)</f>
        <v>0</v>
      </c>
      <c r="AI133">
        <f>(EX133)</f>
        <v>0</v>
      </c>
      <c r="AJ133">
        <f t="shared" si="153"/>
        <v>0</v>
      </c>
      <c r="AK133">
        <v>104.99</v>
      </c>
      <c r="AL133">
        <v>104.99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Z133">
        <v>1</v>
      </c>
      <c r="BA133">
        <v>1</v>
      </c>
      <c r="BB133">
        <v>1</v>
      </c>
      <c r="BC133">
        <v>6.07</v>
      </c>
      <c r="BH133">
        <v>3</v>
      </c>
      <c r="BI133">
        <v>1</v>
      </c>
      <c r="BJ133" t="s">
        <v>337</v>
      </c>
      <c r="BM133">
        <v>146</v>
      </c>
      <c r="BN133">
        <v>0</v>
      </c>
      <c r="BO133" t="s">
        <v>336</v>
      </c>
      <c r="BP133">
        <v>1</v>
      </c>
      <c r="BQ133">
        <v>30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Z133">
        <v>0</v>
      </c>
      <c r="CA133">
        <v>0</v>
      </c>
      <c r="CE133">
        <v>30</v>
      </c>
      <c r="CF133">
        <v>0</v>
      </c>
      <c r="CG133">
        <v>0</v>
      </c>
      <c r="CM133">
        <v>0</v>
      </c>
      <c r="CO133">
        <v>0</v>
      </c>
      <c r="CP133">
        <f t="shared" si="154"/>
        <v>2982.49</v>
      </c>
      <c r="CQ133">
        <f t="shared" si="155"/>
        <v>637.29</v>
      </c>
      <c r="CR133">
        <f>(ROUND((ROUND(((ET133)*AV133*1),2)*BB133),2)+ROUND((ROUND(((AE133-(EU133))*AV133*1),2)*BS133),2))</f>
        <v>0</v>
      </c>
      <c r="CS133">
        <f t="shared" si="156"/>
        <v>0</v>
      </c>
      <c r="CT133">
        <f t="shared" si="157"/>
        <v>0</v>
      </c>
      <c r="CU133">
        <f t="shared" si="158"/>
        <v>0</v>
      </c>
      <c r="CV133">
        <f t="shared" si="159"/>
        <v>0</v>
      </c>
      <c r="CW133">
        <f t="shared" si="160"/>
        <v>0</v>
      </c>
      <c r="CX133">
        <f t="shared" si="161"/>
        <v>0</v>
      </c>
      <c r="CY133">
        <f>S133*(BZ133/100)</f>
        <v>0</v>
      </c>
      <c r="CZ133">
        <f>S133*(CA133/100)</f>
        <v>0</v>
      </c>
      <c r="DN133">
        <v>140</v>
      </c>
      <c r="DO133">
        <v>79</v>
      </c>
      <c r="DP133">
        <v>1</v>
      </c>
      <c r="DQ133">
        <v>1</v>
      </c>
      <c r="DU133">
        <v>1007</v>
      </c>
      <c r="DV133" t="s">
        <v>241</v>
      </c>
      <c r="DW133" t="s">
        <v>241</v>
      </c>
      <c r="DX133">
        <v>1</v>
      </c>
      <c r="EE133">
        <v>996102957</v>
      </c>
      <c r="EF133">
        <v>30</v>
      </c>
      <c r="EG133" t="s">
        <v>7</v>
      </c>
      <c r="EH133">
        <v>0</v>
      </c>
      <c r="EJ133">
        <v>1</v>
      </c>
      <c r="EK133">
        <v>146</v>
      </c>
      <c r="EL133" t="s">
        <v>327</v>
      </c>
      <c r="EM133" t="s">
        <v>328</v>
      </c>
      <c r="EQ133">
        <v>0</v>
      </c>
      <c r="ER133">
        <v>104.99</v>
      </c>
      <c r="ES133">
        <v>104.99</v>
      </c>
      <c r="ET133">
        <v>0</v>
      </c>
      <c r="EU133">
        <v>0</v>
      </c>
      <c r="EV133">
        <v>0</v>
      </c>
      <c r="EW133">
        <v>0</v>
      </c>
      <c r="EX133">
        <v>0</v>
      </c>
      <c r="FQ133">
        <v>0</v>
      </c>
      <c r="FR133">
        <f t="shared" si="162"/>
        <v>0</v>
      </c>
      <c r="FS133">
        <v>0</v>
      </c>
      <c r="FX133">
        <v>140</v>
      </c>
      <c r="FY133">
        <v>79</v>
      </c>
      <c r="GD133">
        <v>0</v>
      </c>
      <c r="GF133">
        <v>2069056849</v>
      </c>
      <c r="GG133">
        <v>2</v>
      </c>
      <c r="GH133">
        <v>1</v>
      </c>
      <c r="GI133">
        <v>2</v>
      </c>
      <c r="GJ133">
        <v>0</v>
      </c>
      <c r="GK133">
        <f>ROUND(R133*(S12)/100,2)</f>
        <v>0</v>
      </c>
      <c r="GL133">
        <f t="shared" si="163"/>
        <v>0</v>
      </c>
      <c r="GM133">
        <f t="shared" si="164"/>
        <v>2982.49</v>
      </c>
      <c r="GN133">
        <f t="shared" si="165"/>
        <v>2982.49</v>
      </c>
      <c r="GO133">
        <f t="shared" si="166"/>
        <v>0</v>
      </c>
      <c r="GP133">
        <f t="shared" si="167"/>
        <v>0</v>
      </c>
      <c r="GR133">
        <v>0</v>
      </c>
      <c r="GS133">
        <v>3</v>
      </c>
      <c r="GT133">
        <v>0</v>
      </c>
      <c r="GV133">
        <f t="shared" si="168"/>
        <v>0</v>
      </c>
      <c r="GW133">
        <v>1</v>
      </c>
      <c r="GX133">
        <f t="shared" si="169"/>
        <v>0</v>
      </c>
      <c r="HA133">
        <v>0</v>
      </c>
      <c r="HB133">
        <v>0</v>
      </c>
      <c r="HC133">
        <f t="shared" si="170"/>
        <v>0</v>
      </c>
      <c r="IK133">
        <v>0</v>
      </c>
    </row>
    <row r="134" spans="1:245" x14ac:dyDescent="0.25">
      <c r="A134">
        <v>17</v>
      </c>
      <c r="B134">
        <v>1</v>
      </c>
      <c r="C134">
        <f>ROW(SmtRes!A396)</f>
        <v>396</v>
      </c>
      <c r="D134">
        <f>ROW(EtalonRes!A446)</f>
        <v>446</v>
      </c>
      <c r="E134" t="s">
        <v>353</v>
      </c>
      <c r="F134" t="s">
        <v>354</v>
      </c>
      <c r="G134" t="s">
        <v>108</v>
      </c>
      <c r="H134" t="s">
        <v>355</v>
      </c>
      <c r="I134">
        <f>ROUND(3.6/100,9)</f>
        <v>3.5999999999999997E-2</v>
      </c>
      <c r="J134">
        <v>0</v>
      </c>
      <c r="K134">
        <f>ROUND(3.6/100,9)</f>
        <v>3.5999999999999997E-2</v>
      </c>
      <c r="O134">
        <f t="shared" si="141"/>
        <v>125.1</v>
      </c>
      <c r="P134">
        <f t="shared" si="142"/>
        <v>66.959999999999994</v>
      </c>
      <c r="Q134">
        <f>(ROUND((ROUND((((ET134*1.25))*AV134*I134),2)*BB134),2)+ROUND((ROUND(((AE134-((EU134*1.25)))*AV134*I134),2)*BS134),2))</f>
        <v>1.02</v>
      </c>
      <c r="R134">
        <f t="shared" si="143"/>
        <v>0.09</v>
      </c>
      <c r="S134">
        <f t="shared" si="144"/>
        <v>57.12</v>
      </c>
      <c r="T134">
        <f t="shared" si="145"/>
        <v>0</v>
      </c>
      <c r="U134">
        <f t="shared" si="146"/>
        <v>5.5889999999999995</v>
      </c>
      <c r="V134">
        <f t="shared" si="147"/>
        <v>0</v>
      </c>
      <c r="W134">
        <f t="shared" si="148"/>
        <v>0</v>
      </c>
      <c r="X134">
        <f t="shared" si="149"/>
        <v>48.55</v>
      </c>
      <c r="Y134">
        <f t="shared" si="150"/>
        <v>39.979999999999997</v>
      </c>
      <c r="AA134">
        <v>1045535525</v>
      </c>
      <c r="AB134">
        <f t="shared" si="151"/>
        <v>3474.7750000000001</v>
      </c>
      <c r="AC134">
        <f t="shared" si="140"/>
        <v>1859.87</v>
      </c>
      <c r="AD134">
        <f>ROUND(((((ET134*1.25))-((EU134*1.25)))+AE134),6)</f>
        <v>28.25</v>
      </c>
      <c r="AE134">
        <f>ROUND(((EU134*1.25)),6)</f>
        <v>2.6124999999999998</v>
      </c>
      <c r="AF134">
        <f>ROUND(((EV134*1.15)),6)</f>
        <v>1586.655</v>
      </c>
      <c r="AG134">
        <f t="shared" si="152"/>
        <v>0</v>
      </c>
      <c r="AH134">
        <f>((EW134*1.15))</f>
        <v>155.25</v>
      </c>
      <c r="AI134">
        <f>((EX134*1.25))</f>
        <v>0</v>
      </c>
      <c r="AJ134">
        <f t="shared" si="153"/>
        <v>0</v>
      </c>
      <c r="AK134">
        <v>3262.17</v>
      </c>
      <c r="AL134">
        <v>1859.87</v>
      </c>
      <c r="AM134">
        <v>22.6</v>
      </c>
      <c r="AN134">
        <v>2.09</v>
      </c>
      <c r="AO134">
        <v>1379.7</v>
      </c>
      <c r="AP134">
        <v>0</v>
      </c>
      <c r="AQ134">
        <v>135</v>
      </c>
      <c r="AR134">
        <v>0</v>
      </c>
      <c r="AS134">
        <v>0</v>
      </c>
      <c r="AT134">
        <v>85</v>
      </c>
      <c r="AU134">
        <v>70</v>
      </c>
      <c r="AV134">
        <v>1</v>
      </c>
      <c r="AW134">
        <v>1</v>
      </c>
      <c r="AZ134">
        <v>1</v>
      </c>
      <c r="BA134">
        <v>1</v>
      </c>
      <c r="BB134">
        <v>1</v>
      </c>
      <c r="BC134">
        <v>1</v>
      </c>
      <c r="BH134">
        <v>0</v>
      </c>
      <c r="BI134">
        <v>1</v>
      </c>
      <c r="BJ134" t="s">
        <v>356</v>
      </c>
      <c r="BM134">
        <v>47</v>
      </c>
      <c r="BN134">
        <v>0</v>
      </c>
      <c r="BP134">
        <v>0</v>
      </c>
      <c r="BQ134">
        <v>30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Z134">
        <v>85</v>
      </c>
      <c r="CA134">
        <v>70</v>
      </c>
      <c r="CE134">
        <v>30</v>
      </c>
      <c r="CF134">
        <v>0</v>
      </c>
      <c r="CG134">
        <v>0</v>
      </c>
      <c r="CM134">
        <v>0</v>
      </c>
      <c r="CN134" t="s">
        <v>163</v>
      </c>
      <c r="CO134">
        <v>0</v>
      </c>
      <c r="CP134">
        <f t="shared" si="154"/>
        <v>125.1</v>
      </c>
      <c r="CQ134">
        <f t="shared" si="155"/>
        <v>1859.87</v>
      </c>
      <c r="CR134">
        <f>(ROUND((ROUND((((ET134*1.25))*AV134*1),2)*BB134),2)+ROUND((ROUND(((AE134-((EU134*1.25)))*AV134*1),2)*BS134),2))</f>
        <v>28.25</v>
      </c>
      <c r="CS134">
        <f t="shared" si="156"/>
        <v>2.61</v>
      </c>
      <c r="CT134">
        <f t="shared" si="157"/>
        <v>1586.66</v>
      </c>
      <c r="CU134">
        <f t="shared" si="158"/>
        <v>0</v>
      </c>
      <c r="CV134">
        <f t="shared" si="159"/>
        <v>155.25</v>
      </c>
      <c r="CW134">
        <f t="shared" si="160"/>
        <v>0</v>
      </c>
      <c r="CX134">
        <f t="shared" si="161"/>
        <v>0</v>
      </c>
      <c r="CY134">
        <f>((S134*BZ134)/100)</f>
        <v>48.552</v>
      </c>
      <c r="CZ134">
        <f>((S134*CA134)/100)</f>
        <v>39.983999999999995</v>
      </c>
      <c r="DE134" t="s">
        <v>164</v>
      </c>
      <c r="DF134" t="s">
        <v>164</v>
      </c>
      <c r="DG134" t="s">
        <v>165</v>
      </c>
      <c r="DI134" t="s">
        <v>165</v>
      </c>
      <c r="DJ134" t="s">
        <v>164</v>
      </c>
      <c r="DN134">
        <v>0</v>
      </c>
      <c r="DO134">
        <v>0</v>
      </c>
      <c r="DP134">
        <v>1</v>
      </c>
      <c r="DQ134">
        <v>1</v>
      </c>
      <c r="DU134">
        <v>1013</v>
      </c>
      <c r="DV134" t="s">
        <v>355</v>
      </c>
      <c r="DW134" t="s">
        <v>355</v>
      </c>
      <c r="DX134">
        <v>1</v>
      </c>
      <c r="EE134">
        <v>996102858</v>
      </c>
      <c r="EF134">
        <v>30</v>
      </c>
      <c r="EG134" t="s">
        <v>7</v>
      </c>
      <c r="EH134">
        <v>0</v>
      </c>
      <c r="EJ134">
        <v>1</v>
      </c>
      <c r="EK134">
        <v>47</v>
      </c>
      <c r="EL134" t="s">
        <v>357</v>
      </c>
      <c r="EM134" t="s">
        <v>358</v>
      </c>
      <c r="EO134" t="s">
        <v>168</v>
      </c>
      <c r="EQ134">
        <v>0</v>
      </c>
      <c r="ER134">
        <v>3262.17</v>
      </c>
      <c r="ES134">
        <v>1859.87</v>
      </c>
      <c r="ET134">
        <v>22.6</v>
      </c>
      <c r="EU134">
        <v>2.09</v>
      </c>
      <c r="EV134">
        <v>1379.7</v>
      </c>
      <c r="EW134">
        <v>135</v>
      </c>
      <c r="EX134">
        <v>0</v>
      </c>
      <c r="EY134">
        <v>0</v>
      </c>
      <c r="FQ134">
        <v>0</v>
      </c>
      <c r="FR134">
        <f t="shared" si="162"/>
        <v>0</v>
      </c>
      <c r="FS134">
        <v>0</v>
      </c>
      <c r="FX134">
        <v>85</v>
      </c>
      <c r="FY134">
        <v>70</v>
      </c>
      <c r="GD134">
        <v>0</v>
      </c>
      <c r="GF134">
        <v>-1100581577</v>
      </c>
      <c r="GG134">
        <v>2</v>
      </c>
      <c r="GH134">
        <v>1</v>
      </c>
      <c r="GI134">
        <v>-2</v>
      </c>
      <c r="GJ134">
        <v>0</v>
      </c>
      <c r="GK134">
        <f>ROUND(R134*(R12)/100,2)</f>
        <v>0.16</v>
      </c>
      <c r="GL134">
        <f t="shared" si="163"/>
        <v>0</v>
      </c>
      <c r="GM134">
        <f t="shared" si="164"/>
        <v>213.79</v>
      </c>
      <c r="GN134">
        <f t="shared" si="165"/>
        <v>213.79</v>
      </c>
      <c r="GO134">
        <f t="shared" si="166"/>
        <v>0</v>
      </c>
      <c r="GP134">
        <f t="shared" si="167"/>
        <v>0</v>
      </c>
      <c r="GR134">
        <v>0</v>
      </c>
      <c r="GS134">
        <v>3</v>
      </c>
      <c r="GT134">
        <v>0</v>
      </c>
      <c r="GV134">
        <f t="shared" si="168"/>
        <v>0</v>
      </c>
      <c r="GW134">
        <v>1</v>
      </c>
      <c r="GX134">
        <f t="shared" si="169"/>
        <v>0</v>
      </c>
      <c r="HA134">
        <v>0</v>
      </c>
      <c r="HB134">
        <v>0</v>
      </c>
      <c r="HC134">
        <f t="shared" si="170"/>
        <v>0</v>
      </c>
      <c r="IK134">
        <v>0</v>
      </c>
    </row>
    <row r="135" spans="1:245" x14ac:dyDescent="0.25">
      <c r="A135">
        <v>17</v>
      </c>
      <c r="B135">
        <v>1</v>
      </c>
      <c r="C135">
        <f>ROW(SmtRes!A402)</f>
        <v>402</v>
      </c>
      <c r="D135">
        <f>ROW(EtalonRes!A452)</f>
        <v>452</v>
      </c>
      <c r="E135" t="s">
        <v>353</v>
      </c>
      <c r="F135" t="s">
        <v>354</v>
      </c>
      <c r="G135" t="s">
        <v>108</v>
      </c>
      <c r="H135" t="s">
        <v>355</v>
      </c>
      <c r="I135">
        <f>ROUND(3.6/100,9)</f>
        <v>3.5999999999999997E-2</v>
      </c>
      <c r="J135">
        <v>0</v>
      </c>
      <c r="K135">
        <f>ROUND(3.6/100,9)</f>
        <v>3.5999999999999997E-2</v>
      </c>
      <c r="O135">
        <f t="shared" si="141"/>
        <v>1742.21</v>
      </c>
      <c r="P135">
        <f t="shared" si="142"/>
        <v>265.16000000000003</v>
      </c>
      <c r="Q135">
        <f>(ROUND((ROUND((((ET135*1.25))*AV135*I135),2)*BB135),2)+ROUND((ROUND(((AE135-((EU135*1.25)))*AV135*I135),2)*BS135),2))</f>
        <v>6.21</v>
      </c>
      <c r="R135">
        <f t="shared" si="143"/>
        <v>2.3199999999999998</v>
      </c>
      <c r="S135">
        <f t="shared" si="144"/>
        <v>1470.84</v>
      </c>
      <c r="T135">
        <f t="shared" si="145"/>
        <v>0</v>
      </c>
      <c r="U135">
        <f t="shared" si="146"/>
        <v>5.5889999999999995</v>
      </c>
      <c r="V135">
        <f t="shared" si="147"/>
        <v>0</v>
      </c>
      <c r="W135">
        <f t="shared" si="148"/>
        <v>0</v>
      </c>
      <c r="X135">
        <f t="shared" si="149"/>
        <v>1000.17</v>
      </c>
      <c r="Y135">
        <f t="shared" si="150"/>
        <v>603.04</v>
      </c>
      <c r="AA135">
        <v>1045535526</v>
      </c>
      <c r="AB135">
        <f t="shared" si="151"/>
        <v>3474.7750000000001</v>
      </c>
      <c r="AC135">
        <f t="shared" si="140"/>
        <v>1859.87</v>
      </c>
      <c r="AD135">
        <f>ROUND(((((ET135*1.25))-((EU135*1.25)))+AE135),6)</f>
        <v>28.25</v>
      </c>
      <c r="AE135">
        <f>ROUND(((EU135*1.25)),6)</f>
        <v>2.6124999999999998</v>
      </c>
      <c r="AF135">
        <f>ROUND(((EV135*1.15)),6)</f>
        <v>1586.655</v>
      </c>
      <c r="AG135">
        <f t="shared" si="152"/>
        <v>0</v>
      </c>
      <c r="AH135">
        <f>((EW135*1.15))</f>
        <v>155.25</v>
      </c>
      <c r="AI135">
        <f>((EX135*1.25))</f>
        <v>0</v>
      </c>
      <c r="AJ135">
        <f t="shared" si="153"/>
        <v>0</v>
      </c>
      <c r="AK135">
        <v>3262.17</v>
      </c>
      <c r="AL135">
        <v>1859.87</v>
      </c>
      <c r="AM135">
        <v>22.6</v>
      </c>
      <c r="AN135">
        <v>2.09</v>
      </c>
      <c r="AO135">
        <v>1379.7</v>
      </c>
      <c r="AP135">
        <v>0</v>
      </c>
      <c r="AQ135">
        <v>135</v>
      </c>
      <c r="AR135">
        <v>0</v>
      </c>
      <c r="AS135">
        <v>0</v>
      </c>
      <c r="AT135">
        <v>68</v>
      </c>
      <c r="AU135">
        <v>41</v>
      </c>
      <c r="AV135">
        <v>1</v>
      </c>
      <c r="AW135">
        <v>1</v>
      </c>
      <c r="AZ135">
        <v>1</v>
      </c>
      <c r="BA135">
        <v>25.75</v>
      </c>
      <c r="BB135">
        <v>6.09</v>
      </c>
      <c r="BC135">
        <v>3.96</v>
      </c>
      <c r="BH135">
        <v>0</v>
      </c>
      <c r="BI135">
        <v>1</v>
      </c>
      <c r="BJ135" t="s">
        <v>356</v>
      </c>
      <c r="BM135">
        <v>47</v>
      </c>
      <c r="BN135">
        <v>0</v>
      </c>
      <c r="BO135" t="s">
        <v>354</v>
      </c>
      <c r="BP135">
        <v>1</v>
      </c>
      <c r="BQ135">
        <v>30</v>
      </c>
      <c r="BR135">
        <v>0</v>
      </c>
      <c r="BS135">
        <v>25.75</v>
      </c>
      <c r="BT135">
        <v>1</v>
      </c>
      <c r="BU135">
        <v>1</v>
      </c>
      <c r="BV135">
        <v>1</v>
      </c>
      <c r="BW135">
        <v>1</v>
      </c>
      <c r="BX135">
        <v>1</v>
      </c>
      <c r="BZ135">
        <v>68</v>
      </c>
      <c r="CA135">
        <v>41</v>
      </c>
      <c r="CE135">
        <v>30</v>
      </c>
      <c r="CF135">
        <v>0</v>
      </c>
      <c r="CG135">
        <v>0</v>
      </c>
      <c r="CM135">
        <v>0</v>
      </c>
      <c r="CN135" t="s">
        <v>163</v>
      </c>
      <c r="CO135">
        <v>0</v>
      </c>
      <c r="CP135">
        <f t="shared" si="154"/>
        <v>1742.21</v>
      </c>
      <c r="CQ135">
        <f t="shared" si="155"/>
        <v>7365.09</v>
      </c>
      <c r="CR135">
        <f>(ROUND((ROUND((((ET135*1.25))*AV135*1),2)*BB135),2)+ROUND((ROUND(((AE135-((EU135*1.25)))*AV135*1),2)*BS135),2))</f>
        <v>172.04</v>
      </c>
      <c r="CS135">
        <f t="shared" si="156"/>
        <v>67.209999999999994</v>
      </c>
      <c r="CT135">
        <f t="shared" si="157"/>
        <v>40856.5</v>
      </c>
      <c r="CU135">
        <f t="shared" si="158"/>
        <v>0</v>
      </c>
      <c r="CV135">
        <f t="shared" si="159"/>
        <v>155.25</v>
      </c>
      <c r="CW135">
        <f t="shared" si="160"/>
        <v>0</v>
      </c>
      <c r="CX135">
        <f t="shared" si="161"/>
        <v>0</v>
      </c>
      <c r="CY135">
        <f>S135*(BZ135/100)</f>
        <v>1000.1712</v>
      </c>
      <c r="CZ135">
        <f>S135*(CA135/100)</f>
        <v>603.04439999999988</v>
      </c>
      <c r="DE135" t="s">
        <v>164</v>
      </c>
      <c r="DF135" t="s">
        <v>164</v>
      </c>
      <c r="DG135" t="s">
        <v>165</v>
      </c>
      <c r="DI135" t="s">
        <v>165</v>
      </c>
      <c r="DJ135" t="s">
        <v>164</v>
      </c>
      <c r="DN135">
        <v>85</v>
      </c>
      <c r="DO135">
        <v>70</v>
      </c>
      <c r="DP135">
        <v>1</v>
      </c>
      <c r="DQ135">
        <v>1</v>
      </c>
      <c r="DU135">
        <v>1013</v>
      </c>
      <c r="DV135" t="s">
        <v>355</v>
      </c>
      <c r="DW135" t="s">
        <v>355</v>
      </c>
      <c r="DX135">
        <v>1</v>
      </c>
      <c r="EE135">
        <v>996102858</v>
      </c>
      <c r="EF135">
        <v>30</v>
      </c>
      <c r="EG135" t="s">
        <v>7</v>
      </c>
      <c r="EH135">
        <v>0</v>
      </c>
      <c r="EJ135">
        <v>1</v>
      </c>
      <c r="EK135">
        <v>47</v>
      </c>
      <c r="EL135" t="s">
        <v>357</v>
      </c>
      <c r="EM135" t="s">
        <v>358</v>
      </c>
      <c r="EO135" t="s">
        <v>168</v>
      </c>
      <c r="EQ135">
        <v>0</v>
      </c>
      <c r="ER135">
        <v>3262.17</v>
      </c>
      <c r="ES135">
        <v>1859.87</v>
      </c>
      <c r="ET135">
        <v>22.6</v>
      </c>
      <c r="EU135">
        <v>2.09</v>
      </c>
      <c r="EV135">
        <v>1379.7</v>
      </c>
      <c r="EW135">
        <v>135</v>
      </c>
      <c r="EX135">
        <v>0</v>
      </c>
      <c r="EY135">
        <v>0</v>
      </c>
      <c r="FQ135">
        <v>0</v>
      </c>
      <c r="FR135">
        <f t="shared" si="162"/>
        <v>0</v>
      </c>
      <c r="FS135">
        <v>0</v>
      </c>
      <c r="FX135">
        <v>85</v>
      </c>
      <c r="FY135">
        <v>70</v>
      </c>
      <c r="GD135">
        <v>0</v>
      </c>
      <c r="GF135">
        <v>-1100581577</v>
      </c>
      <c r="GG135">
        <v>2</v>
      </c>
      <c r="GH135">
        <v>1</v>
      </c>
      <c r="GI135">
        <v>2</v>
      </c>
      <c r="GJ135">
        <v>0</v>
      </c>
      <c r="GK135">
        <f>ROUND(R135*(S12)/100,2)</f>
        <v>3.64</v>
      </c>
      <c r="GL135">
        <f t="shared" si="163"/>
        <v>0</v>
      </c>
      <c r="GM135">
        <f t="shared" si="164"/>
        <v>3349.06</v>
      </c>
      <c r="GN135">
        <f t="shared" si="165"/>
        <v>3349.06</v>
      </c>
      <c r="GO135">
        <f t="shared" si="166"/>
        <v>0</v>
      </c>
      <c r="GP135">
        <f t="shared" si="167"/>
        <v>0</v>
      </c>
      <c r="GR135">
        <v>0</v>
      </c>
      <c r="GS135">
        <v>3</v>
      </c>
      <c r="GT135">
        <v>0</v>
      </c>
      <c r="GV135">
        <f t="shared" si="168"/>
        <v>0</v>
      </c>
      <c r="GW135">
        <v>1</v>
      </c>
      <c r="GX135">
        <f t="shared" si="169"/>
        <v>0</v>
      </c>
      <c r="HA135">
        <v>0</v>
      </c>
      <c r="HB135">
        <v>0</v>
      </c>
      <c r="HC135">
        <f t="shared" si="170"/>
        <v>0</v>
      </c>
      <c r="IK135">
        <v>0</v>
      </c>
    </row>
    <row r="136" spans="1:245" x14ac:dyDescent="0.25">
      <c r="A136">
        <v>18</v>
      </c>
      <c r="B136">
        <v>1</v>
      </c>
      <c r="C136">
        <v>396</v>
      </c>
      <c r="E136" t="s">
        <v>359</v>
      </c>
      <c r="F136" t="s">
        <v>360</v>
      </c>
      <c r="G136" t="s">
        <v>109</v>
      </c>
      <c r="H136" t="s">
        <v>241</v>
      </c>
      <c r="I136">
        <f>I134*J136</f>
        <v>3.6719999999999997</v>
      </c>
      <c r="J136">
        <v>102</v>
      </c>
      <c r="K136">
        <v>102</v>
      </c>
      <c r="O136">
        <f t="shared" si="141"/>
        <v>2058.23</v>
      </c>
      <c r="P136">
        <f t="shared" si="142"/>
        <v>2058.23</v>
      </c>
      <c r="Q136">
        <f>(ROUND((ROUND(((ET136)*AV136*I136),2)*BB136),2)+ROUND((ROUND(((AE136-(EU136))*AV136*I136),2)*BS136),2))</f>
        <v>0</v>
      </c>
      <c r="R136">
        <f t="shared" si="143"/>
        <v>0</v>
      </c>
      <c r="S136">
        <f t="shared" si="144"/>
        <v>0</v>
      </c>
      <c r="T136">
        <f t="shared" si="145"/>
        <v>0</v>
      </c>
      <c r="U136">
        <f t="shared" si="146"/>
        <v>0</v>
      </c>
      <c r="V136">
        <f t="shared" si="147"/>
        <v>0</v>
      </c>
      <c r="W136">
        <f t="shared" si="148"/>
        <v>0</v>
      </c>
      <c r="X136">
        <f t="shared" si="149"/>
        <v>0</v>
      </c>
      <c r="Y136">
        <f t="shared" si="150"/>
        <v>0</v>
      </c>
      <c r="AA136">
        <v>1045535525</v>
      </c>
      <c r="AB136">
        <f t="shared" si="151"/>
        <v>560.52</v>
      </c>
      <c r="AC136">
        <f t="shared" si="140"/>
        <v>560.52</v>
      </c>
      <c r="AD136">
        <f>ROUND((((ET136)-(EU136))+AE136),6)</f>
        <v>0</v>
      </c>
      <c r="AE136">
        <f>ROUND((EU136),6)</f>
        <v>0</v>
      </c>
      <c r="AF136">
        <f>ROUND((EV136),6)</f>
        <v>0</v>
      </c>
      <c r="AG136">
        <f t="shared" si="152"/>
        <v>0</v>
      </c>
      <c r="AH136">
        <f>(EW136)</f>
        <v>0</v>
      </c>
      <c r="AI136">
        <f>(EX136)</f>
        <v>0</v>
      </c>
      <c r="AJ136">
        <f t="shared" si="153"/>
        <v>0</v>
      </c>
      <c r="AK136">
        <v>560.52</v>
      </c>
      <c r="AL136">
        <v>560.52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85</v>
      </c>
      <c r="AU136">
        <v>70</v>
      </c>
      <c r="AV136">
        <v>1</v>
      </c>
      <c r="AW136">
        <v>1</v>
      </c>
      <c r="AZ136">
        <v>1</v>
      </c>
      <c r="BA136">
        <v>1</v>
      </c>
      <c r="BB136">
        <v>1</v>
      </c>
      <c r="BC136">
        <v>1</v>
      </c>
      <c r="BH136">
        <v>3</v>
      </c>
      <c r="BI136">
        <v>1</v>
      </c>
      <c r="BJ136" t="s">
        <v>361</v>
      </c>
      <c r="BM136">
        <v>47</v>
      </c>
      <c r="BN136">
        <v>0</v>
      </c>
      <c r="BP136">
        <v>0</v>
      </c>
      <c r="BQ136">
        <v>30</v>
      </c>
      <c r="BR136">
        <v>0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Z136">
        <v>85</v>
      </c>
      <c r="CA136">
        <v>70</v>
      </c>
      <c r="CE136">
        <v>30</v>
      </c>
      <c r="CF136">
        <v>0</v>
      </c>
      <c r="CG136">
        <v>0</v>
      </c>
      <c r="CM136">
        <v>0</v>
      </c>
      <c r="CO136">
        <v>0</v>
      </c>
      <c r="CP136">
        <f t="shared" si="154"/>
        <v>2058.23</v>
      </c>
      <c r="CQ136">
        <f t="shared" si="155"/>
        <v>560.52</v>
      </c>
      <c r="CR136">
        <f>(ROUND((ROUND(((ET136)*AV136*1),2)*BB136),2)+ROUND((ROUND(((AE136-(EU136))*AV136*1),2)*BS136),2))</f>
        <v>0</v>
      </c>
      <c r="CS136">
        <f t="shared" si="156"/>
        <v>0</v>
      </c>
      <c r="CT136">
        <f t="shared" si="157"/>
        <v>0</v>
      </c>
      <c r="CU136">
        <f t="shared" si="158"/>
        <v>0</v>
      </c>
      <c r="CV136">
        <f t="shared" si="159"/>
        <v>0</v>
      </c>
      <c r="CW136">
        <f t="shared" si="160"/>
        <v>0</v>
      </c>
      <c r="CX136">
        <f t="shared" si="161"/>
        <v>0</v>
      </c>
      <c r="CY136">
        <f>((S136*BZ136)/100)</f>
        <v>0</v>
      </c>
      <c r="CZ136">
        <f>((S136*CA136)/100)</f>
        <v>0</v>
      </c>
      <c r="DN136">
        <v>0</v>
      </c>
      <c r="DO136">
        <v>0</v>
      </c>
      <c r="DP136">
        <v>1</v>
      </c>
      <c r="DQ136">
        <v>1</v>
      </c>
      <c r="DU136">
        <v>1007</v>
      </c>
      <c r="DV136" t="s">
        <v>241</v>
      </c>
      <c r="DW136" t="s">
        <v>241</v>
      </c>
      <c r="DX136">
        <v>1</v>
      </c>
      <c r="EE136">
        <v>996102858</v>
      </c>
      <c r="EF136">
        <v>30</v>
      </c>
      <c r="EG136" t="s">
        <v>7</v>
      </c>
      <c r="EH136">
        <v>0</v>
      </c>
      <c r="EJ136">
        <v>1</v>
      </c>
      <c r="EK136">
        <v>47</v>
      </c>
      <c r="EL136" t="s">
        <v>357</v>
      </c>
      <c r="EM136" t="s">
        <v>358</v>
      </c>
      <c r="EQ136">
        <v>0</v>
      </c>
      <c r="ER136">
        <v>560.52</v>
      </c>
      <c r="ES136">
        <v>560.52</v>
      </c>
      <c r="ET136">
        <v>0</v>
      </c>
      <c r="EU136">
        <v>0</v>
      </c>
      <c r="EV136">
        <v>0</v>
      </c>
      <c r="EW136">
        <v>0</v>
      </c>
      <c r="EX136">
        <v>0</v>
      </c>
      <c r="FQ136">
        <v>0</v>
      </c>
      <c r="FR136">
        <f t="shared" si="162"/>
        <v>0</v>
      </c>
      <c r="FS136">
        <v>0</v>
      </c>
      <c r="FX136">
        <v>85</v>
      </c>
      <c r="FY136">
        <v>70</v>
      </c>
      <c r="GD136">
        <v>0</v>
      </c>
      <c r="GF136">
        <v>-53288948</v>
      </c>
      <c r="GG136">
        <v>2</v>
      </c>
      <c r="GH136">
        <v>1</v>
      </c>
      <c r="GI136">
        <v>-2</v>
      </c>
      <c r="GJ136">
        <v>0</v>
      </c>
      <c r="GK136">
        <f>ROUND(R136*(R12)/100,2)</f>
        <v>0</v>
      </c>
      <c r="GL136">
        <f t="shared" si="163"/>
        <v>0</v>
      </c>
      <c r="GM136">
        <f t="shared" si="164"/>
        <v>2058.23</v>
      </c>
      <c r="GN136">
        <f t="shared" si="165"/>
        <v>2058.23</v>
      </c>
      <c r="GO136">
        <f t="shared" si="166"/>
        <v>0</v>
      </c>
      <c r="GP136">
        <f t="shared" si="167"/>
        <v>0</v>
      </c>
      <c r="GR136">
        <v>0</v>
      </c>
      <c r="GS136">
        <v>3</v>
      </c>
      <c r="GT136">
        <v>0</v>
      </c>
      <c r="GV136">
        <f t="shared" si="168"/>
        <v>0</v>
      </c>
      <c r="GW136">
        <v>1</v>
      </c>
      <c r="GX136">
        <f t="shared" si="169"/>
        <v>0</v>
      </c>
      <c r="HA136">
        <v>0</v>
      </c>
      <c r="HB136">
        <v>0</v>
      </c>
      <c r="HC136">
        <f t="shared" si="170"/>
        <v>0</v>
      </c>
      <c r="IK136">
        <v>0</v>
      </c>
    </row>
    <row r="137" spans="1:245" x14ac:dyDescent="0.25">
      <c r="A137">
        <v>18</v>
      </c>
      <c r="B137">
        <v>1</v>
      </c>
      <c r="C137">
        <v>402</v>
      </c>
      <c r="E137" t="s">
        <v>359</v>
      </c>
      <c r="F137" t="s">
        <v>360</v>
      </c>
      <c r="G137" t="s">
        <v>109</v>
      </c>
      <c r="H137" t="s">
        <v>241</v>
      </c>
      <c r="I137">
        <f>I135*J137</f>
        <v>3.6719999999999997</v>
      </c>
      <c r="J137">
        <v>102</v>
      </c>
      <c r="K137">
        <v>102</v>
      </c>
      <c r="O137">
        <f t="shared" si="141"/>
        <v>13728.39</v>
      </c>
      <c r="P137">
        <f t="shared" si="142"/>
        <v>13728.39</v>
      </c>
      <c r="Q137">
        <f>(ROUND((ROUND(((ET137)*AV137*I137),2)*BB137),2)+ROUND((ROUND(((AE137-(EU137))*AV137*I137),2)*BS137),2))</f>
        <v>0</v>
      </c>
      <c r="R137">
        <f t="shared" si="143"/>
        <v>0</v>
      </c>
      <c r="S137">
        <f t="shared" si="144"/>
        <v>0</v>
      </c>
      <c r="T137">
        <f t="shared" si="145"/>
        <v>0</v>
      </c>
      <c r="U137">
        <f t="shared" si="146"/>
        <v>0</v>
      </c>
      <c r="V137">
        <f t="shared" si="147"/>
        <v>0</v>
      </c>
      <c r="W137">
        <f t="shared" si="148"/>
        <v>0</v>
      </c>
      <c r="X137">
        <f t="shared" si="149"/>
        <v>0</v>
      </c>
      <c r="Y137">
        <f t="shared" si="150"/>
        <v>0</v>
      </c>
      <c r="AA137">
        <v>1045535526</v>
      </c>
      <c r="AB137">
        <f t="shared" si="151"/>
        <v>560.52</v>
      </c>
      <c r="AC137">
        <f t="shared" si="140"/>
        <v>560.52</v>
      </c>
      <c r="AD137">
        <f>ROUND((((ET137)-(EU137))+AE137),6)</f>
        <v>0</v>
      </c>
      <c r="AE137">
        <f>ROUND((EU137),6)</f>
        <v>0</v>
      </c>
      <c r="AF137">
        <f>ROUND((EV137),6)</f>
        <v>0</v>
      </c>
      <c r="AG137">
        <f t="shared" si="152"/>
        <v>0</v>
      </c>
      <c r="AH137">
        <f>(EW137)</f>
        <v>0</v>
      </c>
      <c r="AI137">
        <f>(EX137)</f>
        <v>0</v>
      </c>
      <c r="AJ137">
        <f t="shared" si="153"/>
        <v>0</v>
      </c>
      <c r="AK137">
        <v>560.52</v>
      </c>
      <c r="AL137">
        <v>560.52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1</v>
      </c>
      <c r="AZ137">
        <v>1</v>
      </c>
      <c r="BA137">
        <v>1</v>
      </c>
      <c r="BB137">
        <v>1</v>
      </c>
      <c r="BC137">
        <v>6.67</v>
      </c>
      <c r="BH137">
        <v>3</v>
      </c>
      <c r="BI137">
        <v>1</v>
      </c>
      <c r="BJ137" t="s">
        <v>361</v>
      </c>
      <c r="BM137">
        <v>47</v>
      </c>
      <c r="BN137">
        <v>0</v>
      </c>
      <c r="BO137" t="s">
        <v>360</v>
      </c>
      <c r="BP137">
        <v>1</v>
      </c>
      <c r="BQ137">
        <v>30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Z137">
        <v>0</v>
      </c>
      <c r="CA137">
        <v>0</v>
      </c>
      <c r="CE137">
        <v>30</v>
      </c>
      <c r="CF137">
        <v>0</v>
      </c>
      <c r="CG137">
        <v>0</v>
      </c>
      <c r="CM137">
        <v>0</v>
      </c>
      <c r="CO137">
        <v>0</v>
      </c>
      <c r="CP137">
        <f t="shared" si="154"/>
        <v>13728.39</v>
      </c>
      <c r="CQ137">
        <f t="shared" si="155"/>
        <v>3738.67</v>
      </c>
      <c r="CR137">
        <f>(ROUND((ROUND(((ET137)*AV137*1),2)*BB137),2)+ROUND((ROUND(((AE137-(EU137))*AV137*1),2)*BS137),2))</f>
        <v>0</v>
      </c>
      <c r="CS137">
        <f t="shared" si="156"/>
        <v>0</v>
      </c>
      <c r="CT137">
        <f t="shared" si="157"/>
        <v>0</v>
      </c>
      <c r="CU137">
        <f t="shared" si="158"/>
        <v>0</v>
      </c>
      <c r="CV137">
        <f t="shared" si="159"/>
        <v>0</v>
      </c>
      <c r="CW137">
        <f t="shared" si="160"/>
        <v>0</v>
      </c>
      <c r="CX137">
        <f t="shared" si="161"/>
        <v>0</v>
      </c>
      <c r="CY137">
        <f>S137*(BZ137/100)</f>
        <v>0</v>
      </c>
      <c r="CZ137">
        <f>S137*(CA137/100)</f>
        <v>0</v>
      </c>
      <c r="DN137">
        <v>85</v>
      </c>
      <c r="DO137">
        <v>70</v>
      </c>
      <c r="DP137">
        <v>1</v>
      </c>
      <c r="DQ137">
        <v>1</v>
      </c>
      <c r="DU137">
        <v>1007</v>
      </c>
      <c r="DV137" t="s">
        <v>241</v>
      </c>
      <c r="DW137" t="s">
        <v>241</v>
      </c>
      <c r="DX137">
        <v>1</v>
      </c>
      <c r="EE137">
        <v>996102858</v>
      </c>
      <c r="EF137">
        <v>30</v>
      </c>
      <c r="EG137" t="s">
        <v>7</v>
      </c>
      <c r="EH137">
        <v>0</v>
      </c>
      <c r="EJ137">
        <v>1</v>
      </c>
      <c r="EK137">
        <v>47</v>
      </c>
      <c r="EL137" t="s">
        <v>357</v>
      </c>
      <c r="EM137" t="s">
        <v>358</v>
      </c>
      <c r="EQ137">
        <v>0</v>
      </c>
      <c r="ER137">
        <v>560.52</v>
      </c>
      <c r="ES137">
        <v>560.52</v>
      </c>
      <c r="ET137">
        <v>0</v>
      </c>
      <c r="EU137">
        <v>0</v>
      </c>
      <c r="EV137">
        <v>0</v>
      </c>
      <c r="EW137">
        <v>0</v>
      </c>
      <c r="EX137">
        <v>0</v>
      </c>
      <c r="FQ137">
        <v>0</v>
      </c>
      <c r="FR137">
        <f t="shared" si="162"/>
        <v>0</v>
      </c>
      <c r="FS137">
        <v>0</v>
      </c>
      <c r="FX137">
        <v>85</v>
      </c>
      <c r="FY137">
        <v>70</v>
      </c>
      <c r="GD137">
        <v>0</v>
      </c>
      <c r="GF137">
        <v>-53288948</v>
      </c>
      <c r="GG137">
        <v>2</v>
      </c>
      <c r="GH137">
        <v>1</v>
      </c>
      <c r="GI137">
        <v>2</v>
      </c>
      <c r="GJ137">
        <v>0</v>
      </c>
      <c r="GK137">
        <f>ROUND(R137*(S12)/100,2)</f>
        <v>0</v>
      </c>
      <c r="GL137">
        <f t="shared" si="163"/>
        <v>0</v>
      </c>
      <c r="GM137">
        <f t="shared" si="164"/>
        <v>13728.39</v>
      </c>
      <c r="GN137">
        <f t="shared" si="165"/>
        <v>13728.39</v>
      </c>
      <c r="GO137">
        <f t="shared" si="166"/>
        <v>0</v>
      </c>
      <c r="GP137">
        <f t="shared" si="167"/>
        <v>0</v>
      </c>
      <c r="GR137">
        <v>0</v>
      </c>
      <c r="GS137">
        <v>3</v>
      </c>
      <c r="GT137">
        <v>0</v>
      </c>
      <c r="GV137">
        <f t="shared" si="168"/>
        <v>0</v>
      </c>
      <c r="GW137">
        <v>1</v>
      </c>
      <c r="GX137">
        <f t="shared" si="169"/>
        <v>0</v>
      </c>
      <c r="HA137">
        <v>0</v>
      </c>
      <c r="HB137">
        <v>0</v>
      </c>
      <c r="HC137">
        <f t="shared" si="170"/>
        <v>0</v>
      </c>
      <c r="IK137">
        <v>0</v>
      </c>
    </row>
    <row r="138" spans="1:245" x14ac:dyDescent="0.25">
      <c r="A138">
        <v>17</v>
      </c>
      <c r="B138">
        <v>1</v>
      </c>
      <c r="C138">
        <f>ROW(SmtRes!A408)</f>
        <v>408</v>
      </c>
      <c r="D138">
        <f>ROW(EtalonRes!A458)</f>
        <v>458</v>
      </c>
      <c r="E138" t="s">
        <v>362</v>
      </c>
      <c r="F138" t="s">
        <v>363</v>
      </c>
      <c r="G138" t="s">
        <v>111</v>
      </c>
      <c r="H138" t="s">
        <v>364</v>
      </c>
      <c r="I138">
        <f>ROUND(15/100,9)</f>
        <v>0.15</v>
      </c>
      <c r="J138">
        <v>0</v>
      </c>
      <c r="K138">
        <f>ROUND(15/100,9)</f>
        <v>0.15</v>
      </c>
      <c r="O138">
        <f t="shared" si="141"/>
        <v>799.5</v>
      </c>
      <c r="P138">
        <f t="shared" si="142"/>
        <v>645.34</v>
      </c>
      <c r="Q138">
        <f>(ROUND((ROUND((((ET138*1.25))*AV138*I138),2)*BB138),2)+ROUND((ROUND(((AE138-((EU138*1.25)))*AV138*I138),2)*BS138),2))</f>
        <v>21.84</v>
      </c>
      <c r="R138">
        <f t="shared" si="143"/>
        <v>2.08</v>
      </c>
      <c r="S138">
        <f t="shared" si="144"/>
        <v>132.32</v>
      </c>
      <c r="T138">
        <f t="shared" si="145"/>
        <v>0</v>
      </c>
      <c r="U138">
        <f t="shared" si="146"/>
        <v>12.0405</v>
      </c>
      <c r="V138">
        <f t="shared" si="147"/>
        <v>0</v>
      </c>
      <c r="W138">
        <f t="shared" si="148"/>
        <v>0</v>
      </c>
      <c r="X138">
        <f t="shared" si="149"/>
        <v>185.25</v>
      </c>
      <c r="Y138">
        <f t="shared" si="150"/>
        <v>104.53</v>
      </c>
      <c r="AA138">
        <v>1045535525</v>
      </c>
      <c r="AB138">
        <f t="shared" si="151"/>
        <v>5330.0124999999998</v>
      </c>
      <c r="AC138">
        <f t="shared" si="140"/>
        <v>4302.26</v>
      </c>
      <c r="AD138">
        <f>ROUND(((((ET138*1.25))-((EU138*1.25)))+AE138),6)</f>
        <v>145.58750000000001</v>
      </c>
      <c r="AE138">
        <f>ROUND(((EU138*1.25)),6)</f>
        <v>13.8375</v>
      </c>
      <c r="AF138">
        <f>ROUND(((EV138*1.15)),6)</f>
        <v>882.16499999999996</v>
      </c>
      <c r="AG138">
        <f t="shared" si="152"/>
        <v>0</v>
      </c>
      <c r="AH138">
        <f>((EW138*1.15))</f>
        <v>80.27</v>
      </c>
      <c r="AI138">
        <f>((EX138*1.25))</f>
        <v>0</v>
      </c>
      <c r="AJ138">
        <f t="shared" si="153"/>
        <v>0</v>
      </c>
      <c r="AK138">
        <v>5185.83</v>
      </c>
      <c r="AL138">
        <v>4302.26</v>
      </c>
      <c r="AM138">
        <v>116.47</v>
      </c>
      <c r="AN138">
        <v>11.07</v>
      </c>
      <c r="AO138">
        <v>767.1</v>
      </c>
      <c r="AP138">
        <v>0</v>
      </c>
      <c r="AQ138">
        <v>69.8</v>
      </c>
      <c r="AR138">
        <v>0</v>
      </c>
      <c r="AS138">
        <v>0</v>
      </c>
      <c r="AT138">
        <v>140</v>
      </c>
      <c r="AU138">
        <v>79</v>
      </c>
      <c r="AV138">
        <v>1</v>
      </c>
      <c r="AW138">
        <v>1</v>
      </c>
      <c r="AZ138">
        <v>1</v>
      </c>
      <c r="BA138">
        <v>1</v>
      </c>
      <c r="BB138">
        <v>1</v>
      </c>
      <c r="BC138">
        <v>1</v>
      </c>
      <c r="BH138">
        <v>0</v>
      </c>
      <c r="BI138">
        <v>1</v>
      </c>
      <c r="BJ138" t="s">
        <v>365</v>
      </c>
      <c r="BM138">
        <v>149</v>
      </c>
      <c r="BN138">
        <v>0</v>
      </c>
      <c r="BP138">
        <v>0</v>
      </c>
      <c r="BQ138">
        <v>30</v>
      </c>
      <c r="BR138">
        <v>0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Z138">
        <v>140</v>
      </c>
      <c r="CA138">
        <v>79</v>
      </c>
      <c r="CE138">
        <v>30</v>
      </c>
      <c r="CF138">
        <v>0</v>
      </c>
      <c r="CG138">
        <v>0</v>
      </c>
      <c r="CM138">
        <v>0</v>
      </c>
      <c r="CN138" t="s">
        <v>163</v>
      </c>
      <c r="CO138">
        <v>0</v>
      </c>
      <c r="CP138">
        <f t="shared" si="154"/>
        <v>799.5</v>
      </c>
      <c r="CQ138">
        <f t="shared" si="155"/>
        <v>4302.26</v>
      </c>
      <c r="CR138">
        <f>(ROUND((ROUND((((ET138*1.25))*AV138*1),2)*BB138),2)+ROUND((ROUND(((AE138-((EU138*1.25)))*AV138*1),2)*BS138),2))</f>
        <v>145.59</v>
      </c>
      <c r="CS138">
        <f t="shared" si="156"/>
        <v>13.84</v>
      </c>
      <c r="CT138">
        <f t="shared" si="157"/>
        <v>882.17</v>
      </c>
      <c r="CU138">
        <f t="shared" si="158"/>
        <v>0</v>
      </c>
      <c r="CV138">
        <f t="shared" si="159"/>
        <v>80.27</v>
      </c>
      <c r="CW138">
        <f t="shared" si="160"/>
        <v>0</v>
      </c>
      <c r="CX138">
        <f t="shared" si="161"/>
        <v>0</v>
      </c>
      <c r="CY138">
        <f>((S138*BZ138)/100)</f>
        <v>185.24799999999999</v>
      </c>
      <c r="CZ138">
        <f>((S138*CA138)/100)</f>
        <v>104.53279999999999</v>
      </c>
      <c r="DE138" t="s">
        <v>164</v>
      </c>
      <c r="DF138" t="s">
        <v>164</v>
      </c>
      <c r="DG138" t="s">
        <v>165</v>
      </c>
      <c r="DI138" t="s">
        <v>165</v>
      </c>
      <c r="DJ138" t="s">
        <v>164</v>
      </c>
      <c r="DN138">
        <v>0</v>
      </c>
      <c r="DO138">
        <v>0</v>
      </c>
      <c r="DP138">
        <v>1</v>
      </c>
      <c r="DQ138">
        <v>1</v>
      </c>
      <c r="DU138">
        <v>1013</v>
      </c>
      <c r="DV138" t="s">
        <v>364</v>
      </c>
      <c r="DW138" t="s">
        <v>364</v>
      </c>
      <c r="DX138">
        <v>1</v>
      </c>
      <c r="EE138">
        <v>996102960</v>
      </c>
      <c r="EF138">
        <v>30</v>
      </c>
      <c r="EG138" t="s">
        <v>7</v>
      </c>
      <c r="EH138">
        <v>0</v>
      </c>
      <c r="EJ138">
        <v>1</v>
      </c>
      <c r="EK138">
        <v>149</v>
      </c>
      <c r="EL138" t="s">
        <v>366</v>
      </c>
      <c r="EM138" t="s">
        <v>367</v>
      </c>
      <c r="EO138" t="s">
        <v>168</v>
      </c>
      <c r="EQ138">
        <v>0</v>
      </c>
      <c r="ER138">
        <v>5185.83</v>
      </c>
      <c r="ES138">
        <v>4302.26</v>
      </c>
      <c r="ET138">
        <v>116.47</v>
      </c>
      <c r="EU138">
        <v>11.07</v>
      </c>
      <c r="EV138">
        <v>767.1</v>
      </c>
      <c r="EW138">
        <v>69.8</v>
      </c>
      <c r="EX138">
        <v>0</v>
      </c>
      <c r="EY138">
        <v>0</v>
      </c>
      <c r="FQ138">
        <v>0</v>
      </c>
      <c r="FR138">
        <f t="shared" si="162"/>
        <v>0</v>
      </c>
      <c r="FS138">
        <v>0</v>
      </c>
      <c r="FX138">
        <v>140</v>
      </c>
      <c r="FY138">
        <v>79</v>
      </c>
      <c r="GD138">
        <v>0</v>
      </c>
      <c r="GF138">
        <v>-822195571</v>
      </c>
      <c r="GG138">
        <v>2</v>
      </c>
      <c r="GH138">
        <v>1</v>
      </c>
      <c r="GI138">
        <v>-2</v>
      </c>
      <c r="GJ138">
        <v>0</v>
      </c>
      <c r="GK138">
        <f>ROUND(R138*(R12)/100,2)</f>
        <v>3.64</v>
      </c>
      <c r="GL138">
        <f t="shared" si="163"/>
        <v>0</v>
      </c>
      <c r="GM138">
        <f t="shared" si="164"/>
        <v>1092.92</v>
      </c>
      <c r="GN138">
        <f t="shared" si="165"/>
        <v>1092.92</v>
      </c>
      <c r="GO138">
        <f t="shared" si="166"/>
        <v>0</v>
      </c>
      <c r="GP138">
        <f t="shared" si="167"/>
        <v>0</v>
      </c>
      <c r="GR138">
        <v>0</v>
      </c>
      <c r="GS138">
        <v>3</v>
      </c>
      <c r="GT138">
        <v>0</v>
      </c>
      <c r="GV138">
        <f t="shared" si="168"/>
        <v>0</v>
      </c>
      <c r="GW138">
        <v>1</v>
      </c>
      <c r="GX138">
        <f t="shared" si="169"/>
        <v>0</v>
      </c>
      <c r="HA138">
        <v>0</v>
      </c>
      <c r="HB138">
        <v>0</v>
      </c>
      <c r="HC138">
        <f t="shared" si="170"/>
        <v>0</v>
      </c>
      <c r="IK138">
        <v>0</v>
      </c>
    </row>
    <row r="139" spans="1:245" x14ac:dyDescent="0.25">
      <c r="A139">
        <v>17</v>
      </c>
      <c r="B139">
        <v>1</v>
      </c>
      <c r="C139">
        <f>ROW(SmtRes!A414)</f>
        <v>414</v>
      </c>
      <c r="D139">
        <f>ROW(EtalonRes!A464)</f>
        <v>464</v>
      </c>
      <c r="E139" t="s">
        <v>362</v>
      </c>
      <c r="F139" t="s">
        <v>363</v>
      </c>
      <c r="G139" t="s">
        <v>111</v>
      </c>
      <c r="H139" t="s">
        <v>364</v>
      </c>
      <c r="I139">
        <f>ROUND(15/100,9)</f>
        <v>0.15</v>
      </c>
      <c r="J139">
        <v>0</v>
      </c>
      <c r="K139">
        <f>ROUND(15/100,9)</f>
        <v>0.15</v>
      </c>
      <c r="O139">
        <f t="shared" si="141"/>
        <v>7668.91</v>
      </c>
      <c r="P139">
        <f t="shared" si="142"/>
        <v>4072.1</v>
      </c>
      <c r="Q139">
        <f>(ROUND((ROUND((((ET139*1.25))*AV139*I139),2)*BB139),2)+ROUND((ROUND(((AE139-((EU139*1.25)))*AV139*I139),2)*BS139),2))</f>
        <v>189.57</v>
      </c>
      <c r="R139">
        <f t="shared" si="143"/>
        <v>53.56</v>
      </c>
      <c r="S139">
        <f t="shared" si="144"/>
        <v>3407.24</v>
      </c>
      <c r="T139">
        <f t="shared" si="145"/>
        <v>0</v>
      </c>
      <c r="U139">
        <f t="shared" si="146"/>
        <v>12.0405</v>
      </c>
      <c r="V139">
        <f t="shared" si="147"/>
        <v>0</v>
      </c>
      <c r="W139">
        <f t="shared" si="148"/>
        <v>0</v>
      </c>
      <c r="X139">
        <f t="shared" si="149"/>
        <v>3816.11</v>
      </c>
      <c r="Y139">
        <f t="shared" si="150"/>
        <v>1396.97</v>
      </c>
      <c r="AA139">
        <v>1045535526</v>
      </c>
      <c r="AB139">
        <f t="shared" si="151"/>
        <v>5330.0124999999998</v>
      </c>
      <c r="AC139">
        <f t="shared" si="140"/>
        <v>4302.26</v>
      </c>
      <c r="AD139">
        <f>ROUND(((((ET139*1.25))-((EU139*1.25)))+AE139),6)</f>
        <v>145.58750000000001</v>
      </c>
      <c r="AE139">
        <f>ROUND(((EU139*1.25)),6)</f>
        <v>13.8375</v>
      </c>
      <c r="AF139">
        <f>ROUND(((EV139*1.15)),6)</f>
        <v>882.16499999999996</v>
      </c>
      <c r="AG139">
        <f t="shared" si="152"/>
        <v>0</v>
      </c>
      <c r="AH139">
        <f>((EW139*1.15))</f>
        <v>80.27</v>
      </c>
      <c r="AI139">
        <f>((EX139*1.25))</f>
        <v>0</v>
      </c>
      <c r="AJ139">
        <f t="shared" si="153"/>
        <v>0</v>
      </c>
      <c r="AK139">
        <v>5185.83</v>
      </c>
      <c r="AL139">
        <v>4302.26</v>
      </c>
      <c r="AM139">
        <v>116.47</v>
      </c>
      <c r="AN139">
        <v>11.07</v>
      </c>
      <c r="AO139">
        <v>767.1</v>
      </c>
      <c r="AP139">
        <v>0</v>
      </c>
      <c r="AQ139">
        <v>69.8</v>
      </c>
      <c r="AR139">
        <v>0</v>
      </c>
      <c r="AS139">
        <v>0</v>
      </c>
      <c r="AT139">
        <v>112</v>
      </c>
      <c r="AU139">
        <v>41</v>
      </c>
      <c r="AV139">
        <v>1</v>
      </c>
      <c r="AW139">
        <v>1</v>
      </c>
      <c r="AZ139">
        <v>1</v>
      </c>
      <c r="BA139">
        <v>25.75</v>
      </c>
      <c r="BB139">
        <v>8.68</v>
      </c>
      <c r="BC139">
        <v>6.31</v>
      </c>
      <c r="BH139">
        <v>0</v>
      </c>
      <c r="BI139">
        <v>1</v>
      </c>
      <c r="BJ139" t="s">
        <v>365</v>
      </c>
      <c r="BM139">
        <v>149</v>
      </c>
      <c r="BN139">
        <v>0</v>
      </c>
      <c r="BO139" t="s">
        <v>363</v>
      </c>
      <c r="BP139">
        <v>1</v>
      </c>
      <c r="BQ139">
        <v>30</v>
      </c>
      <c r="BR139">
        <v>0</v>
      </c>
      <c r="BS139">
        <v>25.75</v>
      </c>
      <c r="BT139">
        <v>1</v>
      </c>
      <c r="BU139">
        <v>1</v>
      </c>
      <c r="BV139">
        <v>1</v>
      </c>
      <c r="BW139">
        <v>1</v>
      </c>
      <c r="BX139">
        <v>1</v>
      </c>
      <c r="BZ139">
        <v>112</v>
      </c>
      <c r="CA139">
        <v>41</v>
      </c>
      <c r="CE139">
        <v>30</v>
      </c>
      <c r="CF139">
        <v>0</v>
      </c>
      <c r="CG139">
        <v>0</v>
      </c>
      <c r="CM139">
        <v>0</v>
      </c>
      <c r="CN139" t="s">
        <v>163</v>
      </c>
      <c r="CO139">
        <v>0</v>
      </c>
      <c r="CP139">
        <f t="shared" si="154"/>
        <v>7668.91</v>
      </c>
      <c r="CQ139">
        <f t="shared" si="155"/>
        <v>27147.26</v>
      </c>
      <c r="CR139">
        <f>(ROUND((ROUND((((ET139*1.25))*AV139*1),2)*BB139),2)+ROUND((ROUND(((AE139-((EU139*1.25)))*AV139*1),2)*BS139),2))</f>
        <v>1263.72</v>
      </c>
      <c r="CS139">
        <f t="shared" si="156"/>
        <v>356.38</v>
      </c>
      <c r="CT139">
        <f t="shared" si="157"/>
        <v>22715.88</v>
      </c>
      <c r="CU139">
        <f t="shared" si="158"/>
        <v>0</v>
      </c>
      <c r="CV139">
        <f t="shared" si="159"/>
        <v>80.27</v>
      </c>
      <c r="CW139">
        <f t="shared" si="160"/>
        <v>0</v>
      </c>
      <c r="CX139">
        <f t="shared" si="161"/>
        <v>0</v>
      </c>
      <c r="CY139">
        <f>S139*(BZ139/100)</f>
        <v>3816.1088</v>
      </c>
      <c r="CZ139">
        <f>S139*(CA139/100)</f>
        <v>1396.9683999999997</v>
      </c>
      <c r="DE139" t="s">
        <v>164</v>
      </c>
      <c r="DF139" t="s">
        <v>164</v>
      </c>
      <c r="DG139" t="s">
        <v>165</v>
      </c>
      <c r="DI139" t="s">
        <v>165</v>
      </c>
      <c r="DJ139" t="s">
        <v>164</v>
      </c>
      <c r="DN139">
        <v>140</v>
      </c>
      <c r="DO139">
        <v>79</v>
      </c>
      <c r="DP139">
        <v>1</v>
      </c>
      <c r="DQ139">
        <v>1</v>
      </c>
      <c r="DU139">
        <v>1013</v>
      </c>
      <c r="DV139" t="s">
        <v>364</v>
      </c>
      <c r="DW139" t="s">
        <v>364</v>
      </c>
      <c r="DX139">
        <v>1</v>
      </c>
      <c r="EE139">
        <v>996102960</v>
      </c>
      <c r="EF139">
        <v>30</v>
      </c>
      <c r="EG139" t="s">
        <v>7</v>
      </c>
      <c r="EH139">
        <v>0</v>
      </c>
      <c r="EJ139">
        <v>1</v>
      </c>
      <c r="EK139">
        <v>149</v>
      </c>
      <c r="EL139" t="s">
        <v>366</v>
      </c>
      <c r="EM139" t="s">
        <v>367</v>
      </c>
      <c r="EO139" t="s">
        <v>168</v>
      </c>
      <c r="EQ139">
        <v>0</v>
      </c>
      <c r="ER139">
        <v>5185.83</v>
      </c>
      <c r="ES139">
        <v>4302.26</v>
      </c>
      <c r="ET139">
        <v>116.47</v>
      </c>
      <c r="EU139">
        <v>11.07</v>
      </c>
      <c r="EV139">
        <v>767.1</v>
      </c>
      <c r="EW139">
        <v>69.8</v>
      </c>
      <c r="EX139">
        <v>0</v>
      </c>
      <c r="EY139">
        <v>0</v>
      </c>
      <c r="FQ139">
        <v>0</v>
      </c>
      <c r="FR139">
        <f t="shared" si="162"/>
        <v>0</v>
      </c>
      <c r="FS139">
        <v>0</v>
      </c>
      <c r="FX139">
        <v>140</v>
      </c>
      <c r="FY139">
        <v>79</v>
      </c>
      <c r="GD139">
        <v>0</v>
      </c>
      <c r="GF139">
        <v>-822195571</v>
      </c>
      <c r="GG139">
        <v>2</v>
      </c>
      <c r="GH139">
        <v>1</v>
      </c>
      <c r="GI139">
        <v>2</v>
      </c>
      <c r="GJ139">
        <v>0</v>
      </c>
      <c r="GK139">
        <f>ROUND(R139*(S12)/100,2)</f>
        <v>84.09</v>
      </c>
      <c r="GL139">
        <f t="shared" si="163"/>
        <v>0</v>
      </c>
      <c r="GM139">
        <f t="shared" si="164"/>
        <v>12966.08</v>
      </c>
      <c r="GN139">
        <f t="shared" si="165"/>
        <v>12966.08</v>
      </c>
      <c r="GO139">
        <f t="shared" si="166"/>
        <v>0</v>
      </c>
      <c r="GP139">
        <f t="shared" si="167"/>
        <v>0</v>
      </c>
      <c r="GR139">
        <v>0</v>
      </c>
      <c r="GS139">
        <v>3</v>
      </c>
      <c r="GT139">
        <v>0</v>
      </c>
      <c r="GV139">
        <f t="shared" si="168"/>
        <v>0</v>
      </c>
      <c r="GW139">
        <v>1</v>
      </c>
      <c r="GX139">
        <f t="shared" si="169"/>
        <v>0</v>
      </c>
      <c r="HA139">
        <v>0</v>
      </c>
      <c r="HB139">
        <v>0</v>
      </c>
      <c r="HC139">
        <f t="shared" si="170"/>
        <v>0</v>
      </c>
      <c r="IK139">
        <v>0</v>
      </c>
    </row>
    <row r="140" spans="1:245" x14ac:dyDescent="0.25">
      <c r="A140">
        <v>18</v>
      </c>
      <c r="B140">
        <v>1</v>
      </c>
      <c r="C140">
        <v>407</v>
      </c>
      <c r="E140" t="s">
        <v>368</v>
      </c>
      <c r="F140" t="s">
        <v>369</v>
      </c>
      <c r="G140" t="s">
        <v>112</v>
      </c>
      <c r="H140" t="s">
        <v>241</v>
      </c>
      <c r="I140">
        <f>I138*J140</f>
        <v>0.64499999999999991</v>
      </c>
      <c r="J140">
        <v>4.3</v>
      </c>
      <c r="K140">
        <v>4.3</v>
      </c>
      <c r="O140">
        <f t="shared" si="141"/>
        <v>1138.82</v>
      </c>
      <c r="P140">
        <f t="shared" si="142"/>
        <v>1138.82</v>
      </c>
      <c r="Q140">
        <f t="shared" ref="Q140:Q159" si="171">(ROUND((ROUND(((ET140)*AV140*I140),2)*BB140),2)+ROUND((ROUND(((AE140-(EU140))*AV140*I140),2)*BS140),2))</f>
        <v>0</v>
      </c>
      <c r="R140">
        <f t="shared" si="143"/>
        <v>0</v>
      </c>
      <c r="S140">
        <f t="shared" si="144"/>
        <v>0</v>
      </c>
      <c r="T140">
        <f t="shared" si="145"/>
        <v>0</v>
      </c>
      <c r="U140">
        <f t="shared" si="146"/>
        <v>0</v>
      </c>
      <c r="V140">
        <f t="shared" si="147"/>
        <v>0</v>
      </c>
      <c r="W140">
        <f t="shared" si="148"/>
        <v>0</v>
      </c>
      <c r="X140">
        <f t="shared" si="149"/>
        <v>0</v>
      </c>
      <c r="Y140">
        <f t="shared" si="150"/>
        <v>0</v>
      </c>
      <c r="AA140">
        <v>1045535525</v>
      </c>
      <c r="AB140">
        <f t="shared" si="151"/>
        <v>1765.62</v>
      </c>
      <c r="AC140">
        <f t="shared" si="140"/>
        <v>1765.62</v>
      </c>
      <c r="AD140">
        <f t="shared" ref="AD140:AD159" si="172">ROUND((((ET140)-(EU140))+AE140),6)</f>
        <v>0</v>
      </c>
      <c r="AE140">
        <f t="shared" ref="AE140:AE159" si="173">ROUND((EU140),6)</f>
        <v>0</v>
      </c>
      <c r="AF140">
        <f t="shared" ref="AF140:AF159" si="174">ROUND((EV140),6)</f>
        <v>0</v>
      </c>
      <c r="AG140">
        <f t="shared" si="152"/>
        <v>0</v>
      </c>
      <c r="AH140">
        <f t="shared" ref="AH140:AH159" si="175">(EW140)</f>
        <v>0</v>
      </c>
      <c r="AI140">
        <f t="shared" ref="AI140:AI159" si="176">(EX140)</f>
        <v>0</v>
      </c>
      <c r="AJ140">
        <f t="shared" si="153"/>
        <v>0</v>
      </c>
      <c r="AK140">
        <v>1765.62</v>
      </c>
      <c r="AL140">
        <v>1765.62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140</v>
      </c>
      <c r="AU140">
        <v>79</v>
      </c>
      <c r="AV140">
        <v>1</v>
      </c>
      <c r="AW140">
        <v>1</v>
      </c>
      <c r="AZ140">
        <v>1</v>
      </c>
      <c r="BA140">
        <v>1</v>
      </c>
      <c r="BB140">
        <v>1</v>
      </c>
      <c r="BC140">
        <v>1</v>
      </c>
      <c r="BH140">
        <v>3</v>
      </c>
      <c r="BI140">
        <v>1</v>
      </c>
      <c r="BJ140" t="s">
        <v>370</v>
      </c>
      <c r="BM140">
        <v>149</v>
      </c>
      <c r="BN140">
        <v>0</v>
      </c>
      <c r="BP140">
        <v>0</v>
      </c>
      <c r="BQ140">
        <v>30</v>
      </c>
      <c r="BR140">
        <v>0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Z140">
        <v>140</v>
      </c>
      <c r="CA140">
        <v>79</v>
      </c>
      <c r="CE140">
        <v>30</v>
      </c>
      <c r="CF140">
        <v>0</v>
      </c>
      <c r="CG140">
        <v>0</v>
      </c>
      <c r="CM140">
        <v>0</v>
      </c>
      <c r="CO140">
        <v>0</v>
      </c>
      <c r="CP140">
        <f t="shared" si="154"/>
        <v>1138.82</v>
      </c>
      <c r="CQ140">
        <f t="shared" si="155"/>
        <v>1765.62</v>
      </c>
      <c r="CR140">
        <f t="shared" ref="CR140:CR159" si="177">(ROUND((ROUND(((ET140)*AV140*1),2)*BB140),2)+ROUND((ROUND(((AE140-(EU140))*AV140*1),2)*BS140),2))</f>
        <v>0</v>
      </c>
      <c r="CS140">
        <f t="shared" si="156"/>
        <v>0</v>
      </c>
      <c r="CT140">
        <f t="shared" si="157"/>
        <v>0</v>
      </c>
      <c r="CU140">
        <f t="shared" si="158"/>
        <v>0</v>
      </c>
      <c r="CV140">
        <f t="shared" si="159"/>
        <v>0</v>
      </c>
      <c r="CW140">
        <f t="shared" si="160"/>
        <v>0</v>
      </c>
      <c r="CX140">
        <f t="shared" si="161"/>
        <v>0</v>
      </c>
      <c r="CY140">
        <f>((S140*BZ140)/100)</f>
        <v>0</v>
      </c>
      <c r="CZ140">
        <f>((S140*CA140)/100)</f>
        <v>0</v>
      </c>
      <c r="DN140">
        <v>0</v>
      </c>
      <c r="DO140">
        <v>0</v>
      </c>
      <c r="DP140">
        <v>1</v>
      </c>
      <c r="DQ140">
        <v>1</v>
      </c>
      <c r="DU140">
        <v>1007</v>
      </c>
      <c r="DV140" t="s">
        <v>241</v>
      </c>
      <c r="DW140" t="s">
        <v>241</v>
      </c>
      <c r="DX140">
        <v>1</v>
      </c>
      <c r="EE140">
        <v>996102960</v>
      </c>
      <c r="EF140">
        <v>30</v>
      </c>
      <c r="EG140" t="s">
        <v>7</v>
      </c>
      <c r="EH140">
        <v>0</v>
      </c>
      <c r="EJ140">
        <v>1</v>
      </c>
      <c r="EK140">
        <v>149</v>
      </c>
      <c r="EL140" t="s">
        <v>366</v>
      </c>
      <c r="EM140" t="s">
        <v>367</v>
      </c>
      <c r="EQ140">
        <v>0</v>
      </c>
      <c r="ER140">
        <v>1765.62</v>
      </c>
      <c r="ES140">
        <v>1765.62</v>
      </c>
      <c r="ET140">
        <v>0</v>
      </c>
      <c r="EU140">
        <v>0</v>
      </c>
      <c r="EV140">
        <v>0</v>
      </c>
      <c r="EW140">
        <v>0</v>
      </c>
      <c r="EX140">
        <v>0</v>
      </c>
      <c r="FQ140">
        <v>0</v>
      </c>
      <c r="FR140">
        <f t="shared" si="162"/>
        <v>0</v>
      </c>
      <c r="FS140">
        <v>0</v>
      </c>
      <c r="FX140">
        <v>140</v>
      </c>
      <c r="FY140">
        <v>79</v>
      </c>
      <c r="GD140">
        <v>0</v>
      </c>
      <c r="GF140">
        <v>-1815063453</v>
      </c>
      <c r="GG140">
        <v>2</v>
      </c>
      <c r="GH140">
        <v>1</v>
      </c>
      <c r="GI140">
        <v>-2</v>
      </c>
      <c r="GJ140">
        <v>0</v>
      </c>
      <c r="GK140">
        <f>ROUND(R140*(R12)/100,2)</f>
        <v>0</v>
      </c>
      <c r="GL140">
        <f t="shared" si="163"/>
        <v>0</v>
      </c>
      <c r="GM140">
        <f t="shared" si="164"/>
        <v>1138.82</v>
      </c>
      <c r="GN140">
        <f t="shared" si="165"/>
        <v>1138.82</v>
      </c>
      <c r="GO140">
        <f t="shared" si="166"/>
        <v>0</v>
      </c>
      <c r="GP140">
        <f t="shared" si="167"/>
        <v>0</v>
      </c>
      <c r="GR140">
        <v>0</v>
      </c>
      <c r="GS140">
        <v>3</v>
      </c>
      <c r="GT140">
        <v>0</v>
      </c>
      <c r="GV140">
        <f t="shared" si="168"/>
        <v>0</v>
      </c>
      <c r="GW140">
        <v>1</v>
      </c>
      <c r="GX140">
        <f t="shared" si="169"/>
        <v>0</v>
      </c>
      <c r="HA140">
        <v>0</v>
      </c>
      <c r="HB140">
        <v>0</v>
      </c>
      <c r="HC140">
        <f t="shared" si="170"/>
        <v>0</v>
      </c>
      <c r="IK140">
        <v>0</v>
      </c>
    </row>
    <row r="141" spans="1:245" x14ac:dyDescent="0.25">
      <c r="A141">
        <v>18</v>
      </c>
      <c r="B141">
        <v>1</v>
      </c>
      <c r="C141">
        <v>413</v>
      </c>
      <c r="E141" t="s">
        <v>368</v>
      </c>
      <c r="F141" t="s">
        <v>369</v>
      </c>
      <c r="G141" t="s">
        <v>112</v>
      </c>
      <c r="H141" t="s">
        <v>241</v>
      </c>
      <c r="I141">
        <f>I139*J141</f>
        <v>0.64499999999999991</v>
      </c>
      <c r="J141">
        <v>4.3</v>
      </c>
      <c r="K141">
        <v>4.3</v>
      </c>
      <c r="O141">
        <f t="shared" si="141"/>
        <v>3974.48</v>
      </c>
      <c r="P141">
        <f t="shared" si="142"/>
        <v>3974.48</v>
      </c>
      <c r="Q141">
        <f t="shared" si="171"/>
        <v>0</v>
      </c>
      <c r="R141">
        <f t="shared" si="143"/>
        <v>0</v>
      </c>
      <c r="S141">
        <f t="shared" si="144"/>
        <v>0</v>
      </c>
      <c r="T141">
        <f t="shared" si="145"/>
        <v>0</v>
      </c>
      <c r="U141">
        <f t="shared" si="146"/>
        <v>0</v>
      </c>
      <c r="V141">
        <f t="shared" si="147"/>
        <v>0</v>
      </c>
      <c r="W141">
        <f t="shared" si="148"/>
        <v>0</v>
      </c>
      <c r="X141">
        <f t="shared" si="149"/>
        <v>0</v>
      </c>
      <c r="Y141">
        <f t="shared" si="150"/>
        <v>0</v>
      </c>
      <c r="AA141">
        <v>1045535526</v>
      </c>
      <c r="AB141">
        <f t="shared" si="151"/>
        <v>1765.62</v>
      </c>
      <c r="AC141">
        <f t="shared" si="140"/>
        <v>1765.62</v>
      </c>
      <c r="AD141">
        <f t="shared" si="172"/>
        <v>0</v>
      </c>
      <c r="AE141">
        <f t="shared" si="173"/>
        <v>0</v>
      </c>
      <c r="AF141">
        <f t="shared" si="174"/>
        <v>0</v>
      </c>
      <c r="AG141">
        <f t="shared" si="152"/>
        <v>0</v>
      </c>
      <c r="AH141">
        <f t="shared" si="175"/>
        <v>0</v>
      </c>
      <c r="AI141">
        <f t="shared" si="176"/>
        <v>0</v>
      </c>
      <c r="AJ141">
        <f t="shared" si="153"/>
        <v>0</v>
      </c>
      <c r="AK141">
        <v>1765.62</v>
      </c>
      <c r="AL141">
        <v>1765.62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1</v>
      </c>
      <c r="AW141">
        <v>1</v>
      </c>
      <c r="AZ141">
        <v>1</v>
      </c>
      <c r="BA141">
        <v>1</v>
      </c>
      <c r="BB141">
        <v>1</v>
      </c>
      <c r="BC141">
        <v>3.49</v>
      </c>
      <c r="BH141">
        <v>3</v>
      </c>
      <c r="BI141">
        <v>1</v>
      </c>
      <c r="BJ141" t="s">
        <v>370</v>
      </c>
      <c r="BM141">
        <v>149</v>
      </c>
      <c r="BN141">
        <v>0</v>
      </c>
      <c r="BO141" t="s">
        <v>369</v>
      </c>
      <c r="BP141">
        <v>1</v>
      </c>
      <c r="BQ141">
        <v>30</v>
      </c>
      <c r="BR141">
        <v>0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Z141">
        <v>0</v>
      </c>
      <c r="CA141">
        <v>0</v>
      </c>
      <c r="CE141">
        <v>30</v>
      </c>
      <c r="CF141">
        <v>0</v>
      </c>
      <c r="CG141">
        <v>0</v>
      </c>
      <c r="CM141">
        <v>0</v>
      </c>
      <c r="CO141">
        <v>0</v>
      </c>
      <c r="CP141">
        <f t="shared" si="154"/>
        <v>3974.48</v>
      </c>
      <c r="CQ141">
        <f t="shared" si="155"/>
        <v>6162.01</v>
      </c>
      <c r="CR141">
        <f t="shared" si="177"/>
        <v>0</v>
      </c>
      <c r="CS141">
        <f t="shared" si="156"/>
        <v>0</v>
      </c>
      <c r="CT141">
        <f t="shared" si="157"/>
        <v>0</v>
      </c>
      <c r="CU141">
        <f t="shared" si="158"/>
        <v>0</v>
      </c>
      <c r="CV141">
        <f t="shared" si="159"/>
        <v>0</v>
      </c>
      <c r="CW141">
        <f t="shared" si="160"/>
        <v>0</v>
      </c>
      <c r="CX141">
        <f t="shared" si="161"/>
        <v>0</v>
      </c>
      <c r="CY141">
        <f>S141*(BZ141/100)</f>
        <v>0</v>
      </c>
      <c r="CZ141">
        <f>S141*(CA141/100)</f>
        <v>0</v>
      </c>
      <c r="DN141">
        <v>140</v>
      </c>
      <c r="DO141">
        <v>79</v>
      </c>
      <c r="DP141">
        <v>1</v>
      </c>
      <c r="DQ141">
        <v>1</v>
      </c>
      <c r="DU141">
        <v>1007</v>
      </c>
      <c r="DV141" t="s">
        <v>241</v>
      </c>
      <c r="DW141" t="s">
        <v>241</v>
      </c>
      <c r="DX141">
        <v>1</v>
      </c>
      <c r="EE141">
        <v>996102960</v>
      </c>
      <c r="EF141">
        <v>30</v>
      </c>
      <c r="EG141" t="s">
        <v>7</v>
      </c>
      <c r="EH141">
        <v>0</v>
      </c>
      <c r="EJ141">
        <v>1</v>
      </c>
      <c r="EK141">
        <v>149</v>
      </c>
      <c r="EL141" t="s">
        <v>366</v>
      </c>
      <c r="EM141" t="s">
        <v>367</v>
      </c>
      <c r="EQ141">
        <v>0</v>
      </c>
      <c r="ER141">
        <v>1765.62</v>
      </c>
      <c r="ES141">
        <v>1765.62</v>
      </c>
      <c r="ET141">
        <v>0</v>
      </c>
      <c r="EU141">
        <v>0</v>
      </c>
      <c r="EV141">
        <v>0</v>
      </c>
      <c r="EW141">
        <v>0</v>
      </c>
      <c r="EX141">
        <v>0</v>
      </c>
      <c r="FQ141">
        <v>0</v>
      </c>
      <c r="FR141">
        <f t="shared" si="162"/>
        <v>0</v>
      </c>
      <c r="FS141">
        <v>0</v>
      </c>
      <c r="FX141">
        <v>140</v>
      </c>
      <c r="FY141">
        <v>79</v>
      </c>
      <c r="GD141">
        <v>0</v>
      </c>
      <c r="GF141">
        <v>-1815063453</v>
      </c>
      <c r="GG141">
        <v>2</v>
      </c>
      <c r="GH141">
        <v>1</v>
      </c>
      <c r="GI141">
        <v>2</v>
      </c>
      <c r="GJ141">
        <v>0</v>
      </c>
      <c r="GK141">
        <f>ROUND(R141*(S12)/100,2)</f>
        <v>0</v>
      </c>
      <c r="GL141">
        <f t="shared" si="163"/>
        <v>0</v>
      </c>
      <c r="GM141">
        <f t="shared" si="164"/>
        <v>3974.48</v>
      </c>
      <c r="GN141">
        <f t="shared" si="165"/>
        <v>3974.48</v>
      </c>
      <c r="GO141">
        <f t="shared" si="166"/>
        <v>0</v>
      </c>
      <c r="GP141">
        <f t="shared" si="167"/>
        <v>0</v>
      </c>
      <c r="GR141">
        <v>0</v>
      </c>
      <c r="GS141">
        <v>3</v>
      </c>
      <c r="GT141">
        <v>0</v>
      </c>
      <c r="GV141">
        <f t="shared" si="168"/>
        <v>0</v>
      </c>
      <c r="GW141">
        <v>1</v>
      </c>
      <c r="GX141">
        <f t="shared" si="169"/>
        <v>0</v>
      </c>
      <c r="HA141">
        <v>0</v>
      </c>
      <c r="HB141">
        <v>0</v>
      </c>
      <c r="HC141">
        <f t="shared" si="170"/>
        <v>0</v>
      </c>
      <c r="IK141">
        <v>0</v>
      </c>
    </row>
    <row r="142" spans="1:245" x14ac:dyDescent="0.25">
      <c r="A142">
        <v>17</v>
      </c>
      <c r="B142">
        <v>1</v>
      </c>
      <c r="C142">
        <f>ROW(SmtRes!A417)</f>
        <v>417</v>
      </c>
      <c r="D142">
        <f>ROW(EtalonRes!A467)</f>
        <v>467</v>
      </c>
      <c r="E142" t="s">
        <v>371</v>
      </c>
      <c r="F142" t="s">
        <v>372</v>
      </c>
      <c r="G142" t="s">
        <v>113</v>
      </c>
      <c r="H142" t="s">
        <v>340</v>
      </c>
      <c r="I142">
        <f>ROUND(8/100,9)</f>
        <v>0.08</v>
      </c>
      <c r="J142">
        <v>0</v>
      </c>
      <c r="K142">
        <f>ROUND(8/100,9)</f>
        <v>0.08</v>
      </c>
      <c r="O142">
        <f t="shared" si="141"/>
        <v>138.11000000000001</v>
      </c>
      <c r="P142">
        <f t="shared" si="142"/>
        <v>0</v>
      </c>
      <c r="Q142">
        <f t="shared" si="171"/>
        <v>0</v>
      </c>
      <c r="R142">
        <f t="shared" si="143"/>
        <v>0</v>
      </c>
      <c r="S142">
        <f t="shared" si="144"/>
        <v>138.11000000000001</v>
      </c>
      <c r="T142">
        <f t="shared" si="145"/>
        <v>0</v>
      </c>
      <c r="U142">
        <f t="shared" si="146"/>
        <v>11.744000000000002</v>
      </c>
      <c r="V142">
        <f t="shared" si="147"/>
        <v>0</v>
      </c>
      <c r="W142">
        <f t="shared" si="148"/>
        <v>0</v>
      </c>
      <c r="X142">
        <f t="shared" si="149"/>
        <v>138.11000000000001</v>
      </c>
      <c r="Y142">
        <f t="shared" si="150"/>
        <v>88.39</v>
      </c>
      <c r="AA142">
        <v>1045535525</v>
      </c>
      <c r="AB142">
        <f t="shared" si="151"/>
        <v>1726.37</v>
      </c>
      <c r="AC142">
        <f t="shared" si="140"/>
        <v>0</v>
      </c>
      <c r="AD142">
        <f t="shared" si="172"/>
        <v>0</v>
      </c>
      <c r="AE142">
        <f t="shared" si="173"/>
        <v>0</v>
      </c>
      <c r="AF142">
        <f t="shared" si="174"/>
        <v>1726.37</v>
      </c>
      <c r="AG142">
        <f t="shared" si="152"/>
        <v>0</v>
      </c>
      <c r="AH142">
        <f t="shared" si="175"/>
        <v>146.80000000000001</v>
      </c>
      <c r="AI142">
        <f t="shared" si="176"/>
        <v>0</v>
      </c>
      <c r="AJ142">
        <f t="shared" si="153"/>
        <v>0</v>
      </c>
      <c r="AK142">
        <v>1726.37</v>
      </c>
      <c r="AL142">
        <v>0</v>
      </c>
      <c r="AM142">
        <v>0</v>
      </c>
      <c r="AN142">
        <v>0</v>
      </c>
      <c r="AO142">
        <v>1726.37</v>
      </c>
      <c r="AP142">
        <v>0</v>
      </c>
      <c r="AQ142">
        <v>146.80000000000001</v>
      </c>
      <c r="AR142">
        <v>0</v>
      </c>
      <c r="AS142">
        <v>0</v>
      </c>
      <c r="AT142">
        <v>100</v>
      </c>
      <c r="AU142">
        <v>64</v>
      </c>
      <c r="AV142">
        <v>1</v>
      </c>
      <c r="AW142">
        <v>1</v>
      </c>
      <c r="AZ142">
        <v>1</v>
      </c>
      <c r="BA142">
        <v>1</v>
      </c>
      <c r="BB142">
        <v>1</v>
      </c>
      <c r="BC142">
        <v>1</v>
      </c>
      <c r="BH142">
        <v>0</v>
      </c>
      <c r="BI142">
        <v>1</v>
      </c>
      <c r="BJ142" t="s">
        <v>373</v>
      </c>
      <c r="BM142">
        <v>454</v>
      </c>
      <c r="BN142">
        <v>0</v>
      </c>
      <c r="BP142">
        <v>0</v>
      </c>
      <c r="BQ142">
        <v>60</v>
      </c>
      <c r="BR142">
        <v>0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Z142">
        <v>100</v>
      </c>
      <c r="CA142">
        <v>64</v>
      </c>
      <c r="CE142">
        <v>30</v>
      </c>
      <c r="CF142">
        <v>0</v>
      </c>
      <c r="CG142">
        <v>0</v>
      </c>
      <c r="CM142">
        <v>0</v>
      </c>
      <c r="CO142">
        <v>0</v>
      </c>
      <c r="CP142">
        <f t="shared" si="154"/>
        <v>138.11000000000001</v>
      </c>
      <c r="CQ142">
        <f t="shared" si="155"/>
        <v>0</v>
      </c>
      <c r="CR142">
        <f t="shared" si="177"/>
        <v>0</v>
      </c>
      <c r="CS142">
        <f t="shared" si="156"/>
        <v>0</v>
      </c>
      <c r="CT142">
        <f t="shared" si="157"/>
        <v>1726.37</v>
      </c>
      <c r="CU142">
        <f t="shared" si="158"/>
        <v>0</v>
      </c>
      <c r="CV142">
        <f t="shared" si="159"/>
        <v>146.80000000000001</v>
      </c>
      <c r="CW142">
        <f t="shared" si="160"/>
        <v>0</v>
      </c>
      <c r="CX142">
        <f t="shared" si="161"/>
        <v>0</v>
      </c>
      <c r="CY142">
        <f>((S142*BZ142)/100)</f>
        <v>138.11000000000001</v>
      </c>
      <c r="CZ142">
        <f>((S142*CA142)/100)</f>
        <v>88.390400000000014</v>
      </c>
      <c r="DN142">
        <v>0</v>
      </c>
      <c r="DO142">
        <v>0</v>
      </c>
      <c r="DP142">
        <v>1</v>
      </c>
      <c r="DQ142">
        <v>1</v>
      </c>
      <c r="DU142">
        <v>1005</v>
      </c>
      <c r="DV142" t="s">
        <v>340</v>
      </c>
      <c r="DW142" t="s">
        <v>340</v>
      </c>
      <c r="DX142">
        <v>100</v>
      </c>
      <c r="EE142">
        <v>996103265</v>
      </c>
      <c r="EF142">
        <v>60</v>
      </c>
      <c r="EG142" t="s">
        <v>144</v>
      </c>
      <c r="EH142">
        <v>0</v>
      </c>
      <c r="EJ142">
        <v>1</v>
      </c>
      <c r="EK142">
        <v>454</v>
      </c>
      <c r="EL142" t="s">
        <v>374</v>
      </c>
      <c r="EM142" t="s">
        <v>375</v>
      </c>
      <c r="EQ142">
        <v>0</v>
      </c>
      <c r="ER142">
        <v>1726.37</v>
      </c>
      <c r="ES142">
        <v>0</v>
      </c>
      <c r="ET142">
        <v>0</v>
      </c>
      <c r="EU142">
        <v>0</v>
      </c>
      <c r="EV142">
        <v>1726.37</v>
      </c>
      <c r="EW142">
        <v>146.80000000000001</v>
      </c>
      <c r="EX142">
        <v>0</v>
      </c>
      <c r="EY142">
        <v>0</v>
      </c>
      <c r="FQ142">
        <v>0</v>
      </c>
      <c r="FR142">
        <f t="shared" si="162"/>
        <v>0</v>
      </c>
      <c r="FS142">
        <v>0</v>
      </c>
      <c r="FX142">
        <v>100</v>
      </c>
      <c r="FY142">
        <v>64</v>
      </c>
      <c r="GD142">
        <v>0</v>
      </c>
      <c r="GF142">
        <v>-765295125</v>
      </c>
      <c r="GG142">
        <v>2</v>
      </c>
      <c r="GH142">
        <v>1</v>
      </c>
      <c r="GI142">
        <v>-2</v>
      </c>
      <c r="GJ142">
        <v>0</v>
      </c>
      <c r="GK142">
        <f>ROUND(R142*(R12)/100,2)</f>
        <v>0</v>
      </c>
      <c r="GL142">
        <f t="shared" si="163"/>
        <v>0</v>
      </c>
      <c r="GM142">
        <f t="shared" si="164"/>
        <v>364.61</v>
      </c>
      <c r="GN142">
        <f t="shared" si="165"/>
        <v>364.61</v>
      </c>
      <c r="GO142">
        <f t="shared" si="166"/>
        <v>0</v>
      </c>
      <c r="GP142">
        <f t="shared" si="167"/>
        <v>0</v>
      </c>
      <c r="GR142">
        <v>0</v>
      </c>
      <c r="GS142">
        <v>3</v>
      </c>
      <c r="GT142">
        <v>0</v>
      </c>
      <c r="GV142">
        <f t="shared" si="168"/>
        <v>0</v>
      </c>
      <c r="GW142">
        <v>1</v>
      </c>
      <c r="GX142">
        <f t="shared" si="169"/>
        <v>0</v>
      </c>
      <c r="HA142">
        <v>0</v>
      </c>
      <c r="HB142">
        <v>0</v>
      </c>
      <c r="HC142">
        <f t="shared" si="170"/>
        <v>0</v>
      </c>
      <c r="IK142">
        <v>0</v>
      </c>
    </row>
    <row r="143" spans="1:245" x14ac:dyDescent="0.25">
      <c r="A143">
        <v>17</v>
      </c>
      <c r="B143">
        <v>1</v>
      </c>
      <c r="C143">
        <f>ROW(SmtRes!A420)</f>
        <v>420</v>
      </c>
      <c r="D143">
        <f>ROW(EtalonRes!A470)</f>
        <v>470</v>
      </c>
      <c r="E143" t="s">
        <v>371</v>
      </c>
      <c r="F143" t="s">
        <v>372</v>
      </c>
      <c r="G143" t="s">
        <v>113</v>
      </c>
      <c r="H143" t="s">
        <v>340</v>
      </c>
      <c r="I143">
        <f>ROUND(8/100,9)</f>
        <v>0.08</v>
      </c>
      <c r="J143">
        <v>0</v>
      </c>
      <c r="K143">
        <f>ROUND(8/100,9)</f>
        <v>0.08</v>
      </c>
      <c r="O143">
        <f t="shared" si="141"/>
        <v>3556.33</v>
      </c>
      <c r="P143">
        <f t="shared" si="142"/>
        <v>0</v>
      </c>
      <c r="Q143">
        <f t="shared" si="171"/>
        <v>0</v>
      </c>
      <c r="R143">
        <f t="shared" si="143"/>
        <v>0</v>
      </c>
      <c r="S143">
        <f t="shared" si="144"/>
        <v>3556.33</v>
      </c>
      <c r="T143">
        <f t="shared" si="145"/>
        <v>0</v>
      </c>
      <c r="U143">
        <f t="shared" si="146"/>
        <v>11.744000000000002</v>
      </c>
      <c r="V143">
        <f t="shared" si="147"/>
        <v>0</v>
      </c>
      <c r="W143">
        <f t="shared" si="148"/>
        <v>0</v>
      </c>
      <c r="X143">
        <f t="shared" si="149"/>
        <v>2880.63</v>
      </c>
      <c r="Y143">
        <f t="shared" si="150"/>
        <v>1458.1</v>
      </c>
      <c r="AA143">
        <v>1045535526</v>
      </c>
      <c r="AB143">
        <f t="shared" si="151"/>
        <v>1726.37</v>
      </c>
      <c r="AC143">
        <f t="shared" si="140"/>
        <v>0</v>
      </c>
      <c r="AD143">
        <f t="shared" si="172"/>
        <v>0</v>
      </c>
      <c r="AE143">
        <f t="shared" si="173"/>
        <v>0</v>
      </c>
      <c r="AF143">
        <f t="shared" si="174"/>
        <v>1726.37</v>
      </c>
      <c r="AG143">
        <f t="shared" si="152"/>
        <v>0</v>
      </c>
      <c r="AH143">
        <f t="shared" si="175"/>
        <v>146.80000000000001</v>
      </c>
      <c r="AI143">
        <f t="shared" si="176"/>
        <v>0</v>
      </c>
      <c r="AJ143">
        <f t="shared" si="153"/>
        <v>0</v>
      </c>
      <c r="AK143">
        <v>1726.37</v>
      </c>
      <c r="AL143">
        <v>0</v>
      </c>
      <c r="AM143">
        <v>0</v>
      </c>
      <c r="AN143">
        <v>0</v>
      </c>
      <c r="AO143">
        <v>1726.37</v>
      </c>
      <c r="AP143">
        <v>0</v>
      </c>
      <c r="AQ143">
        <v>146.80000000000001</v>
      </c>
      <c r="AR143">
        <v>0</v>
      </c>
      <c r="AS143">
        <v>0</v>
      </c>
      <c r="AT143">
        <v>81</v>
      </c>
      <c r="AU143">
        <v>41</v>
      </c>
      <c r="AV143">
        <v>1</v>
      </c>
      <c r="AW143">
        <v>1</v>
      </c>
      <c r="AZ143">
        <v>1</v>
      </c>
      <c r="BA143">
        <v>25.75</v>
      </c>
      <c r="BB143">
        <v>1</v>
      </c>
      <c r="BC143">
        <v>1</v>
      </c>
      <c r="BH143">
        <v>0</v>
      </c>
      <c r="BI143">
        <v>1</v>
      </c>
      <c r="BJ143" t="s">
        <v>373</v>
      </c>
      <c r="BM143">
        <v>454</v>
      </c>
      <c r="BN143">
        <v>0</v>
      </c>
      <c r="BO143" t="s">
        <v>372</v>
      </c>
      <c r="BP143">
        <v>1</v>
      </c>
      <c r="BQ143">
        <v>60</v>
      </c>
      <c r="BR143">
        <v>0</v>
      </c>
      <c r="BS143">
        <v>25.75</v>
      </c>
      <c r="BT143">
        <v>1</v>
      </c>
      <c r="BU143">
        <v>1</v>
      </c>
      <c r="BV143">
        <v>1</v>
      </c>
      <c r="BW143">
        <v>1</v>
      </c>
      <c r="BX143">
        <v>1</v>
      </c>
      <c r="BZ143">
        <v>81</v>
      </c>
      <c r="CA143">
        <v>41</v>
      </c>
      <c r="CE143">
        <v>30</v>
      </c>
      <c r="CF143">
        <v>0</v>
      </c>
      <c r="CG143">
        <v>0</v>
      </c>
      <c r="CM143">
        <v>0</v>
      </c>
      <c r="CO143">
        <v>0</v>
      </c>
      <c r="CP143">
        <f t="shared" si="154"/>
        <v>3556.33</v>
      </c>
      <c r="CQ143">
        <f t="shared" si="155"/>
        <v>0</v>
      </c>
      <c r="CR143">
        <f t="shared" si="177"/>
        <v>0</v>
      </c>
      <c r="CS143">
        <f t="shared" si="156"/>
        <v>0</v>
      </c>
      <c r="CT143">
        <f t="shared" si="157"/>
        <v>44454.03</v>
      </c>
      <c r="CU143">
        <f t="shared" si="158"/>
        <v>0</v>
      </c>
      <c r="CV143">
        <f t="shared" si="159"/>
        <v>146.80000000000001</v>
      </c>
      <c r="CW143">
        <f t="shared" si="160"/>
        <v>0</v>
      </c>
      <c r="CX143">
        <f t="shared" si="161"/>
        <v>0</v>
      </c>
      <c r="CY143">
        <f>S143*(BZ143/100)</f>
        <v>2880.6273000000001</v>
      </c>
      <c r="CZ143">
        <f>S143*(CA143/100)</f>
        <v>1458.0953</v>
      </c>
      <c r="DN143">
        <v>100</v>
      </c>
      <c r="DO143">
        <v>64</v>
      </c>
      <c r="DP143">
        <v>1</v>
      </c>
      <c r="DQ143">
        <v>1</v>
      </c>
      <c r="DU143">
        <v>1005</v>
      </c>
      <c r="DV143" t="s">
        <v>340</v>
      </c>
      <c r="DW143" t="s">
        <v>340</v>
      </c>
      <c r="DX143">
        <v>100</v>
      </c>
      <c r="EE143">
        <v>996103265</v>
      </c>
      <c r="EF143">
        <v>60</v>
      </c>
      <c r="EG143" t="s">
        <v>144</v>
      </c>
      <c r="EH143">
        <v>0</v>
      </c>
      <c r="EJ143">
        <v>1</v>
      </c>
      <c r="EK143">
        <v>454</v>
      </c>
      <c r="EL143" t="s">
        <v>374</v>
      </c>
      <c r="EM143" t="s">
        <v>375</v>
      </c>
      <c r="EQ143">
        <v>0</v>
      </c>
      <c r="ER143">
        <v>1726.37</v>
      </c>
      <c r="ES143">
        <v>0</v>
      </c>
      <c r="ET143">
        <v>0</v>
      </c>
      <c r="EU143">
        <v>0</v>
      </c>
      <c r="EV143">
        <v>1726.37</v>
      </c>
      <c r="EW143">
        <v>146.80000000000001</v>
      </c>
      <c r="EX143">
        <v>0</v>
      </c>
      <c r="EY143">
        <v>0</v>
      </c>
      <c r="FQ143">
        <v>0</v>
      </c>
      <c r="FR143">
        <f t="shared" si="162"/>
        <v>0</v>
      </c>
      <c r="FS143">
        <v>0</v>
      </c>
      <c r="FX143">
        <v>100</v>
      </c>
      <c r="FY143">
        <v>64</v>
      </c>
      <c r="GD143">
        <v>0</v>
      </c>
      <c r="GF143">
        <v>-765295125</v>
      </c>
      <c r="GG143">
        <v>2</v>
      </c>
      <c r="GH143">
        <v>1</v>
      </c>
      <c r="GI143">
        <v>2</v>
      </c>
      <c r="GJ143">
        <v>0</v>
      </c>
      <c r="GK143">
        <f>ROUND(R143*(S12)/100,2)</f>
        <v>0</v>
      </c>
      <c r="GL143">
        <f t="shared" si="163"/>
        <v>0</v>
      </c>
      <c r="GM143">
        <f t="shared" si="164"/>
        <v>7895.06</v>
      </c>
      <c r="GN143">
        <f t="shared" si="165"/>
        <v>7895.06</v>
      </c>
      <c r="GO143">
        <f t="shared" si="166"/>
        <v>0</v>
      </c>
      <c r="GP143">
        <f t="shared" si="167"/>
        <v>0</v>
      </c>
      <c r="GR143">
        <v>0</v>
      </c>
      <c r="GS143">
        <v>3</v>
      </c>
      <c r="GT143">
        <v>0</v>
      </c>
      <c r="GV143">
        <f t="shared" si="168"/>
        <v>0</v>
      </c>
      <c r="GW143">
        <v>1</v>
      </c>
      <c r="GX143">
        <f t="shared" si="169"/>
        <v>0</v>
      </c>
      <c r="HA143">
        <v>0</v>
      </c>
      <c r="HB143">
        <v>0</v>
      </c>
      <c r="HC143">
        <f t="shared" si="170"/>
        <v>0</v>
      </c>
      <c r="IK143">
        <v>0</v>
      </c>
    </row>
    <row r="144" spans="1:245" x14ac:dyDescent="0.25">
      <c r="A144">
        <v>18</v>
      </c>
      <c r="B144">
        <v>1</v>
      </c>
      <c r="C144">
        <v>416</v>
      </c>
      <c r="E144" t="s">
        <v>376</v>
      </c>
      <c r="F144" t="s">
        <v>307</v>
      </c>
      <c r="G144" t="s">
        <v>86</v>
      </c>
      <c r="H144" t="s">
        <v>233</v>
      </c>
      <c r="I144">
        <f>I142*J144</f>
        <v>0.317</v>
      </c>
      <c r="J144">
        <v>3.9624999999999999</v>
      </c>
      <c r="K144">
        <v>3.9624999999999999</v>
      </c>
      <c r="O144">
        <f t="shared" si="141"/>
        <v>562.41999999999996</v>
      </c>
      <c r="P144">
        <f t="shared" si="142"/>
        <v>562.41999999999996</v>
      </c>
      <c r="Q144">
        <f t="shared" si="171"/>
        <v>0</v>
      </c>
      <c r="R144">
        <f t="shared" si="143"/>
        <v>0</v>
      </c>
      <c r="S144">
        <f t="shared" si="144"/>
        <v>0</v>
      </c>
      <c r="T144">
        <f t="shared" si="145"/>
        <v>0</v>
      </c>
      <c r="U144">
        <f t="shared" si="146"/>
        <v>0</v>
      </c>
      <c r="V144">
        <f t="shared" si="147"/>
        <v>0</v>
      </c>
      <c r="W144">
        <f t="shared" si="148"/>
        <v>0</v>
      </c>
      <c r="X144">
        <f t="shared" si="149"/>
        <v>0</v>
      </c>
      <c r="Y144">
        <f t="shared" si="150"/>
        <v>0</v>
      </c>
      <c r="AA144">
        <v>1045535525</v>
      </c>
      <c r="AB144">
        <f t="shared" si="151"/>
        <v>1774.21</v>
      </c>
      <c r="AC144">
        <f t="shared" si="140"/>
        <v>1774.21</v>
      </c>
      <c r="AD144">
        <f t="shared" si="172"/>
        <v>0</v>
      </c>
      <c r="AE144">
        <f t="shared" si="173"/>
        <v>0</v>
      </c>
      <c r="AF144">
        <f t="shared" si="174"/>
        <v>0</v>
      </c>
      <c r="AG144">
        <f t="shared" si="152"/>
        <v>0</v>
      </c>
      <c r="AH144">
        <f t="shared" si="175"/>
        <v>0</v>
      </c>
      <c r="AI144">
        <f t="shared" si="176"/>
        <v>0</v>
      </c>
      <c r="AJ144">
        <f t="shared" si="153"/>
        <v>0</v>
      </c>
      <c r="AK144">
        <v>1774.21</v>
      </c>
      <c r="AL144">
        <v>1774.21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100</v>
      </c>
      <c r="AU144">
        <v>64</v>
      </c>
      <c r="AV144">
        <v>1</v>
      </c>
      <c r="AW144">
        <v>1</v>
      </c>
      <c r="AZ144">
        <v>1</v>
      </c>
      <c r="BA144">
        <v>1</v>
      </c>
      <c r="BB144">
        <v>1</v>
      </c>
      <c r="BC144">
        <v>1</v>
      </c>
      <c r="BH144">
        <v>3</v>
      </c>
      <c r="BI144">
        <v>1</v>
      </c>
      <c r="BJ144" t="s">
        <v>308</v>
      </c>
      <c r="BM144">
        <v>115</v>
      </c>
      <c r="BN144">
        <v>0</v>
      </c>
      <c r="BP144">
        <v>0</v>
      </c>
      <c r="BQ144">
        <v>30</v>
      </c>
      <c r="BR144">
        <v>0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Z144">
        <v>100</v>
      </c>
      <c r="CA144">
        <v>64</v>
      </c>
      <c r="CE144">
        <v>30</v>
      </c>
      <c r="CF144">
        <v>0</v>
      </c>
      <c r="CG144">
        <v>0</v>
      </c>
      <c r="CM144">
        <v>0</v>
      </c>
      <c r="CO144">
        <v>0</v>
      </c>
      <c r="CP144">
        <f t="shared" si="154"/>
        <v>562.41999999999996</v>
      </c>
      <c r="CQ144">
        <f t="shared" si="155"/>
        <v>1774.21</v>
      </c>
      <c r="CR144">
        <f t="shared" si="177"/>
        <v>0</v>
      </c>
      <c r="CS144">
        <f t="shared" si="156"/>
        <v>0</v>
      </c>
      <c r="CT144">
        <f t="shared" si="157"/>
        <v>0</v>
      </c>
      <c r="CU144">
        <f t="shared" si="158"/>
        <v>0</v>
      </c>
      <c r="CV144">
        <f t="shared" si="159"/>
        <v>0</v>
      </c>
      <c r="CW144">
        <f t="shared" si="160"/>
        <v>0</v>
      </c>
      <c r="CX144">
        <f t="shared" si="161"/>
        <v>0</v>
      </c>
      <c r="CY144">
        <f>((S144*BZ144)/100)</f>
        <v>0</v>
      </c>
      <c r="CZ144">
        <f>((S144*CA144)/100)</f>
        <v>0</v>
      </c>
      <c r="DN144">
        <v>0</v>
      </c>
      <c r="DO144">
        <v>0</v>
      </c>
      <c r="DP144">
        <v>1</v>
      </c>
      <c r="DQ144">
        <v>1</v>
      </c>
      <c r="DU144">
        <v>39568864</v>
      </c>
      <c r="DV144" t="s">
        <v>233</v>
      </c>
      <c r="DW144" t="s">
        <v>233</v>
      </c>
      <c r="DX144">
        <v>1000</v>
      </c>
      <c r="EE144">
        <v>996102926</v>
      </c>
      <c r="EF144">
        <v>30</v>
      </c>
      <c r="EG144" t="s">
        <v>7</v>
      </c>
      <c r="EH144">
        <v>0</v>
      </c>
      <c r="EJ144">
        <v>1</v>
      </c>
      <c r="EK144">
        <v>115</v>
      </c>
      <c r="EL144" t="s">
        <v>304</v>
      </c>
      <c r="EM144" t="s">
        <v>305</v>
      </c>
      <c r="EQ144">
        <v>0</v>
      </c>
      <c r="ER144">
        <v>1774.21</v>
      </c>
      <c r="ES144">
        <v>1774.21</v>
      </c>
      <c r="ET144">
        <v>0</v>
      </c>
      <c r="EU144">
        <v>0</v>
      </c>
      <c r="EV144">
        <v>0</v>
      </c>
      <c r="EW144">
        <v>0</v>
      </c>
      <c r="EX144">
        <v>0</v>
      </c>
      <c r="FQ144">
        <v>0</v>
      </c>
      <c r="FR144">
        <f t="shared" si="162"/>
        <v>0</v>
      </c>
      <c r="FS144">
        <v>0</v>
      </c>
      <c r="FX144">
        <v>100</v>
      </c>
      <c r="FY144">
        <v>64</v>
      </c>
      <c r="GD144">
        <v>0</v>
      </c>
      <c r="GF144">
        <v>2044213033</v>
      </c>
      <c r="GG144">
        <v>2</v>
      </c>
      <c r="GH144">
        <v>1</v>
      </c>
      <c r="GI144">
        <v>-2</v>
      </c>
      <c r="GJ144">
        <v>0</v>
      </c>
      <c r="GK144">
        <f>ROUND(R144*(R12)/100,2)</f>
        <v>0</v>
      </c>
      <c r="GL144">
        <f t="shared" si="163"/>
        <v>0</v>
      </c>
      <c r="GM144">
        <f t="shared" si="164"/>
        <v>562.41999999999996</v>
      </c>
      <c r="GN144">
        <f t="shared" si="165"/>
        <v>562.41999999999996</v>
      </c>
      <c r="GO144">
        <f t="shared" si="166"/>
        <v>0</v>
      </c>
      <c r="GP144">
        <f t="shared" si="167"/>
        <v>0</v>
      </c>
      <c r="GR144">
        <v>0</v>
      </c>
      <c r="GS144">
        <v>3</v>
      </c>
      <c r="GT144">
        <v>0</v>
      </c>
      <c r="GV144">
        <f t="shared" si="168"/>
        <v>0</v>
      </c>
      <c r="GW144">
        <v>1</v>
      </c>
      <c r="GX144">
        <f t="shared" si="169"/>
        <v>0</v>
      </c>
      <c r="HA144">
        <v>0</v>
      </c>
      <c r="HB144">
        <v>0</v>
      </c>
      <c r="HC144">
        <f t="shared" si="170"/>
        <v>0</v>
      </c>
      <c r="IK144">
        <v>0</v>
      </c>
    </row>
    <row r="145" spans="1:245" x14ac:dyDescent="0.25">
      <c r="A145">
        <v>18</v>
      </c>
      <c r="B145">
        <v>1</v>
      </c>
      <c r="C145">
        <v>419</v>
      </c>
      <c r="E145" t="s">
        <v>376</v>
      </c>
      <c r="F145" t="s">
        <v>307</v>
      </c>
      <c r="G145" t="s">
        <v>86</v>
      </c>
      <c r="H145" t="s">
        <v>233</v>
      </c>
      <c r="I145">
        <f>I143*J145</f>
        <v>0.317</v>
      </c>
      <c r="J145">
        <v>3.9624999999999999</v>
      </c>
      <c r="K145">
        <v>3.9624999999999999</v>
      </c>
      <c r="O145">
        <f t="shared" si="141"/>
        <v>2795.23</v>
      </c>
      <c r="P145">
        <f t="shared" si="142"/>
        <v>2795.23</v>
      </c>
      <c r="Q145">
        <f t="shared" si="171"/>
        <v>0</v>
      </c>
      <c r="R145">
        <f t="shared" si="143"/>
        <v>0</v>
      </c>
      <c r="S145">
        <f t="shared" si="144"/>
        <v>0</v>
      </c>
      <c r="T145">
        <f t="shared" si="145"/>
        <v>0</v>
      </c>
      <c r="U145">
        <f t="shared" si="146"/>
        <v>0</v>
      </c>
      <c r="V145">
        <f t="shared" si="147"/>
        <v>0</v>
      </c>
      <c r="W145">
        <f t="shared" si="148"/>
        <v>0</v>
      </c>
      <c r="X145">
        <f t="shared" si="149"/>
        <v>0</v>
      </c>
      <c r="Y145">
        <f t="shared" si="150"/>
        <v>0</v>
      </c>
      <c r="AA145">
        <v>1045535526</v>
      </c>
      <c r="AB145">
        <f t="shared" si="151"/>
        <v>1774.21</v>
      </c>
      <c r="AC145">
        <f t="shared" si="140"/>
        <v>1774.21</v>
      </c>
      <c r="AD145">
        <f t="shared" si="172"/>
        <v>0</v>
      </c>
      <c r="AE145">
        <f t="shared" si="173"/>
        <v>0</v>
      </c>
      <c r="AF145">
        <f t="shared" si="174"/>
        <v>0</v>
      </c>
      <c r="AG145">
        <f t="shared" si="152"/>
        <v>0</v>
      </c>
      <c r="AH145">
        <f t="shared" si="175"/>
        <v>0</v>
      </c>
      <c r="AI145">
        <f t="shared" si="176"/>
        <v>0</v>
      </c>
      <c r="AJ145">
        <f t="shared" si="153"/>
        <v>0</v>
      </c>
      <c r="AK145">
        <v>1774.21</v>
      </c>
      <c r="AL145">
        <v>1774.21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Z145">
        <v>1</v>
      </c>
      <c r="BA145">
        <v>1</v>
      </c>
      <c r="BB145">
        <v>1</v>
      </c>
      <c r="BC145">
        <v>4.97</v>
      </c>
      <c r="BH145">
        <v>3</v>
      </c>
      <c r="BI145">
        <v>1</v>
      </c>
      <c r="BJ145" t="s">
        <v>308</v>
      </c>
      <c r="BM145">
        <v>115</v>
      </c>
      <c r="BN145">
        <v>0</v>
      </c>
      <c r="BO145" t="s">
        <v>307</v>
      </c>
      <c r="BP145">
        <v>1</v>
      </c>
      <c r="BQ145">
        <v>30</v>
      </c>
      <c r="BR145">
        <v>0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Z145">
        <v>0</v>
      </c>
      <c r="CA145">
        <v>0</v>
      </c>
      <c r="CE145">
        <v>30</v>
      </c>
      <c r="CF145">
        <v>0</v>
      </c>
      <c r="CG145">
        <v>0</v>
      </c>
      <c r="CM145">
        <v>0</v>
      </c>
      <c r="CO145">
        <v>0</v>
      </c>
      <c r="CP145">
        <f t="shared" si="154"/>
        <v>2795.23</v>
      </c>
      <c r="CQ145">
        <f t="shared" si="155"/>
        <v>8817.82</v>
      </c>
      <c r="CR145">
        <f t="shared" si="177"/>
        <v>0</v>
      </c>
      <c r="CS145">
        <f t="shared" si="156"/>
        <v>0</v>
      </c>
      <c r="CT145">
        <f t="shared" si="157"/>
        <v>0</v>
      </c>
      <c r="CU145">
        <f t="shared" si="158"/>
        <v>0</v>
      </c>
      <c r="CV145">
        <f t="shared" si="159"/>
        <v>0</v>
      </c>
      <c r="CW145">
        <f t="shared" si="160"/>
        <v>0</v>
      </c>
      <c r="CX145">
        <f t="shared" si="161"/>
        <v>0</v>
      </c>
      <c r="CY145">
        <f>S145*(BZ145/100)</f>
        <v>0</v>
      </c>
      <c r="CZ145">
        <f>S145*(CA145/100)</f>
        <v>0</v>
      </c>
      <c r="DN145">
        <v>100</v>
      </c>
      <c r="DO145">
        <v>64</v>
      </c>
      <c r="DP145">
        <v>1</v>
      </c>
      <c r="DQ145">
        <v>1</v>
      </c>
      <c r="DU145">
        <v>39568864</v>
      </c>
      <c r="DV145" t="s">
        <v>233</v>
      </c>
      <c r="DW145" t="s">
        <v>233</v>
      </c>
      <c r="DX145">
        <v>1000</v>
      </c>
      <c r="EE145">
        <v>996102926</v>
      </c>
      <c r="EF145">
        <v>30</v>
      </c>
      <c r="EG145" t="s">
        <v>7</v>
      </c>
      <c r="EH145">
        <v>0</v>
      </c>
      <c r="EJ145">
        <v>1</v>
      </c>
      <c r="EK145">
        <v>115</v>
      </c>
      <c r="EL145" t="s">
        <v>304</v>
      </c>
      <c r="EM145" t="s">
        <v>305</v>
      </c>
      <c r="EQ145">
        <v>0</v>
      </c>
      <c r="ER145">
        <v>1774.21</v>
      </c>
      <c r="ES145">
        <v>1774.21</v>
      </c>
      <c r="ET145">
        <v>0</v>
      </c>
      <c r="EU145">
        <v>0</v>
      </c>
      <c r="EV145">
        <v>0</v>
      </c>
      <c r="EW145">
        <v>0</v>
      </c>
      <c r="EX145">
        <v>0</v>
      </c>
      <c r="FQ145">
        <v>0</v>
      </c>
      <c r="FR145">
        <f t="shared" si="162"/>
        <v>0</v>
      </c>
      <c r="FS145">
        <v>0</v>
      </c>
      <c r="FX145">
        <v>100</v>
      </c>
      <c r="FY145">
        <v>64</v>
      </c>
      <c r="GD145">
        <v>0</v>
      </c>
      <c r="GF145">
        <v>2044213033</v>
      </c>
      <c r="GG145">
        <v>2</v>
      </c>
      <c r="GH145">
        <v>1</v>
      </c>
      <c r="GI145">
        <v>2</v>
      </c>
      <c r="GJ145">
        <v>0</v>
      </c>
      <c r="GK145">
        <f>ROUND(R145*(S12)/100,2)</f>
        <v>0</v>
      </c>
      <c r="GL145">
        <f t="shared" si="163"/>
        <v>0</v>
      </c>
      <c r="GM145">
        <f t="shared" si="164"/>
        <v>2795.23</v>
      </c>
      <c r="GN145">
        <f t="shared" si="165"/>
        <v>2795.23</v>
      </c>
      <c r="GO145">
        <f t="shared" si="166"/>
        <v>0</v>
      </c>
      <c r="GP145">
        <f t="shared" si="167"/>
        <v>0</v>
      </c>
      <c r="GR145">
        <v>0</v>
      </c>
      <c r="GS145">
        <v>3</v>
      </c>
      <c r="GT145">
        <v>0</v>
      </c>
      <c r="GV145">
        <f t="shared" si="168"/>
        <v>0</v>
      </c>
      <c r="GW145">
        <v>1</v>
      </c>
      <c r="GX145">
        <f t="shared" si="169"/>
        <v>0</v>
      </c>
      <c r="HA145">
        <v>0</v>
      </c>
      <c r="HB145">
        <v>0</v>
      </c>
      <c r="HC145">
        <f t="shared" si="170"/>
        <v>0</v>
      </c>
      <c r="IK145">
        <v>0</v>
      </c>
    </row>
    <row r="146" spans="1:245" x14ac:dyDescent="0.25">
      <c r="A146">
        <v>17</v>
      </c>
      <c r="B146">
        <v>1</v>
      </c>
      <c r="C146">
        <f>ROW(SmtRes!A428)</f>
        <v>428</v>
      </c>
      <c r="D146">
        <f>ROW(EtalonRes!A479)</f>
        <v>479</v>
      </c>
      <c r="E146" t="s">
        <v>377</v>
      </c>
      <c r="F146" t="s">
        <v>378</v>
      </c>
      <c r="G146" t="s">
        <v>114</v>
      </c>
      <c r="H146" t="s">
        <v>227</v>
      </c>
      <c r="I146">
        <f>ROUND(50/100,9)</f>
        <v>0.5</v>
      </c>
      <c r="J146">
        <v>0</v>
      </c>
      <c r="K146">
        <f>ROUND(50/100,9)</f>
        <v>0.5</v>
      </c>
      <c r="O146">
        <f t="shared" si="141"/>
        <v>215.76</v>
      </c>
      <c r="P146">
        <f t="shared" si="142"/>
        <v>64.66</v>
      </c>
      <c r="Q146">
        <f t="shared" si="171"/>
        <v>2.2400000000000002</v>
      </c>
      <c r="R146">
        <f t="shared" si="143"/>
        <v>0.53</v>
      </c>
      <c r="S146">
        <f t="shared" si="144"/>
        <v>148.86000000000001</v>
      </c>
      <c r="T146">
        <f t="shared" si="145"/>
        <v>0</v>
      </c>
      <c r="U146">
        <f t="shared" si="146"/>
        <v>13.15</v>
      </c>
      <c r="V146">
        <f t="shared" si="147"/>
        <v>0</v>
      </c>
      <c r="W146">
        <f t="shared" si="148"/>
        <v>0</v>
      </c>
      <c r="X146">
        <f t="shared" si="149"/>
        <v>148.86000000000001</v>
      </c>
      <c r="Y146">
        <f t="shared" si="150"/>
        <v>95.27</v>
      </c>
      <c r="AA146">
        <v>1045535525</v>
      </c>
      <c r="AB146">
        <f t="shared" si="151"/>
        <v>431.5</v>
      </c>
      <c r="AC146">
        <f t="shared" ref="AC146:AC159" si="178">ROUND((ES146),6)</f>
        <v>129.31</v>
      </c>
      <c r="AD146">
        <f t="shared" si="172"/>
        <v>4.47</v>
      </c>
      <c r="AE146">
        <f t="shared" si="173"/>
        <v>1.06</v>
      </c>
      <c r="AF146">
        <f t="shared" si="174"/>
        <v>297.72000000000003</v>
      </c>
      <c r="AG146">
        <f t="shared" si="152"/>
        <v>0</v>
      </c>
      <c r="AH146">
        <f t="shared" si="175"/>
        <v>26.3</v>
      </c>
      <c r="AI146">
        <f t="shared" si="176"/>
        <v>0</v>
      </c>
      <c r="AJ146">
        <f t="shared" si="153"/>
        <v>0</v>
      </c>
      <c r="AK146">
        <v>431.5</v>
      </c>
      <c r="AL146">
        <v>129.31</v>
      </c>
      <c r="AM146">
        <v>4.47</v>
      </c>
      <c r="AN146">
        <v>1.06</v>
      </c>
      <c r="AO146">
        <v>297.72000000000003</v>
      </c>
      <c r="AP146">
        <v>0</v>
      </c>
      <c r="AQ146">
        <v>26.3</v>
      </c>
      <c r="AR146">
        <v>0</v>
      </c>
      <c r="AS146">
        <v>0</v>
      </c>
      <c r="AT146">
        <v>100</v>
      </c>
      <c r="AU146">
        <v>64</v>
      </c>
      <c r="AV146">
        <v>1</v>
      </c>
      <c r="AW146">
        <v>1</v>
      </c>
      <c r="AZ146">
        <v>1</v>
      </c>
      <c r="BA146">
        <v>1</v>
      </c>
      <c r="BB146">
        <v>1</v>
      </c>
      <c r="BC146">
        <v>1</v>
      </c>
      <c r="BH146">
        <v>0</v>
      </c>
      <c r="BI146">
        <v>1</v>
      </c>
      <c r="BJ146" t="s">
        <v>379</v>
      </c>
      <c r="BM146">
        <v>478</v>
      </c>
      <c r="BN146">
        <v>0</v>
      </c>
      <c r="BP146">
        <v>0</v>
      </c>
      <c r="BQ146">
        <v>60</v>
      </c>
      <c r="BR146">
        <v>0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Z146">
        <v>100</v>
      </c>
      <c r="CA146">
        <v>64</v>
      </c>
      <c r="CE146">
        <v>30</v>
      </c>
      <c r="CF146">
        <v>0</v>
      </c>
      <c r="CG146">
        <v>0</v>
      </c>
      <c r="CM146">
        <v>0</v>
      </c>
      <c r="CO146">
        <v>0</v>
      </c>
      <c r="CP146">
        <f t="shared" si="154"/>
        <v>215.76</v>
      </c>
      <c r="CQ146">
        <f t="shared" si="155"/>
        <v>129.31</v>
      </c>
      <c r="CR146">
        <f t="shared" si="177"/>
        <v>4.47</v>
      </c>
      <c r="CS146">
        <f t="shared" si="156"/>
        <v>1.06</v>
      </c>
      <c r="CT146">
        <f t="shared" si="157"/>
        <v>297.72000000000003</v>
      </c>
      <c r="CU146">
        <f t="shared" si="158"/>
        <v>0</v>
      </c>
      <c r="CV146">
        <f t="shared" si="159"/>
        <v>26.3</v>
      </c>
      <c r="CW146">
        <f t="shared" si="160"/>
        <v>0</v>
      </c>
      <c r="CX146">
        <f t="shared" si="161"/>
        <v>0</v>
      </c>
      <c r="CY146">
        <f>((S146*BZ146)/100)</f>
        <v>148.86000000000001</v>
      </c>
      <c r="CZ146">
        <f>((S146*CA146)/100)</f>
        <v>95.270400000000009</v>
      </c>
      <c r="DN146">
        <v>0</v>
      </c>
      <c r="DO146">
        <v>0</v>
      </c>
      <c r="DP146">
        <v>1</v>
      </c>
      <c r="DQ146">
        <v>1</v>
      </c>
      <c r="DU146">
        <v>1005</v>
      </c>
      <c r="DV146" t="s">
        <v>227</v>
      </c>
      <c r="DW146" t="s">
        <v>227</v>
      </c>
      <c r="DX146">
        <v>100</v>
      </c>
      <c r="EE146">
        <v>996103289</v>
      </c>
      <c r="EF146">
        <v>60</v>
      </c>
      <c r="EG146" t="s">
        <v>144</v>
      </c>
      <c r="EH146">
        <v>0</v>
      </c>
      <c r="EJ146">
        <v>1</v>
      </c>
      <c r="EK146">
        <v>478</v>
      </c>
      <c r="EL146" t="s">
        <v>380</v>
      </c>
      <c r="EM146" t="s">
        <v>381</v>
      </c>
      <c r="EQ146">
        <v>0</v>
      </c>
      <c r="ER146">
        <v>431.5</v>
      </c>
      <c r="ES146">
        <v>129.31</v>
      </c>
      <c r="ET146">
        <v>4.47</v>
      </c>
      <c r="EU146">
        <v>1.06</v>
      </c>
      <c r="EV146">
        <v>297.72000000000003</v>
      </c>
      <c r="EW146">
        <v>26.3</v>
      </c>
      <c r="EX146">
        <v>0</v>
      </c>
      <c r="EY146">
        <v>0</v>
      </c>
      <c r="FQ146">
        <v>0</v>
      </c>
      <c r="FR146">
        <f t="shared" si="162"/>
        <v>0</v>
      </c>
      <c r="FS146">
        <v>0</v>
      </c>
      <c r="FX146">
        <v>100</v>
      </c>
      <c r="FY146">
        <v>64</v>
      </c>
      <c r="GD146">
        <v>0</v>
      </c>
      <c r="GF146">
        <v>-1994869885</v>
      </c>
      <c r="GG146">
        <v>2</v>
      </c>
      <c r="GH146">
        <v>1</v>
      </c>
      <c r="GI146">
        <v>-2</v>
      </c>
      <c r="GJ146">
        <v>0</v>
      </c>
      <c r="GK146">
        <f>ROUND(R146*(R12)/100,2)</f>
        <v>0.93</v>
      </c>
      <c r="GL146">
        <f t="shared" si="163"/>
        <v>0</v>
      </c>
      <c r="GM146">
        <f t="shared" si="164"/>
        <v>460.82</v>
      </c>
      <c r="GN146">
        <f t="shared" si="165"/>
        <v>460.82</v>
      </c>
      <c r="GO146">
        <f t="shared" si="166"/>
        <v>0</v>
      </c>
      <c r="GP146">
        <f t="shared" si="167"/>
        <v>0</v>
      </c>
      <c r="GR146">
        <v>0</v>
      </c>
      <c r="GS146">
        <v>3</v>
      </c>
      <c r="GT146">
        <v>0</v>
      </c>
      <c r="GV146">
        <f t="shared" si="168"/>
        <v>0</v>
      </c>
      <c r="GW146">
        <v>1</v>
      </c>
      <c r="GX146">
        <f t="shared" si="169"/>
        <v>0</v>
      </c>
      <c r="HA146">
        <v>0</v>
      </c>
      <c r="HB146">
        <v>0</v>
      </c>
      <c r="HC146">
        <f t="shared" si="170"/>
        <v>0</v>
      </c>
      <c r="IK146">
        <v>0</v>
      </c>
    </row>
    <row r="147" spans="1:245" x14ac:dyDescent="0.25">
      <c r="A147">
        <v>17</v>
      </c>
      <c r="B147">
        <v>1</v>
      </c>
      <c r="C147">
        <f>ROW(SmtRes!A436)</f>
        <v>436</v>
      </c>
      <c r="D147">
        <f>ROW(EtalonRes!A488)</f>
        <v>488</v>
      </c>
      <c r="E147" t="s">
        <v>377</v>
      </c>
      <c r="F147" t="s">
        <v>378</v>
      </c>
      <c r="G147" t="s">
        <v>114</v>
      </c>
      <c r="H147" t="s">
        <v>227</v>
      </c>
      <c r="I147">
        <f>ROUND(50/100,9)</f>
        <v>0.5</v>
      </c>
      <c r="J147">
        <v>0</v>
      </c>
      <c r="K147">
        <f>ROUND(50/100,9)</f>
        <v>0.5</v>
      </c>
      <c r="O147">
        <f t="shared" si="141"/>
        <v>4378.2299999999996</v>
      </c>
      <c r="P147">
        <f t="shared" si="142"/>
        <v>521.16</v>
      </c>
      <c r="Q147">
        <f t="shared" si="171"/>
        <v>23.92</v>
      </c>
      <c r="R147">
        <f t="shared" si="143"/>
        <v>13.65</v>
      </c>
      <c r="S147">
        <f t="shared" si="144"/>
        <v>3833.15</v>
      </c>
      <c r="T147">
        <f t="shared" si="145"/>
        <v>0</v>
      </c>
      <c r="U147">
        <f t="shared" si="146"/>
        <v>13.15</v>
      </c>
      <c r="V147">
        <f t="shared" si="147"/>
        <v>0</v>
      </c>
      <c r="W147">
        <f t="shared" si="148"/>
        <v>0</v>
      </c>
      <c r="X147">
        <f t="shared" si="149"/>
        <v>3104.85</v>
      </c>
      <c r="Y147">
        <f t="shared" si="150"/>
        <v>1571.59</v>
      </c>
      <c r="AA147">
        <v>1045535526</v>
      </c>
      <c r="AB147">
        <f t="shared" si="151"/>
        <v>431.5</v>
      </c>
      <c r="AC147">
        <f t="shared" si="178"/>
        <v>129.31</v>
      </c>
      <c r="AD147">
        <f t="shared" si="172"/>
        <v>4.47</v>
      </c>
      <c r="AE147">
        <f t="shared" si="173"/>
        <v>1.06</v>
      </c>
      <c r="AF147">
        <f t="shared" si="174"/>
        <v>297.72000000000003</v>
      </c>
      <c r="AG147">
        <f t="shared" si="152"/>
        <v>0</v>
      </c>
      <c r="AH147">
        <f t="shared" si="175"/>
        <v>26.3</v>
      </c>
      <c r="AI147">
        <f t="shared" si="176"/>
        <v>0</v>
      </c>
      <c r="AJ147">
        <f t="shared" si="153"/>
        <v>0</v>
      </c>
      <c r="AK147">
        <v>431.5</v>
      </c>
      <c r="AL147">
        <v>129.31</v>
      </c>
      <c r="AM147">
        <v>4.47</v>
      </c>
      <c r="AN147">
        <v>1.06</v>
      </c>
      <c r="AO147">
        <v>297.72000000000003</v>
      </c>
      <c r="AP147">
        <v>0</v>
      </c>
      <c r="AQ147">
        <v>26.3</v>
      </c>
      <c r="AR147">
        <v>0</v>
      </c>
      <c r="AS147">
        <v>0</v>
      </c>
      <c r="AT147">
        <v>81</v>
      </c>
      <c r="AU147">
        <v>41</v>
      </c>
      <c r="AV147">
        <v>1</v>
      </c>
      <c r="AW147">
        <v>1</v>
      </c>
      <c r="AZ147">
        <v>1</v>
      </c>
      <c r="BA147">
        <v>25.75</v>
      </c>
      <c r="BB147">
        <v>10.68</v>
      </c>
      <c r="BC147">
        <v>8.06</v>
      </c>
      <c r="BH147">
        <v>0</v>
      </c>
      <c r="BI147">
        <v>1</v>
      </c>
      <c r="BJ147" t="s">
        <v>379</v>
      </c>
      <c r="BM147">
        <v>478</v>
      </c>
      <c r="BN147">
        <v>0</v>
      </c>
      <c r="BO147" t="s">
        <v>378</v>
      </c>
      <c r="BP147">
        <v>1</v>
      </c>
      <c r="BQ147">
        <v>60</v>
      </c>
      <c r="BR147">
        <v>0</v>
      </c>
      <c r="BS147">
        <v>25.75</v>
      </c>
      <c r="BT147">
        <v>1</v>
      </c>
      <c r="BU147">
        <v>1</v>
      </c>
      <c r="BV147">
        <v>1</v>
      </c>
      <c r="BW147">
        <v>1</v>
      </c>
      <c r="BX147">
        <v>1</v>
      </c>
      <c r="BZ147">
        <v>81</v>
      </c>
      <c r="CA147">
        <v>41</v>
      </c>
      <c r="CE147">
        <v>30</v>
      </c>
      <c r="CF147">
        <v>0</v>
      </c>
      <c r="CG147">
        <v>0</v>
      </c>
      <c r="CM147">
        <v>0</v>
      </c>
      <c r="CO147">
        <v>0</v>
      </c>
      <c r="CP147">
        <f t="shared" si="154"/>
        <v>4378.2299999999996</v>
      </c>
      <c r="CQ147">
        <f t="shared" si="155"/>
        <v>1042.24</v>
      </c>
      <c r="CR147">
        <f t="shared" si="177"/>
        <v>47.74</v>
      </c>
      <c r="CS147">
        <f t="shared" si="156"/>
        <v>27.3</v>
      </c>
      <c r="CT147">
        <f t="shared" si="157"/>
        <v>7666.29</v>
      </c>
      <c r="CU147">
        <f t="shared" si="158"/>
        <v>0</v>
      </c>
      <c r="CV147">
        <f t="shared" si="159"/>
        <v>26.3</v>
      </c>
      <c r="CW147">
        <f t="shared" si="160"/>
        <v>0</v>
      </c>
      <c r="CX147">
        <f t="shared" si="161"/>
        <v>0</v>
      </c>
      <c r="CY147">
        <f>S147*(BZ147/100)</f>
        <v>3104.8515000000002</v>
      </c>
      <c r="CZ147">
        <f>S147*(CA147/100)</f>
        <v>1571.5915</v>
      </c>
      <c r="DN147">
        <v>100</v>
      </c>
      <c r="DO147">
        <v>64</v>
      </c>
      <c r="DP147">
        <v>1</v>
      </c>
      <c r="DQ147">
        <v>1</v>
      </c>
      <c r="DU147">
        <v>1005</v>
      </c>
      <c r="DV147" t="s">
        <v>227</v>
      </c>
      <c r="DW147" t="s">
        <v>227</v>
      </c>
      <c r="DX147">
        <v>100</v>
      </c>
      <c r="EE147">
        <v>996103289</v>
      </c>
      <c r="EF147">
        <v>60</v>
      </c>
      <c r="EG147" t="s">
        <v>144</v>
      </c>
      <c r="EH147">
        <v>0</v>
      </c>
      <c r="EJ147">
        <v>1</v>
      </c>
      <c r="EK147">
        <v>478</v>
      </c>
      <c r="EL147" t="s">
        <v>380</v>
      </c>
      <c r="EM147" t="s">
        <v>381</v>
      </c>
      <c r="EQ147">
        <v>0</v>
      </c>
      <c r="ER147">
        <v>431.5</v>
      </c>
      <c r="ES147">
        <v>129.31</v>
      </c>
      <c r="ET147">
        <v>4.47</v>
      </c>
      <c r="EU147">
        <v>1.06</v>
      </c>
      <c r="EV147">
        <v>297.72000000000003</v>
      </c>
      <c r="EW147">
        <v>26.3</v>
      </c>
      <c r="EX147">
        <v>0</v>
      </c>
      <c r="EY147">
        <v>0</v>
      </c>
      <c r="FQ147">
        <v>0</v>
      </c>
      <c r="FR147">
        <f t="shared" si="162"/>
        <v>0</v>
      </c>
      <c r="FS147">
        <v>0</v>
      </c>
      <c r="FX147">
        <v>100</v>
      </c>
      <c r="FY147">
        <v>64</v>
      </c>
      <c r="GD147">
        <v>0</v>
      </c>
      <c r="GF147">
        <v>-1994869885</v>
      </c>
      <c r="GG147">
        <v>2</v>
      </c>
      <c r="GH147">
        <v>1</v>
      </c>
      <c r="GI147">
        <v>2</v>
      </c>
      <c r="GJ147">
        <v>0</v>
      </c>
      <c r="GK147">
        <f>ROUND(R147*(S12)/100,2)</f>
        <v>21.43</v>
      </c>
      <c r="GL147">
        <f t="shared" si="163"/>
        <v>0</v>
      </c>
      <c r="GM147">
        <f t="shared" si="164"/>
        <v>9076.1</v>
      </c>
      <c r="GN147">
        <f t="shared" si="165"/>
        <v>9076.1</v>
      </c>
      <c r="GO147">
        <f t="shared" si="166"/>
        <v>0</v>
      </c>
      <c r="GP147">
        <f t="shared" si="167"/>
        <v>0</v>
      </c>
      <c r="GR147">
        <v>0</v>
      </c>
      <c r="GS147">
        <v>3</v>
      </c>
      <c r="GT147">
        <v>0</v>
      </c>
      <c r="GV147">
        <f t="shared" si="168"/>
        <v>0</v>
      </c>
      <c r="GW147">
        <v>1</v>
      </c>
      <c r="GX147">
        <f t="shared" si="169"/>
        <v>0</v>
      </c>
      <c r="HA147">
        <v>0</v>
      </c>
      <c r="HB147">
        <v>0</v>
      </c>
      <c r="HC147">
        <f t="shared" si="170"/>
        <v>0</v>
      </c>
      <c r="IK147">
        <v>0</v>
      </c>
    </row>
    <row r="148" spans="1:245" x14ac:dyDescent="0.25">
      <c r="A148">
        <v>18</v>
      </c>
      <c r="B148">
        <v>1</v>
      </c>
      <c r="C148">
        <v>426</v>
      </c>
      <c r="E148" t="s">
        <v>382</v>
      </c>
      <c r="F148" t="s">
        <v>383</v>
      </c>
      <c r="G148" t="s">
        <v>115</v>
      </c>
      <c r="H148" t="s">
        <v>233</v>
      </c>
      <c r="I148">
        <f>I146*J148</f>
        <v>3.3500000000000002E-2</v>
      </c>
      <c r="J148">
        <v>6.7000000000000004E-2</v>
      </c>
      <c r="K148">
        <v>6.7000000000000004E-2</v>
      </c>
      <c r="O148">
        <f t="shared" si="141"/>
        <v>758.85</v>
      </c>
      <c r="P148">
        <f t="shared" si="142"/>
        <v>758.85</v>
      </c>
      <c r="Q148">
        <f t="shared" si="171"/>
        <v>0</v>
      </c>
      <c r="R148">
        <f t="shared" si="143"/>
        <v>0</v>
      </c>
      <c r="S148">
        <f t="shared" si="144"/>
        <v>0</v>
      </c>
      <c r="T148">
        <f t="shared" si="145"/>
        <v>0</v>
      </c>
      <c r="U148">
        <f t="shared" si="146"/>
        <v>0</v>
      </c>
      <c r="V148">
        <f t="shared" si="147"/>
        <v>0</v>
      </c>
      <c r="W148">
        <f t="shared" si="148"/>
        <v>0</v>
      </c>
      <c r="X148">
        <f t="shared" si="149"/>
        <v>0</v>
      </c>
      <c r="Y148">
        <f t="shared" si="150"/>
        <v>0</v>
      </c>
      <c r="AA148">
        <v>1045535525</v>
      </c>
      <c r="AB148">
        <f t="shared" si="151"/>
        <v>22652.13</v>
      </c>
      <c r="AC148">
        <f t="shared" si="178"/>
        <v>22652.13</v>
      </c>
      <c r="AD148">
        <f t="shared" si="172"/>
        <v>0</v>
      </c>
      <c r="AE148">
        <f t="shared" si="173"/>
        <v>0</v>
      </c>
      <c r="AF148">
        <f t="shared" si="174"/>
        <v>0</v>
      </c>
      <c r="AG148">
        <f t="shared" si="152"/>
        <v>0</v>
      </c>
      <c r="AH148">
        <f t="shared" si="175"/>
        <v>0</v>
      </c>
      <c r="AI148">
        <f t="shared" si="176"/>
        <v>0</v>
      </c>
      <c r="AJ148">
        <f t="shared" si="153"/>
        <v>0</v>
      </c>
      <c r="AK148">
        <v>22652.13</v>
      </c>
      <c r="AL148">
        <v>22652.13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100</v>
      </c>
      <c r="AU148">
        <v>64</v>
      </c>
      <c r="AV148">
        <v>1</v>
      </c>
      <c r="AW148">
        <v>1</v>
      </c>
      <c r="AZ148">
        <v>1</v>
      </c>
      <c r="BA148">
        <v>1</v>
      </c>
      <c r="BB148">
        <v>1</v>
      </c>
      <c r="BC148">
        <v>1</v>
      </c>
      <c r="BH148">
        <v>3</v>
      </c>
      <c r="BI148">
        <v>1</v>
      </c>
      <c r="BJ148" t="s">
        <v>384</v>
      </c>
      <c r="BM148">
        <v>478</v>
      </c>
      <c r="BN148">
        <v>0</v>
      </c>
      <c r="BP148">
        <v>0</v>
      </c>
      <c r="BQ148">
        <v>60</v>
      </c>
      <c r="BR148">
        <v>0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Z148">
        <v>100</v>
      </c>
      <c r="CA148">
        <v>64</v>
      </c>
      <c r="CE148">
        <v>30</v>
      </c>
      <c r="CF148">
        <v>0</v>
      </c>
      <c r="CG148">
        <v>0</v>
      </c>
      <c r="CM148">
        <v>0</v>
      </c>
      <c r="CO148">
        <v>0</v>
      </c>
      <c r="CP148">
        <f t="shared" si="154"/>
        <v>758.85</v>
      </c>
      <c r="CQ148">
        <f t="shared" si="155"/>
        <v>22652.13</v>
      </c>
      <c r="CR148">
        <f t="shared" si="177"/>
        <v>0</v>
      </c>
      <c r="CS148">
        <f t="shared" si="156"/>
        <v>0</v>
      </c>
      <c r="CT148">
        <f t="shared" si="157"/>
        <v>0</v>
      </c>
      <c r="CU148">
        <f t="shared" si="158"/>
        <v>0</v>
      </c>
      <c r="CV148">
        <f t="shared" si="159"/>
        <v>0</v>
      </c>
      <c r="CW148">
        <f t="shared" si="160"/>
        <v>0</v>
      </c>
      <c r="CX148">
        <f t="shared" si="161"/>
        <v>0</v>
      </c>
      <c r="CY148">
        <f>((S148*BZ148)/100)</f>
        <v>0</v>
      </c>
      <c r="CZ148">
        <f>((S148*CA148)/100)</f>
        <v>0</v>
      </c>
      <c r="DN148">
        <v>0</v>
      </c>
      <c r="DO148">
        <v>0</v>
      </c>
      <c r="DP148">
        <v>1</v>
      </c>
      <c r="DQ148">
        <v>1</v>
      </c>
      <c r="DU148">
        <v>39568864</v>
      </c>
      <c r="DV148" t="s">
        <v>233</v>
      </c>
      <c r="DW148" t="s">
        <v>233</v>
      </c>
      <c r="DX148">
        <v>1000</v>
      </c>
      <c r="EE148">
        <v>996103289</v>
      </c>
      <c r="EF148">
        <v>60</v>
      </c>
      <c r="EG148" t="s">
        <v>144</v>
      </c>
      <c r="EH148">
        <v>0</v>
      </c>
      <c r="EJ148">
        <v>1</v>
      </c>
      <c r="EK148">
        <v>478</v>
      </c>
      <c r="EL148" t="s">
        <v>380</v>
      </c>
      <c r="EM148" t="s">
        <v>381</v>
      </c>
      <c r="EQ148">
        <v>0</v>
      </c>
      <c r="ER148">
        <v>22652.13</v>
      </c>
      <c r="ES148">
        <v>22652.13</v>
      </c>
      <c r="ET148">
        <v>0</v>
      </c>
      <c r="EU148">
        <v>0</v>
      </c>
      <c r="EV148">
        <v>0</v>
      </c>
      <c r="EW148">
        <v>0</v>
      </c>
      <c r="EX148">
        <v>0</v>
      </c>
      <c r="FQ148">
        <v>0</v>
      </c>
      <c r="FR148">
        <f t="shared" si="162"/>
        <v>0</v>
      </c>
      <c r="FS148">
        <v>0</v>
      </c>
      <c r="FX148">
        <v>100</v>
      </c>
      <c r="FY148">
        <v>64</v>
      </c>
      <c r="GD148">
        <v>0</v>
      </c>
      <c r="GF148">
        <v>-908598485</v>
      </c>
      <c r="GG148">
        <v>2</v>
      </c>
      <c r="GH148">
        <v>1</v>
      </c>
      <c r="GI148">
        <v>-2</v>
      </c>
      <c r="GJ148">
        <v>0</v>
      </c>
      <c r="GK148">
        <f>ROUND(R148*(R12)/100,2)</f>
        <v>0</v>
      </c>
      <c r="GL148">
        <f t="shared" si="163"/>
        <v>0</v>
      </c>
      <c r="GM148">
        <f t="shared" si="164"/>
        <v>758.85</v>
      </c>
      <c r="GN148">
        <f t="shared" si="165"/>
        <v>758.85</v>
      </c>
      <c r="GO148">
        <f t="shared" si="166"/>
        <v>0</v>
      </c>
      <c r="GP148">
        <f t="shared" si="167"/>
        <v>0</v>
      </c>
      <c r="GR148">
        <v>0</v>
      </c>
      <c r="GS148">
        <v>3</v>
      </c>
      <c r="GT148">
        <v>0</v>
      </c>
      <c r="GV148">
        <f t="shared" si="168"/>
        <v>0</v>
      </c>
      <c r="GW148">
        <v>1</v>
      </c>
      <c r="GX148">
        <f t="shared" si="169"/>
        <v>0</v>
      </c>
      <c r="HA148">
        <v>0</v>
      </c>
      <c r="HB148">
        <v>0</v>
      </c>
      <c r="HC148">
        <f t="shared" si="170"/>
        <v>0</v>
      </c>
      <c r="IK148">
        <v>0</v>
      </c>
    </row>
    <row r="149" spans="1:245" x14ac:dyDescent="0.25">
      <c r="A149">
        <v>18</v>
      </c>
      <c r="B149">
        <v>1</v>
      </c>
      <c r="C149">
        <v>434</v>
      </c>
      <c r="E149" t="s">
        <v>382</v>
      </c>
      <c r="F149" t="s">
        <v>383</v>
      </c>
      <c r="G149" t="s">
        <v>115</v>
      </c>
      <c r="H149" t="s">
        <v>233</v>
      </c>
      <c r="I149">
        <f>I147*J149</f>
        <v>3.3500000000000002E-2</v>
      </c>
      <c r="J149">
        <v>6.7000000000000004E-2</v>
      </c>
      <c r="K149">
        <v>6.7000000000000004E-2</v>
      </c>
      <c r="O149">
        <f t="shared" si="141"/>
        <v>1138.28</v>
      </c>
      <c r="P149">
        <f t="shared" si="142"/>
        <v>1138.28</v>
      </c>
      <c r="Q149">
        <f t="shared" si="171"/>
        <v>0</v>
      </c>
      <c r="R149">
        <f t="shared" si="143"/>
        <v>0</v>
      </c>
      <c r="S149">
        <f t="shared" si="144"/>
        <v>0</v>
      </c>
      <c r="T149">
        <f t="shared" si="145"/>
        <v>0</v>
      </c>
      <c r="U149">
        <f t="shared" si="146"/>
        <v>0</v>
      </c>
      <c r="V149">
        <f t="shared" si="147"/>
        <v>0</v>
      </c>
      <c r="W149">
        <f t="shared" si="148"/>
        <v>0</v>
      </c>
      <c r="X149">
        <f t="shared" si="149"/>
        <v>0</v>
      </c>
      <c r="Y149">
        <f t="shared" si="150"/>
        <v>0</v>
      </c>
      <c r="AA149">
        <v>1045535526</v>
      </c>
      <c r="AB149">
        <f t="shared" si="151"/>
        <v>22652.13</v>
      </c>
      <c r="AC149">
        <f t="shared" si="178"/>
        <v>22652.13</v>
      </c>
      <c r="AD149">
        <f t="shared" si="172"/>
        <v>0</v>
      </c>
      <c r="AE149">
        <f t="shared" si="173"/>
        <v>0</v>
      </c>
      <c r="AF149">
        <f t="shared" si="174"/>
        <v>0</v>
      </c>
      <c r="AG149">
        <f t="shared" si="152"/>
        <v>0</v>
      </c>
      <c r="AH149">
        <f t="shared" si="175"/>
        <v>0</v>
      </c>
      <c r="AI149">
        <f t="shared" si="176"/>
        <v>0</v>
      </c>
      <c r="AJ149">
        <f t="shared" si="153"/>
        <v>0</v>
      </c>
      <c r="AK149">
        <v>22652.13</v>
      </c>
      <c r="AL149">
        <v>22652.13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1</v>
      </c>
      <c r="AZ149">
        <v>1</v>
      </c>
      <c r="BA149">
        <v>1</v>
      </c>
      <c r="BB149">
        <v>1</v>
      </c>
      <c r="BC149">
        <v>1.5</v>
      </c>
      <c r="BH149">
        <v>3</v>
      </c>
      <c r="BI149">
        <v>1</v>
      </c>
      <c r="BJ149" t="s">
        <v>384</v>
      </c>
      <c r="BM149">
        <v>478</v>
      </c>
      <c r="BN149">
        <v>0</v>
      </c>
      <c r="BO149" t="s">
        <v>383</v>
      </c>
      <c r="BP149">
        <v>1</v>
      </c>
      <c r="BQ149">
        <v>60</v>
      </c>
      <c r="BR149">
        <v>0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Z149">
        <v>0</v>
      </c>
      <c r="CA149">
        <v>0</v>
      </c>
      <c r="CE149">
        <v>30</v>
      </c>
      <c r="CF149">
        <v>0</v>
      </c>
      <c r="CG149">
        <v>0</v>
      </c>
      <c r="CM149">
        <v>0</v>
      </c>
      <c r="CO149">
        <v>0</v>
      </c>
      <c r="CP149">
        <f t="shared" si="154"/>
        <v>1138.28</v>
      </c>
      <c r="CQ149">
        <f t="shared" si="155"/>
        <v>33978.199999999997</v>
      </c>
      <c r="CR149">
        <f t="shared" si="177"/>
        <v>0</v>
      </c>
      <c r="CS149">
        <f t="shared" si="156"/>
        <v>0</v>
      </c>
      <c r="CT149">
        <f t="shared" si="157"/>
        <v>0</v>
      </c>
      <c r="CU149">
        <f t="shared" si="158"/>
        <v>0</v>
      </c>
      <c r="CV149">
        <f t="shared" si="159"/>
        <v>0</v>
      </c>
      <c r="CW149">
        <f t="shared" si="160"/>
        <v>0</v>
      </c>
      <c r="CX149">
        <f t="shared" si="161"/>
        <v>0</v>
      </c>
      <c r="CY149">
        <f>S149*(BZ149/100)</f>
        <v>0</v>
      </c>
      <c r="CZ149">
        <f>S149*(CA149/100)</f>
        <v>0</v>
      </c>
      <c r="DN149">
        <v>100</v>
      </c>
      <c r="DO149">
        <v>64</v>
      </c>
      <c r="DP149">
        <v>1</v>
      </c>
      <c r="DQ149">
        <v>1</v>
      </c>
      <c r="DU149">
        <v>39568864</v>
      </c>
      <c r="DV149" t="s">
        <v>233</v>
      </c>
      <c r="DW149" t="s">
        <v>233</v>
      </c>
      <c r="DX149">
        <v>1000</v>
      </c>
      <c r="EE149">
        <v>996103289</v>
      </c>
      <c r="EF149">
        <v>60</v>
      </c>
      <c r="EG149" t="s">
        <v>144</v>
      </c>
      <c r="EH149">
        <v>0</v>
      </c>
      <c r="EJ149">
        <v>1</v>
      </c>
      <c r="EK149">
        <v>478</v>
      </c>
      <c r="EL149" t="s">
        <v>380</v>
      </c>
      <c r="EM149" t="s">
        <v>381</v>
      </c>
      <c r="EQ149">
        <v>0</v>
      </c>
      <c r="ER149">
        <v>22652.13</v>
      </c>
      <c r="ES149">
        <v>22652.13</v>
      </c>
      <c r="ET149">
        <v>0</v>
      </c>
      <c r="EU149">
        <v>0</v>
      </c>
      <c r="EV149">
        <v>0</v>
      </c>
      <c r="EW149">
        <v>0</v>
      </c>
      <c r="EX149">
        <v>0</v>
      </c>
      <c r="FQ149">
        <v>0</v>
      </c>
      <c r="FR149">
        <f t="shared" si="162"/>
        <v>0</v>
      </c>
      <c r="FS149">
        <v>0</v>
      </c>
      <c r="FX149">
        <v>100</v>
      </c>
      <c r="FY149">
        <v>64</v>
      </c>
      <c r="GD149">
        <v>0</v>
      </c>
      <c r="GF149">
        <v>-908598485</v>
      </c>
      <c r="GG149">
        <v>2</v>
      </c>
      <c r="GH149">
        <v>1</v>
      </c>
      <c r="GI149">
        <v>2</v>
      </c>
      <c r="GJ149">
        <v>0</v>
      </c>
      <c r="GK149">
        <f>ROUND(R149*(S12)/100,2)</f>
        <v>0</v>
      </c>
      <c r="GL149">
        <f t="shared" si="163"/>
        <v>0</v>
      </c>
      <c r="GM149">
        <f t="shared" si="164"/>
        <v>1138.28</v>
      </c>
      <c r="GN149">
        <f t="shared" si="165"/>
        <v>1138.28</v>
      </c>
      <c r="GO149">
        <f t="shared" si="166"/>
        <v>0</v>
      </c>
      <c r="GP149">
        <f t="shared" si="167"/>
        <v>0</v>
      </c>
      <c r="GR149">
        <v>0</v>
      </c>
      <c r="GS149">
        <v>3</v>
      </c>
      <c r="GT149">
        <v>0</v>
      </c>
      <c r="GV149">
        <f t="shared" si="168"/>
        <v>0</v>
      </c>
      <c r="GW149">
        <v>1</v>
      </c>
      <c r="GX149">
        <f t="shared" si="169"/>
        <v>0</v>
      </c>
      <c r="HA149">
        <v>0</v>
      </c>
      <c r="HB149">
        <v>0</v>
      </c>
      <c r="HC149">
        <f t="shared" si="170"/>
        <v>0</v>
      </c>
      <c r="IK149">
        <v>0</v>
      </c>
    </row>
    <row r="150" spans="1:245" x14ac:dyDescent="0.25">
      <c r="A150">
        <v>17</v>
      </c>
      <c r="B150">
        <v>1</v>
      </c>
      <c r="C150">
        <f>ROW(SmtRes!A438)</f>
        <v>438</v>
      </c>
      <c r="D150">
        <f>ROW(EtalonRes!A490)</f>
        <v>490</v>
      </c>
      <c r="E150" t="s">
        <v>385</v>
      </c>
      <c r="F150" t="s">
        <v>386</v>
      </c>
      <c r="G150" t="s">
        <v>116</v>
      </c>
      <c r="H150" t="s">
        <v>387</v>
      </c>
      <c r="I150">
        <f>ROUND(15.6/10,9)</f>
        <v>1.56</v>
      </c>
      <c r="J150">
        <v>0</v>
      </c>
      <c r="K150">
        <f>ROUND(15.6/10,9)</f>
        <v>1.56</v>
      </c>
      <c r="O150">
        <f t="shared" si="141"/>
        <v>270.19</v>
      </c>
      <c r="P150">
        <f t="shared" si="142"/>
        <v>0</v>
      </c>
      <c r="Q150">
        <f t="shared" si="171"/>
        <v>257.39999999999998</v>
      </c>
      <c r="R150">
        <f t="shared" si="143"/>
        <v>15.4</v>
      </c>
      <c r="S150">
        <f t="shared" si="144"/>
        <v>12.79</v>
      </c>
      <c r="T150">
        <f t="shared" si="145"/>
        <v>0</v>
      </c>
      <c r="U150">
        <f t="shared" si="146"/>
        <v>1.014</v>
      </c>
      <c r="V150">
        <f t="shared" si="147"/>
        <v>0</v>
      </c>
      <c r="W150">
        <f t="shared" si="148"/>
        <v>0</v>
      </c>
      <c r="X150">
        <f t="shared" si="149"/>
        <v>11.64</v>
      </c>
      <c r="Y150">
        <f t="shared" si="150"/>
        <v>8.9499999999999993</v>
      </c>
      <c r="AA150">
        <v>1045535525</v>
      </c>
      <c r="AB150">
        <f t="shared" si="151"/>
        <v>173.2</v>
      </c>
      <c r="AC150">
        <f t="shared" si="178"/>
        <v>0</v>
      </c>
      <c r="AD150">
        <f t="shared" si="172"/>
        <v>165</v>
      </c>
      <c r="AE150">
        <f t="shared" si="173"/>
        <v>9.8699999999999992</v>
      </c>
      <c r="AF150">
        <f t="shared" si="174"/>
        <v>8.1999999999999993</v>
      </c>
      <c r="AG150">
        <f t="shared" si="152"/>
        <v>0</v>
      </c>
      <c r="AH150">
        <f t="shared" si="175"/>
        <v>0.65</v>
      </c>
      <c r="AI150">
        <f t="shared" si="176"/>
        <v>0</v>
      </c>
      <c r="AJ150">
        <f t="shared" si="153"/>
        <v>0</v>
      </c>
      <c r="AK150">
        <v>173.2</v>
      </c>
      <c r="AL150">
        <v>0</v>
      </c>
      <c r="AM150">
        <v>165</v>
      </c>
      <c r="AN150">
        <v>9.8699999999999992</v>
      </c>
      <c r="AO150">
        <v>8.1999999999999993</v>
      </c>
      <c r="AP150">
        <v>0</v>
      </c>
      <c r="AQ150">
        <v>0.65</v>
      </c>
      <c r="AR150">
        <v>0</v>
      </c>
      <c r="AS150">
        <v>0</v>
      </c>
      <c r="AT150">
        <v>91</v>
      </c>
      <c r="AU150">
        <v>70</v>
      </c>
      <c r="AV150">
        <v>1</v>
      </c>
      <c r="AW150">
        <v>1</v>
      </c>
      <c r="AZ150">
        <v>1</v>
      </c>
      <c r="BA150">
        <v>1</v>
      </c>
      <c r="BB150">
        <v>1</v>
      </c>
      <c r="BC150">
        <v>1</v>
      </c>
      <c r="BH150">
        <v>0</v>
      </c>
      <c r="BI150">
        <v>1</v>
      </c>
      <c r="BJ150" t="s">
        <v>388</v>
      </c>
      <c r="BM150">
        <v>645</v>
      </c>
      <c r="BN150">
        <v>0</v>
      </c>
      <c r="BP150">
        <v>0</v>
      </c>
      <c r="BQ150">
        <v>60</v>
      </c>
      <c r="BR150">
        <v>0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Z150">
        <v>91</v>
      </c>
      <c r="CA150">
        <v>70</v>
      </c>
      <c r="CE150">
        <v>30</v>
      </c>
      <c r="CF150">
        <v>0</v>
      </c>
      <c r="CG150">
        <v>0</v>
      </c>
      <c r="CM150">
        <v>0</v>
      </c>
      <c r="CO150">
        <v>0</v>
      </c>
      <c r="CP150">
        <f t="shared" si="154"/>
        <v>270.19</v>
      </c>
      <c r="CQ150">
        <f t="shared" si="155"/>
        <v>0</v>
      </c>
      <c r="CR150">
        <f t="shared" si="177"/>
        <v>165</v>
      </c>
      <c r="CS150">
        <f t="shared" si="156"/>
        <v>9.8699999999999992</v>
      </c>
      <c r="CT150">
        <f t="shared" si="157"/>
        <v>8.1999999999999993</v>
      </c>
      <c r="CU150">
        <f t="shared" si="158"/>
        <v>0</v>
      </c>
      <c r="CV150">
        <f t="shared" si="159"/>
        <v>0.65</v>
      </c>
      <c r="CW150">
        <f t="shared" si="160"/>
        <v>0</v>
      </c>
      <c r="CX150">
        <f t="shared" si="161"/>
        <v>0</v>
      </c>
      <c r="CY150">
        <f>((S150*BZ150)/100)</f>
        <v>11.6389</v>
      </c>
      <c r="CZ150">
        <f>((S150*CA150)/100)</f>
        <v>8.9529999999999994</v>
      </c>
      <c r="DN150">
        <v>0</v>
      </c>
      <c r="DO150">
        <v>0</v>
      </c>
      <c r="DP150">
        <v>1</v>
      </c>
      <c r="DQ150">
        <v>1</v>
      </c>
      <c r="DU150">
        <v>1007</v>
      </c>
      <c r="DV150" t="s">
        <v>387</v>
      </c>
      <c r="DW150" t="s">
        <v>387</v>
      </c>
      <c r="DX150">
        <v>10</v>
      </c>
      <c r="EE150">
        <v>996103456</v>
      </c>
      <c r="EF150">
        <v>60</v>
      </c>
      <c r="EG150" t="s">
        <v>144</v>
      </c>
      <c r="EH150">
        <v>0</v>
      </c>
      <c r="EJ150">
        <v>1</v>
      </c>
      <c r="EK150">
        <v>645</v>
      </c>
      <c r="EL150" t="s">
        <v>389</v>
      </c>
      <c r="EM150" t="s">
        <v>390</v>
      </c>
      <c r="EQ150">
        <v>0</v>
      </c>
      <c r="ER150">
        <v>173.2</v>
      </c>
      <c r="ES150">
        <v>0</v>
      </c>
      <c r="ET150">
        <v>165</v>
      </c>
      <c r="EU150">
        <v>9.8699999999999992</v>
      </c>
      <c r="EV150">
        <v>8.1999999999999993</v>
      </c>
      <c r="EW150">
        <v>0.65</v>
      </c>
      <c r="EX150">
        <v>0</v>
      </c>
      <c r="EY150">
        <v>0</v>
      </c>
      <c r="FQ150">
        <v>0</v>
      </c>
      <c r="FR150">
        <f t="shared" si="162"/>
        <v>0</v>
      </c>
      <c r="FS150">
        <v>0</v>
      </c>
      <c r="FX150">
        <v>91</v>
      </c>
      <c r="FY150">
        <v>70</v>
      </c>
      <c r="GD150">
        <v>0</v>
      </c>
      <c r="GF150">
        <v>1729051159</v>
      </c>
      <c r="GG150">
        <v>2</v>
      </c>
      <c r="GH150">
        <v>1</v>
      </c>
      <c r="GI150">
        <v>-2</v>
      </c>
      <c r="GJ150">
        <v>0</v>
      </c>
      <c r="GK150">
        <f>ROUND(R150*(R12)/100,2)</f>
        <v>26.95</v>
      </c>
      <c r="GL150">
        <f t="shared" si="163"/>
        <v>0</v>
      </c>
      <c r="GM150">
        <f t="shared" si="164"/>
        <v>317.73</v>
      </c>
      <c r="GN150">
        <f t="shared" si="165"/>
        <v>317.73</v>
      </c>
      <c r="GO150">
        <f t="shared" si="166"/>
        <v>0</v>
      </c>
      <c r="GP150">
        <f t="shared" si="167"/>
        <v>0</v>
      </c>
      <c r="GR150">
        <v>0</v>
      </c>
      <c r="GS150">
        <v>3</v>
      </c>
      <c r="GT150">
        <v>0</v>
      </c>
      <c r="GV150">
        <f t="shared" si="168"/>
        <v>0</v>
      </c>
      <c r="GW150">
        <v>1</v>
      </c>
      <c r="GX150">
        <f t="shared" si="169"/>
        <v>0</v>
      </c>
      <c r="HA150">
        <v>0</v>
      </c>
      <c r="HB150">
        <v>0</v>
      </c>
      <c r="HC150">
        <f t="shared" si="170"/>
        <v>0</v>
      </c>
      <c r="IK150">
        <v>0</v>
      </c>
    </row>
    <row r="151" spans="1:245" x14ac:dyDescent="0.25">
      <c r="A151">
        <v>17</v>
      </c>
      <c r="B151">
        <v>1</v>
      </c>
      <c r="C151">
        <f>ROW(SmtRes!A440)</f>
        <v>440</v>
      </c>
      <c r="D151">
        <f>ROW(EtalonRes!A492)</f>
        <v>492</v>
      </c>
      <c r="E151" t="s">
        <v>385</v>
      </c>
      <c r="F151" t="s">
        <v>386</v>
      </c>
      <c r="G151" t="s">
        <v>116</v>
      </c>
      <c r="H151" t="s">
        <v>387</v>
      </c>
      <c r="I151">
        <f>ROUND(15.6/10,9)</f>
        <v>1.56</v>
      </c>
      <c r="J151">
        <v>0</v>
      </c>
      <c r="K151">
        <f>ROUND(15.6/10,9)</f>
        <v>1.56</v>
      </c>
      <c r="O151">
        <f t="shared" si="141"/>
        <v>2311.3200000000002</v>
      </c>
      <c r="P151">
        <f t="shared" si="142"/>
        <v>0</v>
      </c>
      <c r="Q151">
        <f t="shared" si="171"/>
        <v>1981.98</v>
      </c>
      <c r="R151">
        <f t="shared" si="143"/>
        <v>396.55</v>
      </c>
      <c r="S151">
        <f t="shared" si="144"/>
        <v>329.34</v>
      </c>
      <c r="T151">
        <f t="shared" si="145"/>
        <v>0</v>
      </c>
      <c r="U151">
        <f t="shared" si="146"/>
        <v>1.014</v>
      </c>
      <c r="V151">
        <f t="shared" si="147"/>
        <v>0</v>
      </c>
      <c r="W151">
        <f t="shared" si="148"/>
        <v>0</v>
      </c>
      <c r="X151">
        <f t="shared" si="149"/>
        <v>240.42</v>
      </c>
      <c r="Y151">
        <f t="shared" si="150"/>
        <v>135.03</v>
      </c>
      <c r="AA151">
        <v>1045535526</v>
      </c>
      <c r="AB151">
        <f t="shared" si="151"/>
        <v>173.2</v>
      </c>
      <c r="AC151">
        <f t="shared" si="178"/>
        <v>0</v>
      </c>
      <c r="AD151">
        <f t="shared" si="172"/>
        <v>165</v>
      </c>
      <c r="AE151">
        <f t="shared" si="173"/>
        <v>9.8699999999999992</v>
      </c>
      <c r="AF151">
        <f t="shared" si="174"/>
        <v>8.1999999999999993</v>
      </c>
      <c r="AG151">
        <f t="shared" si="152"/>
        <v>0</v>
      </c>
      <c r="AH151">
        <f t="shared" si="175"/>
        <v>0.65</v>
      </c>
      <c r="AI151">
        <f t="shared" si="176"/>
        <v>0</v>
      </c>
      <c r="AJ151">
        <f t="shared" si="153"/>
        <v>0</v>
      </c>
      <c r="AK151">
        <v>173.2</v>
      </c>
      <c r="AL151">
        <v>0</v>
      </c>
      <c r="AM151">
        <v>165</v>
      </c>
      <c r="AN151">
        <v>9.8699999999999992</v>
      </c>
      <c r="AO151">
        <v>8.1999999999999993</v>
      </c>
      <c r="AP151">
        <v>0</v>
      </c>
      <c r="AQ151">
        <v>0.65</v>
      </c>
      <c r="AR151">
        <v>0</v>
      </c>
      <c r="AS151">
        <v>0</v>
      </c>
      <c r="AT151">
        <v>73</v>
      </c>
      <c r="AU151">
        <v>41</v>
      </c>
      <c r="AV151">
        <v>1</v>
      </c>
      <c r="AW151">
        <v>1</v>
      </c>
      <c r="AZ151">
        <v>1</v>
      </c>
      <c r="BA151">
        <v>25.75</v>
      </c>
      <c r="BB151">
        <v>7.7</v>
      </c>
      <c r="BC151">
        <v>1</v>
      </c>
      <c r="BH151">
        <v>0</v>
      </c>
      <c r="BI151">
        <v>1</v>
      </c>
      <c r="BJ151" t="s">
        <v>388</v>
      </c>
      <c r="BM151">
        <v>645</v>
      </c>
      <c r="BN151">
        <v>0</v>
      </c>
      <c r="BO151" t="s">
        <v>386</v>
      </c>
      <c r="BP151">
        <v>1</v>
      </c>
      <c r="BQ151">
        <v>60</v>
      </c>
      <c r="BR151">
        <v>0</v>
      </c>
      <c r="BS151">
        <v>25.75</v>
      </c>
      <c r="BT151">
        <v>1</v>
      </c>
      <c r="BU151">
        <v>1</v>
      </c>
      <c r="BV151">
        <v>1</v>
      </c>
      <c r="BW151">
        <v>1</v>
      </c>
      <c r="BX151">
        <v>1</v>
      </c>
      <c r="BZ151">
        <v>73</v>
      </c>
      <c r="CA151">
        <v>41</v>
      </c>
      <c r="CE151">
        <v>30</v>
      </c>
      <c r="CF151">
        <v>0</v>
      </c>
      <c r="CG151">
        <v>0</v>
      </c>
      <c r="CM151">
        <v>0</v>
      </c>
      <c r="CO151">
        <v>0</v>
      </c>
      <c r="CP151">
        <f t="shared" si="154"/>
        <v>2311.3200000000002</v>
      </c>
      <c r="CQ151">
        <f t="shared" si="155"/>
        <v>0</v>
      </c>
      <c r="CR151">
        <f t="shared" si="177"/>
        <v>1270.5</v>
      </c>
      <c r="CS151">
        <f t="shared" si="156"/>
        <v>254.15</v>
      </c>
      <c r="CT151">
        <f t="shared" si="157"/>
        <v>211.15</v>
      </c>
      <c r="CU151">
        <f t="shared" si="158"/>
        <v>0</v>
      </c>
      <c r="CV151">
        <f t="shared" si="159"/>
        <v>0.65</v>
      </c>
      <c r="CW151">
        <f t="shared" si="160"/>
        <v>0</v>
      </c>
      <c r="CX151">
        <f t="shared" si="161"/>
        <v>0</v>
      </c>
      <c r="CY151">
        <f>S151*(BZ151/100)</f>
        <v>240.41819999999998</v>
      </c>
      <c r="CZ151">
        <f>S151*(CA151/100)</f>
        <v>135.02939999999998</v>
      </c>
      <c r="DN151">
        <v>91</v>
      </c>
      <c r="DO151">
        <v>70</v>
      </c>
      <c r="DP151">
        <v>1</v>
      </c>
      <c r="DQ151">
        <v>1</v>
      </c>
      <c r="DU151">
        <v>1007</v>
      </c>
      <c r="DV151" t="s">
        <v>387</v>
      </c>
      <c r="DW151" t="s">
        <v>387</v>
      </c>
      <c r="DX151">
        <v>10</v>
      </c>
      <c r="EE151">
        <v>996103456</v>
      </c>
      <c r="EF151">
        <v>60</v>
      </c>
      <c r="EG151" t="s">
        <v>144</v>
      </c>
      <c r="EH151">
        <v>0</v>
      </c>
      <c r="EJ151">
        <v>1</v>
      </c>
      <c r="EK151">
        <v>645</v>
      </c>
      <c r="EL151" t="s">
        <v>389</v>
      </c>
      <c r="EM151" t="s">
        <v>390</v>
      </c>
      <c r="EQ151">
        <v>0</v>
      </c>
      <c r="ER151">
        <v>173.2</v>
      </c>
      <c r="ES151">
        <v>0</v>
      </c>
      <c r="ET151">
        <v>165</v>
      </c>
      <c r="EU151">
        <v>9.8699999999999992</v>
      </c>
      <c r="EV151">
        <v>8.1999999999999993</v>
      </c>
      <c r="EW151">
        <v>0.65</v>
      </c>
      <c r="EX151">
        <v>0</v>
      </c>
      <c r="EY151">
        <v>0</v>
      </c>
      <c r="FQ151">
        <v>0</v>
      </c>
      <c r="FR151">
        <f t="shared" si="162"/>
        <v>0</v>
      </c>
      <c r="FS151">
        <v>0</v>
      </c>
      <c r="FX151">
        <v>91</v>
      </c>
      <c r="FY151">
        <v>70</v>
      </c>
      <c r="GD151">
        <v>0</v>
      </c>
      <c r="GF151">
        <v>1729051159</v>
      </c>
      <c r="GG151">
        <v>2</v>
      </c>
      <c r="GH151">
        <v>1</v>
      </c>
      <c r="GI151">
        <v>2</v>
      </c>
      <c r="GJ151">
        <v>0</v>
      </c>
      <c r="GK151">
        <f>ROUND(R151*(S12)/100,2)</f>
        <v>622.58000000000004</v>
      </c>
      <c r="GL151">
        <f t="shared" si="163"/>
        <v>0</v>
      </c>
      <c r="GM151">
        <f t="shared" si="164"/>
        <v>3309.35</v>
      </c>
      <c r="GN151">
        <f t="shared" si="165"/>
        <v>3309.35</v>
      </c>
      <c r="GO151">
        <f t="shared" si="166"/>
        <v>0</v>
      </c>
      <c r="GP151">
        <f t="shared" si="167"/>
        <v>0</v>
      </c>
      <c r="GR151">
        <v>0</v>
      </c>
      <c r="GS151">
        <v>3</v>
      </c>
      <c r="GT151">
        <v>0</v>
      </c>
      <c r="GV151">
        <f t="shared" si="168"/>
        <v>0</v>
      </c>
      <c r="GW151">
        <v>1</v>
      </c>
      <c r="GX151">
        <f t="shared" si="169"/>
        <v>0</v>
      </c>
      <c r="HA151">
        <v>0</v>
      </c>
      <c r="HB151">
        <v>0</v>
      </c>
      <c r="HC151">
        <f t="shared" si="170"/>
        <v>0</v>
      </c>
      <c r="IK151">
        <v>0</v>
      </c>
    </row>
    <row r="152" spans="1:245" x14ac:dyDescent="0.25">
      <c r="A152">
        <v>17</v>
      </c>
      <c r="B152">
        <v>1</v>
      </c>
      <c r="C152">
        <f>ROW(SmtRes!A441)</f>
        <v>441</v>
      </c>
      <c r="D152">
        <f>ROW(EtalonRes!A493)</f>
        <v>493</v>
      </c>
      <c r="E152" t="s">
        <v>391</v>
      </c>
      <c r="F152" t="s">
        <v>392</v>
      </c>
      <c r="G152" t="s">
        <v>117</v>
      </c>
      <c r="H152" t="s">
        <v>233</v>
      </c>
      <c r="I152">
        <v>28.08</v>
      </c>
      <c r="J152">
        <v>0</v>
      </c>
      <c r="K152">
        <v>28.08</v>
      </c>
      <c r="O152">
        <f t="shared" ref="O152:O159" si="179">ROUND(CP152,2)</f>
        <v>1477.57</v>
      </c>
      <c r="P152">
        <f t="shared" ref="P152:P159" si="180">ROUND((ROUND((AC152*AW152*I152),2)*BC152),2)</f>
        <v>0</v>
      </c>
      <c r="Q152">
        <f t="shared" si="171"/>
        <v>1477.57</v>
      </c>
      <c r="R152">
        <f t="shared" ref="R152:R159" si="181">ROUND((ROUND((AE152*AV152*I152),2)*BS152),2)</f>
        <v>0</v>
      </c>
      <c r="S152">
        <f t="shared" ref="S152:S159" si="182">ROUND((ROUND((AF152*AV152*I152),2)*BA152),2)</f>
        <v>0</v>
      </c>
      <c r="T152">
        <f t="shared" ref="T152:T159" si="183">ROUND(CU152*I152,2)</f>
        <v>0</v>
      </c>
      <c r="U152">
        <f t="shared" ref="U152:U159" si="184">CV152*I152</f>
        <v>0</v>
      </c>
      <c r="V152">
        <f t="shared" ref="V152:V159" si="185">CW152*I152</f>
        <v>0</v>
      </c>
      <c r="W152">
        <f t="shared" ref="W152:W159" si="186">ROUND(CX152*I152,2)</f>
        <v>0</v>
      </c>
      <c r="X152">
        <f t="shared" ref="X152:X159" si="187">ROUND(CY152,2)</f>
        <v>0</v>
      </c>
      <c r="Y152">
        <f t="shared" ref="Y152:Y159" si="188">ROUND(CZ152,2)</f>
        <v>0</v>
      </c>
      <c r="AA152">
        <v>1045535525</v>
      </c>
      <c r="AB152">
        <f t="shared" ref="AB152:AB159" si="189">ROUND((AC152+AD152+AF152),6)</f>
        <v>52.62</v>
      </c>
      <c r="AC152">
        <f t="shared" si="178"/>
        <v>0</v>
      </c>
      <c r="AD152">
        <f t="shared" si="172"/>
        <v>52.62</v>
      </c>
      <c r="AE152">
        <f t="shared" si="173"/>
        <v>0</v>
      </c>
      <c r="AF152">
        <f t="shared" si="174"/>
        <v>0</v>
      </c>
      <c r="AG152">
        <f t="shared" ref="AG152:AG159" si="190">ROUND((AP152),6)</f>
        <v>0</v>
      </c>
      <c r="AH152">
        <f t="shared" si="175"/>
        <v>0</v>
      </c>
      <c r="AI152">
        <f t="shared" si="176"/>
        <v>0</v>
      </c>
      <c r="AJ152">
        <f t="shared" ref="AJ152:AJ159" si="191">(AS152)</f>
        <v>0</v>
      </c>
      <c r="AK152">
        <v>52.62</v>
      </c>
      <c r="AL152">
        <v>0</v>
      </c>
      <c r="AM152">
        <v>52.62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Z152">
        <v>1</v>
      </c>
      <c r="BA152">
        <v>1</v>
      </c>
      <c r="BB152">
        <v>1</v>
      </c>
      <c r="BC152">
        <v>1</v>
      </c>
      <c r="BH152">
        <v>0</v>
      </c>
      <c r="BI152">
        <v>4</v>
      </c>
      <c r="BJ152" t="s">
        <v>393</v>
      </c>
      <c r="BM152">
        <v>1111</v>
      </c>
      <c r="BN152">
        <v>0</v>
      </c>
      <c r="BP152">
        <v>0</v>
      </c>
      <c r="BQ152">
        <v>150</v>
      </c>
      <c r="BR152">
        <v>0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Z152">
        <v>0</v>
      </c>
      <c r="CA152">
        <v>0</v>
      </c>
      <c r="CE152">
        <v>30</v>
      </c>
      <c r="CF152">
        <v>0</v>
      </c>
      <c r="CG152">
        <v>0</v>
      </c>
      <c r="CM152">
        <v>0</v>
      </c>
      <c r="CO152">
        <v>0</v>
      </c>
      <c r="CP152">
        <f t="shared" ref="CP152:CP159" si="192">(P152+Q152+S152)</f>
        <v>1477.57</v>
      </c>
      <c r="CQ152">
        <f t="shared" ref="CQ152:CQ159" si="193">ROUND((ROUND((AC152*AW152*1),2)*BC152),2)</f>
        <v>0</v>
      </c>
      <c r="CR152">
        <f t="shared" si="177"/>
        <v>52.62</v>
      </c>
      <c r="CS152">
        <f t="shared" ref="CS152:CS159" si="194">ROUND((ROUND((AE152*AV152*1),2)*BS152),2)</f>
        <v>0</v>
      </c>
      <c r="CT152">
        <f t="shared" ref="CT152:CT159" si="195">ROUND((ROUND((AF152*AV152*1),2)*BA152),2)</f>
        <v>0</v>
      </c>
      <c r="CU152">
        <f t="shared" ref="CU152:CU159" si="196">AG152</f>
        <v>0</v>
      </c>
      <c r="CV152">
        <f t="shared" ref="CV152:CV159" si="197">(AH152*AV152)</f>
        <v>0</v>
      </c>
      <c r="CW152">
        <f t="shared" ref="CW152:CW159" si="198">AI152</f>
        <v>0</v>
      </c>
      <c r="CX152">
        <f t="shared" ref="CX152:CX159" si="199">AJ152</f>
        <v>0</v>
      </c>
      <c r="CY152">
        <f>((S152*BZ152)/100)</f>
        <v>0</v>
      </c>
      <c r="CZ152">
        <f>((S152*CA152)/100)</f>
        <v>0</v>
      </c>
      <c r="DN152">
        <v>0</v>
      </c>
      <c r="DO152">
        <v>0</v>
      </c>
      <c r="DP152">
        <v>1</v>
      </c>
      <c r="DQ152">
        <v>1</v>
      </c>
      <c r="DU152">
        <v>39568864</v>
      </c>
      <c r="DV152" t="s">
        <v>233</v>
      </c>
      <c r="DW152" t="s">
        <v>233</v>
      </c>
      <c r="DX152">
        <v>1000</v>
      </c>
      <c r="EE152">
        <v>996103922</v>
      </c>
      <c r="EF152">
        <v>150</v>
      </c>
      <c r="EG152" t="s">
        <v>394</v>
      </c>
      <c r="EH152">
        <v>0</v>
      </c>
      <c r="EJ152">
        <v>4</v>
      </c>
      <c r="EK152">
        <v>1111</v>
      </c>
      <c r="EL152" t="s">
        <v>395</v>
      </c>
      <c r="EM152" t="s">
        <v>396</v>
      </c>
      <c r="EQ152">
        <v>0</v>
      </c>
      <c r="ER152">
        <v>52.62</v>
      </c>
      <c r="ES152">
        <v>0</v>
      </c>
      <c r="ET152">
        <v>52.62</v>
      </c>
      <c r="EU152">
        <v>0</v>
      </c>
      <c r="EV152">
        <v>0</v>
      </c>
      <c r="EW152">
        <v>0</v>
      </c>
      <c r="EX152">
        <v>0</v>
      </c>
      <c r="EY152">
        <v>0</v>
      </c>
      <c r="FQ152">
        <v>0</v>
      </c>
      <c r="FR152">
        <f t="shared" ref="FR152:FR159" si="200">ROUND(IF(AND(BH152=3,BI152=3),P152,0),2)</f>
        <v>0</v>
      </c>
      <c r="FS152">
        <v>0</v>
      </c>
      <c r="FX152">
        <v>0</v>
      </c>
      <c r="FY152">
        <v>0</v>
      </c>
      <c r="GD152">
        <v>1</v>
      </c>
      <c r="GF152">
        <v>2138734831</v>
      </c>
      <c r="GG152">
        <v>2</v>
      </c>
      <c r="GH152">
        <v>1</v>
      </c>
      <c r="GI152">
        <v>-2</v>
      </c>
      <c r="GJ152">
        <v>0</v>
      </c>
      <c r="GK152">
        <v>0</v>
      </c>
      <c r="GL152">
        <f t="shared" ref="GL152:GL159" si="201">ROUND(IF(AND(BH152=3,BI152=3,FS152&lt;&gt;0),P152,0),2)</f>
        <v>0</v>
      </c>
      <c r="GM152">
        <f>ROUND(O152+X152+Y152,2)+GX152</f>
        <v>1477.57</v>
      </c>
      <c r="GN152">
        <f>IF(OR(BI152=0,BI152=1),ROUND(O152+X152+Y152,2),0)</f>
        <v>0</v>
      </c>
      <c r="GO152">
        <f>IF(BI152=2,ROUND(O152+X152+Y152,2),0)</f>
        <v>0</v>
      </c>
      <c r="GP152">
        <f>IF(BI152=4,ROUND(O152+X152+Y152,2)+GX152,0)</f>
        <v>1477.57</v>
      </c>
      <c r="GR152">
        <v>0</v>
      </c>
      <c r="GS152">
        <v>3</v>
      </c>
      <c r="GT152">
        <v>0</v>
      </c>
      <c r="GV152">
        <f t="shared" ref="GV152:GV159" si="202">ROUND((GT152),6)</f>
        <v>0</v>
      </c>
      <c r="GW152">
        <v>1</v>
      </c>
      <c r="GX152">
        <f t="shared" ref="GX152:GX159" si="203">ROUND(HC152*I152,2)</f>
        <v>0</v>
      </c>
      <c r="HA152">
        <v>0</v>
      </c>
      <c r="HB152">
        <v>0</v>
      </c>
      <c r="HC152">
        <f t="shared" ref="HC152:HC159" si="204">GV152*GW152</f>
        <v>0</v>
      </c>
      <c r="IK152">
        <v>0</v>
      </c>
    </row>
    <row r="153" spans="1:245" x14ac:dyDescent="0.25">
      <c r="A153">
        <v>17</v>
      </c>
      <c r="B153">
        <v>1</v>
      </c>
      <c r="C153">
        <f>ROW(SmtRes!A442)</f>
        <v>442</v>
      </c>
      <c r="D153">
        <f>ROW(EtalonRes!A494)</f>
        <v>494</v>
      </c>
      <c r="E153" t="s">
        <v>391</v>
      </c>
      <c r="F153" t="s">
        <v>392</v>
      </c>
      <c r="G153" t="s">
        <v>117</v>
      </c>
      <c r="H153" t="s">
        <v>233</v>
      </c>
      <c r="I153">
        <v>28.08</v>
      </c>
      <c r="J153">
        <v>0</v>
      </c>
      <c r="K153">
        <v>28.08</v>
      </c>
      <c r="O153">
        <f t="shared" si="179"/>
        <v>18321.87</v>
      </c>
      <c r="P153">
        <f t="shared" si="180"/>
        <v>0</v>
      </c>
      <c r="Q153">
        <f t="shared" si="171"/>
        <v>18321.87</v>
      </c>
      <c r="R153">
        <f t="shared" si="181"/>
        <v>0</v>
      </c>
      <c r="S153">
        <f t="shared" si="182"/>
        <v>0</v>
      </c>
      <c r="T153">
        <f t="shared" si="183"/>
        <v>0</v>
      </c>
      <c r="U153">
        <f t="shared" si="184"/>
        <v>0</v>
      </c>
      <c r="V153">
        <f t="shared" si="185"/>
        <v>0</v>
      </c>
      <c r="W153">
        <f t="shared" si="186"/>
        <v>0</v>
      </c>
      <c r="X153">
        <f t="shared" si="187"/>
        <v>0</v>
      </c>
      <c r="Y153">
        <f t="shared" si="188"/>
        <v>0</v>
      </c>
      <c r="AA153">
        <v>1045535526</v>
      </c>
      <c r="AB153">
        <f t="shared" si="189"/>
        <v>52.62</v>
      </c>
      <c r="AC153">
        <f t="shared" si="178"/>
        <v>0</v>
      </c>
      <c r="AD153">
        <f t="shared" si="172"/>
        <v>52.62</v>
      </c>
      <c r="AE153">
        <f t="shared" si="173"/>
        <v>0</v>
      </c>
      <c r="AF153">
        <f t="shared" si="174"/>
        <v>0</v>
      </c>
      <c r="AG153">
        <f t="shared" si="190"/>
        <v>0</v>
      </c>
      <c r="AH153">
        <f t="shared" si="175"/>
        <v>0</v>
      </c>
      <c r="AI153">
        <f t="shared" si="176"/>
        <v>0</v>
      </c>
      <c r="AJ153">
        <f t="shared" si="191"/>
        <v>0</v>
      </c>
      <c r="AK153">
        <v>52.62</v>
      </c>
      <c r="AL153">
        <v>0</v>
      </c>
      <c r="AM153">
        <v>52.62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93</v>
      </c>
      <c r="AU153">
        <v>64</v>
      </c>
      <c r="AV153">
        <v>1</v>
      </c>
      <c r="AW153">
        <v>1</v>
      </c>
      <c r="AZ153">
        <v>1</v>
      </c>
      <c r="BA153">
        <v>1</v>
      </c>
      <c r="BB153">
        <v>12.4</v>
      </c>
      <c r="BC153">
        <v>1</v>
      </c>
      <c r="BH153">
        <v>0</v>
      </c>
      <c r="BI153">
        <v>4</v>
      </c>
      <c r="BJ153" t="s">
        <v>393</v>
      </c>
      <c r="BM153">
        <v>1111</v>
      </c>
      <c r="BN153">
        <v>0</v>
      </c>
      <c r="BO153" t="s">
        <v>392</v>
      </c>
      <c r="BP153">
        <v>1</v>
      </c>
      <c r="BQ153">
        <v>150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Z153">
        <v>93</v>
      </c>
      <c r="CA153">
        <v>64</v>
      </c>
      <c r="CE153">
        <v>30</v>
      </c>
      <c r="CF153">
        <v>0</v>
      </c>
      <c r="CG153">
        <v>0</v>
      </c>
      <c r="CM153">
        <v>0</v>
      </c>
      <c r="CO153">
        <v>0</v>
      </c>
      <c r="CP153">
        <f t="shared" si="192"/>
        <v>18321.87</v>
      </c>
      <c r="CQ153">
        <f t="shared" si="193"/>
        <v>0</v>
      </c>
      <c r="CR153">
        <f t="shared" si="177"/>
        <v>652.49</v>
      </c>
      <c r="CS153">
        <f t="shared" si="194"/>
        <v>0</v>
      </c>
      <c r="CT153">
        <f t="shared" si="195"/>
        <v>0</v>
      </c>
      <c r="CU153">
        <f t="shared" si="196"/>
        <v>0</v>
      </c>
      <c r="CV153">
        <f t="shared" si="197"/>
        <v>0</v>
      </c>
      <c r="CW153">
        <f t="shared" si="198"/>
        <v>0</v>
      </c>
      <c r="CX153">
        <f t="shared" si="199"/>
        <v>0</v>
      </c>
      <c r="CY153">
        <f>S153*(BZ153/100)</f>
        <v>0</v>
      </c>
      <c r="CZ153">
        <f>S153*(CA153/100)</f>
        <v>0</v>
      </c>
      <c r="DN153">
        <v>0</v>
      </c>
      <c r="DO153">
        <v>0</v>
      </c>
      <c r="DP153">
        <v>1</v>
      </c>
      <c r="DQ153">
        <v>1</v>
      </c>
      <c r="DU153">
        <v>39568864</v>
      </c>
      <c r="DV153" t="s">
        <v>233</v>
      </c>
      <c r="DW153" t="s">
        <v>233</v>
      </c>
      <c r="DX153">
        <v>1000</v>
      </c>
      <c r="EE153">
        <v>996103922</v>
      </c>
      <c r="EF153">
        <v>150</v>
      </c>
      <c r="EG153" t="s">
        <v>394</v>
      </c>
      <c r="EH153">
        <v>0</v>
      </c>
      <c r="EJ153">
        <v>4</v>
      </c>
      <c r="EK153">
        <v>1111</v>
      </c>
      <c r="EL153" t="s">
        <v>395</v>
      </c>
      <c r="EM153" t="s">
        <v>396</v>
      </c>
      <c r="EQ153">
        <v>0</v>
      </c>
      <c r="ER153">
        <v>52.62</v>
      </c>
      <c r="ES153">
        <v>0</v>
      </c>
      <c r="ET153">
        <v>52.62</v>
      </c>
      <c r="EU153">
        <v>0</v>
      </c>
      <c r="EV153">
        <v>0</v>
      </c>
      <c r="EW153">
        <v>0</v>
      </c>
      <c r="EX153">
        <v>0</v>
      </c>
      <c r="EY153">
        <v>0</v>
      </c>
      <c r="FQ153">
        <v>0</v>
      </c>
      <c r="FR153">
        <f t="shared" si="200"/>
        <v>0</v>
      </c>
      <c r="FS153">
        <v>0</v>
      </c>
      <c r="FX153">
        <v>0</v>
      </c>
      <c r="FY153">
        <v>0</v>
      </c>
      <c r="GD153">
        <v>0</v>
      </c>
      <c r="GF153">
        <v>2138734831</v>
      </c>
      <c r="GG153">
        <v>2</v>
      </c>
      <c r="GH153">
        <v>1</v>
      </c>
      <c r="GI153">
        <v>2</v>
      </c>
      <c r="GJ153">
        <v>0</v>
      </c>
      <c r="GK153">
        <f>ROUND(R153*(S12)/100,2)</f>
        <v>0</v>
      </c>
      <c r="GL153">
        <f t="shared" si="201"/>
        <v>0</v>
      </c>
      <c r="GM153">
        <f>ROUND(O153+X153+Y153+GK153,2)+GX153</f>
        <v>18321.87</v>
      </c>
      <c r="GN153">
        <f>IF(OR(BI153=0,BI153=1),ROUND(O153+X153+Y153+GK153,2),0)</f>
        <v>0</v>
      </c>
      <c r="GO153">
        <f>IF(BI153=2,ROUND(O153+X153+Y153+GK153,2),0)</f>
        <v>0</v>
      </c>
      <c r="GP153">
        <f>IF(BI153=4,ROUND(O153+X153+Y153+GK153,2)+GX153,0)</f>
        <v>18321.87</v>
      </c>
      <c r="GR153">
        <v>0</v>
      </c>
      <c r="GS153">
        <v>3</v>
      </c>
      <c r="GT153">
        <v>0</v>
      </c>
      <c r="GV153">
        <f t="shared" si="202"/>
        <v>0</v>
      </c>
      <c r="GW153">
        <v>1</v>
      </c>
      <c r="GX153">
        <f t="shared" si="203"/>
        <v>0</v>
      </c>
      <c r="HA153">
        <v>0</v>
      </c>
      <c r="HB153">
        <v>0</v>
      </c>
      <c r="HC153">
        <f t="shared" si="204"/>
        <v>0</v>
      </c>
      <c r="IK153">
        <v>0</v>
      </c>
    </row>
    <row r="154" spans="1:245" x14ac:dyDescent="0.25">
      <c r="A154">
        <v>17</v>
      </c>
      <c r="B154">
        <v>1</v>
      </c>
      <c r="C154">
        <f>ROW(SmtRes!A443)</f>
        <v>443</v>
      </c>
      <c r="D154">
        <f>ROW(EtalonRes!A495)</f>
        <v>495</v>
      </c>
      <c r="E154" t="s">
        <v>397</v>
      </c>
      <c r="F154" t="s">
        <v>398</v>
      </c>
      <c r="G154" t="s">
        <v>118</v>
      </c>
      <c r="H154" t="s">
        <v>399</v>
      </c>
      <c r="I154">
        <v>62.975999999999999</v>
      </c>
      <c r="J154">
        <v>0</v>
      </c>
      <c r="K154">
        <v>62.975999999999999</v>
      </c>
      <c r="O154">
        <f t="shared" si="179"/>
        <v>557.97</v>
      </c>
      <c r="P154">
        <f t="shared" si="180"/>
        <v>0</v>
      </c>
      <c r="Q154">
        <f t="shared" si="171"/>
        <v>557.97</v>
      </c>
      <c r="R154">
        <f t="shared" si="181"/>
        <v>93.2</v>
      </c>
      <c r="S154">
        <f t="shared" si="182"/>
        <v>0</v>
      </c>
      <c r="T154">
        <f t="shared" si="183"/>
        <v>0</v>
      </c>
      <c r="U154">
        <f t="shared" si="184"/>
        <v>0</v>
      </c>
      <c r="V154">
        <f t="shared" si="185"/>
        <v>0</v>
      </c>
      <c r="W154">
        <f t="shared" si="186"/>
        <v>0</v>
      </c>
      <c r="X154">
        <f t="shared" si="187"/>
        <v>0</v>
      </c>
      <c r="Y154">
        <f t="shared" si="188"/>
        <v>0</v>
      </c>
      <c r="AA154">
        <v>1045535525</v>
      </c>
      <c r="AB154">
        <f t="shared" si="189"/>
        <v>8.86</v>
      </c>
      <c r="AC154">
        <f t="shared" si="178"/>
        <v>0</v>
      </c>
      <c r="AD154">
        <f t="shared" si="172"/>
        <v>8.86</v>
      </c>
      <c r="AE154">
        <f t="shared" si="173"/>
        <v>1.48</v>
      </c>
      <c r="AF154">
        <f t="shared" si="174"/>
        <v>0</v>
      </c>
      <c r="AG154">
        <f t="shared" si="190"/>
        <v>0</v>
      </c>
      <c r="AH154">
        <f t="shared" si="175"/>
        <v>0</v>
      </c>
      <c r="AI154">
        <f t="shared" si="176"/>
        <v>0</v>
      </c>
      <c r="AJ154">
        <f t="shared" si="191"/>
        <v>0</v>
      </c>
      <c r="AK154">
        <v>8.86</v>
      </c>
      <c r="AL154">
        <v>0</v>
      </c>
      <c r="AM154">
        <v>8.86</v>
      </c>
      <c r="AN154">
        <v>1.48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91</v>
      </c>
      <c r="AU154">
        <v>70</v>
      </c>
      <c r="AV154">
        <v>1</v>
      </c>
      <c r="AW154">
        <v>1</v>
      </c>
      <c r="AZ154">
        <v>1</v>
      </c>
      <c r="BA154">
        <v>1</v>
      </c>
      <c r="BB154">
        <v>1</v>
      </c>
      <c r="BC154">
        <v>1</v>
      </c>
      <c r="BH154">
        <v>0</v>
      </c>
      <c r="BI154">
        <v>1</v>
      </c>
      <c r="BJ154" t="s">
        <v>400</v>
      </c>
      <c r="BM154">
        <v>658</v>
      </c>
      <c r="BN154">
        <v>0</v>
      </c>
      <c r="BP154">
        <v>0</v>
      </c>
      <c r="BQ154">
        <v>60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Z154">
        <v>91</v>
      </c>
      <c r="CA154">
        <v>70</v>
      </c>
      <c r="CE154">
        <v>30</v>
      </c>
      <c r="CF154">
        <v>0</v>
      </c>
      <c r="CG154">
        <v>0</v>
      </c>
      <c r="CM154">
        <v>0</v>
      </c>
      <c r="CO154">
        <v>0</v>
      </c>
      <c r="CP154">
        <f t="shared" si="192"/>
        <v>557.97</v>
      </c>
      <c r="CQ154">
        <f t="shared" si="193"/>
        <v>0</v>
      </c>
      <c r="CR154">
        <f t="shared" si="177"/>
        <v>8.86</v>
      </c>
      <c r="CS154">
        <f t="shared" si="194"/>
        <v>1.48</v>
      </c>
      <c r="CT154">
        <f t="shared" si="195"/>
        <v>0</v>
      </c>
      <c r="CU154">
        <f t="shared" si="196"/>
        <v>0</v>
      </c>
      <c r="CV154">
        <f t="shared" si="197"/>
        <v>0</v>
      </c>
      <c r="CW154">
        <f t="shared" si="198"/>
        <v>0</v>
      </c>
      <c r="CX154">
        <f t="shared" si="199"/>
        <v>0</v>
      </c>
      <c r="CY154">
        <f>((S154*BZ154)/100)</f>
        <v>0</v>
      </c>
      <c r="CZ154">
        <f>((S154*CA154)/100)</f>
        <v>0</v>
      </c>
      <c r="DN154">
        <v>0</v>
      </c>
      <c r="DO154">
        <v>0</v>
      </c>
      <c r="DP154">
        <v>1</v>
      </c>
      <c r="DQ154">
        <v>1</v>
      </c>
      <c r="DU154">
        <v>1013</v>
      </c>
      <c r="DV154" t="s">
        <v>399</v>
      </c>
      <c r="DW154" t="s">
        <v>399</v>
      </c>
      <c r="DX154">
        <v>1</v>
      </c>
      <c r="EE154">
        <v>996103469</v>
      </c>
      <c r="EF154">
        <v>60</v>
      </c>
      <c r="EG154" t="s">
        <v>144</v>
      </c>
      <c r="EH154">
        <v>0</v>
      </c>
      <c r="EJ154">
        <v>1</v>
      </c>
      <c r="EK154">
        <v>658</v>
      </c>
      <c r="EL154" t="s">
        <v>401</v>
      </c>
      <c r="EM154" t="s">
        <v>402</v>
      </c>
      <c r="EQ154">
        <v>0</v>
      </c>
      <c r="ER154">
        <v>8.86</v>
      </c>
      <c r="ES154">
        <v>0</v>
      </c>
      <c r="ET154">
        <v>8.86</v>
      </c>
      <c r="EU154">
        <v>1.48</v>
      </c>
      <c r="EV154">
        <v>0</v>
      </c>
      <c r="EW154">
        <v>0</v>
      </c>
      <c r="EX154">
        <v>0</v>
      </c>
      <c r="EY154">
        <v>0</v>
      </c>
      <c r="FQ154">
        <v>0</v>
      </c>
      <c r="FR154">
        <f t="shared" si="200"/>
        <v>0</v>
      </c>
      <c r="FS154">
        <v>0</v>
      </c>
      <c r="FX154">
        <v>91</v>
      </c>
      <c r="FY154">
        <v>70</v>
      </c>
      <c r="GD154">
        <v>0</v>
      </c>
      <c r="GF154">
        <v>-1983005167</v>
      </c>
      <c r="GG154">
        <v>2</v>
      </c>
      <c r="GH154">
        <v>1</v>
      </c>
      <c r="GI154">
        <v>-2</v>
      </c>
      <c r="GJ154">
        <v>0</v>
      </c>
      <c r="GK154">
        <f>ROUND(R154*(R12)/100,2)</f>
        <v>163.1</v>
      </c>
      <c r="GL154">
        <f t="shared" si="201"/>
        <v>0</v>
      </c>
      <c r="GM154">
        <f>ROUND(O154+X154+Y154+GK154,2)+GX154</f>
        <v>721.07</v>
      </c>
      <c r="GN154">
        <f>IF(OR(BI154=0,BI154=1),ROUND(O154+X154+Y154+GK154,2),0)</f>
        <v>721.07</v>
      </c>
      <c r="GO154">
        <f>IF(BI154=2,ROUND(O154+X154+Y154+GK154,2),0)</f>
        <v>0</v>
      </c>
      <c r="GP154">
        <f>IF(BI154=4,ROUND(O154+X154+Y154+GK154,2)+GX154,0)</f>
        <v>0</v>
      </c>
      <c r="GR154">
        <v>0</v>
      </c>
      <c r="GS154">
        <v>3</v>
      </c>
      <c r="GT154">
        <v>0</v>
      </c>
      <c r="GV154">
        <f t="shared" si="202"/>
        <v>0</v>
      </c>
      <c r="GW154">
        <v>1</v>
      </c>
      <c r="GX154">
        <f t="shared" si="203"/>
        <v>0</v>
      </c>
      <c r="HA154">
        <v>0</v>
      </c>
      <c r="HB154">
        <v>0</v>
      </c>
      <c r="HC154">
        <f t="shared" si="204"/>
        <v>0</v>
      </c>
      <c r="IK154">
        <v>0</v>
      </c>
    </row>
    <row r="155" spans="1:245" x14ac:dyDescent="0.25">
      <c r="A155">
        <v>17</v>
      </c>
      <c r="B155">
        <v>1</v>
      </c>
      <c r="C155">
        <f>ROW(SmtRes!A444)</f>
        <v>444</v>
      </c>
      <c r="D155">
        <f>ROW(EtalonRes!A496)</f>
        <v>496</v>
      </c>
      <c r="E155" t="s">
        <v>397</v>
      </c>
      <c r="F155" t="s">
        <v>398</v>
      </c>
      <c r="G155" t="s">
        <v>118</v>
      </c>
      <c r="H155" t="s">
        <v>399</v>
      </c>
      <c r="I155">
        <v>62.975999999999999</v>
      </c>
      <c r="J155">
        <v>0</v>
      </c>
      <c r="K155">
        <v>62.975999999999999</v>
      </c>
      <c r="O155">
        <f t="shared" si="179"/>
        <v>5189.12</v>
      </c>
      <c r="P155">
        <f t="shared" si="180"/>
        <v>0</v>
      </c>
      <c r="Q155">
        <f t="shared" si="171"/>
        <v>5189.12</v>
      </c>
      <c r="R155">
        <f t="shared" si="181"/>
        <v>2399.9</v>
      </c>
      <c r="S155">
        <f t="shared" si="182"/>
        <v>0</v>
      </c>
      <c r="T155">
        <f t="shared" si="183"/>
        <v>0</v>
      </c>
      <c r="U155">
        <f t="shared" si="184"/>
        <v>0</v>
      </c>
      <c r="V155">
        <f t="shared" si="185"/>
        <v>0</v>
      </c>
      <c r="W155">
        <f t="shared" si="186"/>
        <v>0</v>
      </c>
      <c r="X155">
        <f t="shared" si="187"/>
        <v>0</v>
      </c>
      <c r="Y155">
        <f t="shared" si="188"/>
        <v>0</v>
      </c>
      <c r="AA155">
        <v>1045535526</v>
      </c>
      <c r="AB155">
        <f t="shared" si="189"/>
        <v>8.86</v>
      </c>
      <c r="AC155">
        <f t="shared" si="178"/>
        <v>0</v>
      </c>
      <c r="AD155">
        <f t="shared" si="172"/>
        <v>8.86</v>
      </c>
      <c r="AE155">
        <f t="shared" si="173"/>
        <v>1.48</v>
      </c>
      <c r="AF155">
        <f t="shared" si="174"/>
        <v>0</v>
      </c>
      <c r="AG155">
        <f t="shared" si="190"/>
        <v>0</v>
      </c>
      <c r="AH155">
        <f t="shared" si="175"/>
        <v>0</v>
      </c>
      <c r="AI155">
        <f t="shared" si="176"/>
        <v>0</v>
      </c>
      <c r="AJ155">
        <f t="shared" si="191"/>
        <v>0</v>
      </c>
      <c r="AK155">
        <v>8.86</v>
      </c>
      <c r="AL155">
        <v>0</v>
      </c>
      <c r="AM155">
        <v>8.86</v>
      </c>
      <c r="AN155">
        <v>1.48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73</v>
      </c>
      <c r="AU155">
        <v>41</v>
      </c>
      <c r="AV155">
        <v>1</v>
      </c>
      <c r="AW155">
        <v>1</v>
      </c>
      <c r="AZ155">
        <v>1</v>
      </c>
      <c r="BA155">
        <v>25.75</v>
      </c>
      <c r="BB155">
        <v>9.3000000000000007</v>
      </c>
      <c r="BC155">
        <v>1</v>
      </c>
      <c r="BH155">
        <v>0</v>
      </c>
      <c r="BI155">
        <v>1</v>
      </c>
      <c r="BJ155" t="s">
        <v>400</v>
      </c>
      <c r="BM155">
        <v>658</v>
      </c>
      <c r="BN155">
        <v>0</v>
      </c>
      <c r="BO155" t="s">
        <v>398</v>
      </c>
      <c r="BP155">
        <v>1</v>
      </c>
      <c r="BQ155">
        <v>60</v>
      </c>
      <c r="BR155">
        <v>0</v>
      </c>
      <c r="BS155">
        <v>25.75</v>
      </c>
      <c r="BT155">
        <v>1</v>
      </c>
      <c r="BU155">
        <v>1</v>
      </c>
      <c r="BV155">
        <v>1</v>
      </c>
      <c r="BW155">
        <v>1</v>
      </c>
      <c r="BX155">
        <v>1</v>
      </c>
      <c r="BZ155">
        <v>73</v>
      </c>
      <c r="CA155">
        <v>41</v>
      </c>
      <c r="CE155">
        <v>30</v>
      </c>
      <c r="CF155">
        <v>0</v>
      </c>
      <c r="CG155">
        <v>0</v>
      </c>
      <c r="CM155">
        <v>0</v>
      </c>
      <c r="CO155">
        <v>0</v>
      </c>
      <c r="CP155">
        <f t="shared" si="192"/>
        <v>5189.12</v>
      </c>
      <c r="CQ155">
        <f t="shared" si="193"/>
        <v>0</v>
      </c>
      <c r="CR155">
        <f t="shared" si="177"/>
        <v>82.4</v>
      </c>
      <c r="CS155">
        <f t="shared" si="194"/>
        <v>38.11</v>
      </c>
      <c r="CT155">
        <f t="shared" si="195"/>
        <v>0</v>
      </c>
      <c r="CU155">
        <f t="shared" si="196"/>
        <v>0</v>
      </c>
      <c r="CV155">
        <f t="shared" si="197"/>
        <v>0</v>
      </c>
      <c r="CW155">
        <f t="shared" si="198"/>
        <v>0</v>
      </c>
      <c r="CX155">
        <f t="shared" si="199"/>
        <v>0</v>
      </c>
      <c r="CY155">
        <f>S155*(BZ155/100)</f>
        <v>0</v>
      </c>
      <c r="CZ155">
        <f>S155*(CA155/100)</f>
        <v>0</v>
      </c>
      <c r="DN155">
        <v>91</v>
      </c>
      <c r="DO155">
        <v>70</v>
      </c>
      <c r="DP155">
        <v>1</v>
      </c>
      <c r="DQ155">
        <v>1</v>
      </c>
      <c r="DU155">
        <v>1013</v>
      </c>
      <c r="DV155" t="s">
        <v>399</v>
      </c>
      <c r="DW155" t="s">
        <v>399</v>
      </c>
      <c r="DX155">
        <v>1</v>
      </c>
      <c r="EE155">
        <v>996103469</v>
      </c>
      <c r="EF155">
        <v>60</v>
      </c>
      <c r="EG155" t="s">
        <v>144</v>
      </c>
      <c r="EH155">
        <v>0</v>
      </c>
      <c r="EJ155">
        <v>1</v>
      </c>
      <c r="EK155">
        <v>658</v>
      </c>
      <c r="EL155" t="s">
        <v>401</v>
      </c>
      <c r="EM155" t="s">
        <v>402</v>
      </c>
      <c r="EQ155">
        <v>0</v>
      </c>
      <c r="ER155">
        <v>8.86</v>
      </c>
      <c r="ES155">
        <v>0</v>
      </c>
      <c r="ET155">
        <v>8.86</v>
      </c>
      <c r="EU155">
        <v>1.48</v>
      </c>
      <c r="EV155">
        <v>0</v>
      </c>
      <c r="EW155">
        <v>0</v>
      </c>
      <c r="EX155">
        <v>0</v>
      </c>
      <c r="EY155">
        <v>0</v>
      </c>
      <c r="FQ155">
        <v>0</v>
      </c>
      <c r="FR155">
        <f t="shared" si="200"/>
        <v>0</v>
      </c>
      <c r="FS155">
        <v>0</v>
      </c>
      <c r="FX155">
        <v>91</v>
      </c>
      <c r="FY155">
        <v>70</v>
      </c>
      <c r="GD155">
        <v>0</v>
      </c>
      <c r="GF155">
        <v>-1983005167</v>
      </c>
      <c r="GG155">
        <v>2</v>
      </c>
      <c r="GH155">
        <v>1</v>
      </c>
      <c r="GI155">
        <v>2</v>
      </c>
      <c r="GJ155">
        <v>0</v>
      </c>
      <c r="GK155">
        <f>ROUND(R155*(S12)/100,2)</f>
        <v>3767.84</v>
      </c>
      <c r="GL155">
        <f t="shared" si="201"/>
        <v>0</v>
      </c>
      <c r="GM155">
        <f>ROUND(O155+X155+Y155+GK155,2)+GX155</f>
        <v>8956.9599999999991</v>
      </c>
      <c r="GN155">
        <f>IF(OR(BI155=0,BI155=1),ROUND(O155+X155+Y155+GK155,2),0)</f>
        <v>8956.9599999999991</v>
      </c>
      <c r="GO155">
        <f>IF(BI155=2,ROUND(O155+X155+Y155+GK155,2),0)</f>
        <v>0</v>
      </c>
      <c r="GP155">
        <f>IF(BI155=4,ROUND(O155+X155+Y155+GK155,2)+GX155,0)</f>
        <v>0</v>
      </c>
      <c r="GR155">
        <v>0</v>
      </c>
      <c r="GS155">
        <v>3</v>
      </c>
      <c r="GT155">
        <v>0</v>
      </c>
      <c r="GV155">
        <f t="shared" si="202"/>
        <v>0</v>
      </c>
      <c r="GW155">
        <v>1</v>
      </c>
      <c r="GX155">
        <f t="shared" si="203"/>
        <v>0</v>
      </c>
      <c r="HA155">
        <v>0</v>
      </c>
      <c r="HB155">
        <v>0</v>
      </c>
      <c r="HC155">
        <f t="shared" si="204"/>
        <v>0</v>
      </c>
      <c r="IK155">
        <v>0</v>
      </c>
    </row>
    <row r="156" spans="1:245" x14ac:dyDescent="0.25">
      <c r="A156">
        <v>17</v>
      </c>
      <c r="B156">
        <v>1</v>
      </c>
      <c r="C156">
        <f>ROW(SmtRes!A445)</f>
        <v>445</v>
      </c>
      <c r="D156">
        <f>ROW(EtalonRes!A497)</f>
        <v>497</v>
      </c>
      <c r="E156" t="s">
        <v>403</v>
      </c>
      <c r="F156" t="s">
        <v>404</v>
      </c>
      <c r="G156" t="s">
        <v>119</v>
      </c>
      <c r="H156" t="s">
        <v>233</v>
      </c>
      <c r="I156">
        <v>62.975999999999999</v>
      </c>
      <c r="J156">
        <v>0</v>
      </c>
      <c r="K156">
        <v>62.975999999999999</v>
      </c>
      <c r="O156">
        <f t="shared" si="179"/>
        <v>3636.23</v>
      </c>
      <c r="P156">
        <f t="shared" si="180"/>
        <v>0</v>
      </c>
      <c r="Q156">
        <f t="shared" si="171"/>
        <v>3636.23</v>
      </c>
      <c r="R156">
        <f t="shared" si="181"/>
        <v>0</v>
      </c>
      <c r="S156">
        <f t="shared" si="182"/>
        <v>0</v>
      </c>
      <c r="T156">
        <f t="shared" si="183"/>
        <v>0</v>
      </c>
      <c r="U156">
        <f t="shared" si="184"/>
        <v>0</v>
      </c>
      <c r="V156">
        <f t="shared" si="185"/>
        <v>0</v>
      </c>
      <c r="W156">
        <f t="shared" si="186"/>
        <v>0</v>
      </c>
      <c r="X156">
        <f t="shared" si="187"/>
        <v>0</v>
      </c>
      <c r="Y156">
        <f t="shared" si="188"/>
        <v>0</v>
      </c>
      <c r="AA156">
        <v>1045535525</v>
      </c>
      <c r="AB156">
        <f t="shared" si="189"/>
        <v>57.74</v>
      </c>
      <c r="AC156">
        <f t="shared" si="178"/>
        <v>0</v>
      </c>
      <c r="AD156">
        <f t="shared" si="172"/>
        <v>57.74</v>
      </c>
      <c r="AE156">
        <f t="shared" si="173"/>
        <v>0</v>
      </c>
      <c r="AF156">
        <f t="shared" si="174"/>
        <v>0</v>
      </c>
      <c r="AG156">
        <f t="shared" si="190"/>
        <v>0</v>
      </c>
      <c r="AH156">
        <f t="shared" si="175"/>
        <v>0</v>
      </c>
      <c r="AI156">
        <f t="shared" si="176"/>
        <v>0</v>
      </c>
      <c r="AJ156">
        <f t="shared" si="191"/>
        <v>0</v>
      </c>
      <c r="AK156">
        <v>57.74</v>
      </c>
      <c r="AL156">
        <v>0</v>
      </c>
      <c r="AM156">
        <v>57.74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1</v>
      </c>
      <c r="AZ156">
        <v>1</v>
      </c>
      <c r="BA156">
        <v>1</v>
      </c>
      <c r="BB156">
        <v>1</v>
      </c>
      <c r="BC156">
        <v>1</v>
      </c>
      <c r="BH156">
        <v>0</v>
      </c>
      <c r="BI156">
        <v>4</v>
      </c>
      <c r="BJ156" t="s">
        <v>405</v>
      </c>
      <c r="BM156">
        <v>1113</v>
      </c>
      <c r="BN156">
        <v>0</v>
      </c>
      <c r="BP156">
        <v>0</v>
      </c>
      <c r="BQ156">
        <v>150</v>
      </c>
      <c r="BR156">
        <v>0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Z156">
        <v>0</v>
      </c>
      <c r="CA156">
        <v>0</v>
      </c>
      <c r="CE156">
        <v>30</v>
      </c>
      <c r="CF156">
        <v>0</v>
      </c>
      <c r="CG156">
        <v>0</v>
      </c>
      <c r="CM156">
        <v>0</v>
      </c>
      <c r="CO156">
        <v>0</v>
      </c>
      <c r="CP156">
        <f t="shared" si="192"/>
        <v>3636.23</v>
      </c>
      <c r="CQ156">
        <f t="shared" si="193"/>
        <v>0</v>
      </c>
      <c r="CR156">
        <f t="shared" si="177"/>
        <v>57.74</v>
      </c>
      <c r="CS156">
        <f t="shared" si="194"/>
        <v>0</v>
      </c>
      <c r="CT156">
        <f t="shared" si="195"/>
        <v>0</v>
      </c>
      <c r="CU156">
        <f t="shared" si="196"/>
        <v>0</v>
      </c>
      <c r="CV156">
        <f t="shared" si="197"/>
        <v>0</v>
      </c>
      <c r="CW156">
        <f t="shared" si="198"/>
        <v>0</v>
      </c>
      <c r="CX156">
        <f t="shared" si="199"/>
        <v>0</v>
      </c>
      <c r="CY156">
        <f>((S156*BZ156)/100)</f>
        <v>0</v>
      </c>
      <c r="CZ156">
        <f>((S156*CA156)/100)</f>
        <v>0</v>
      </c>
      <c r="DN156">
        <v>0</v>
      </c>
      <c r="DO156">
        <v>0</v>
      </c>
      <c r="DP156">
        <v>1</v>
      </c>
      <c r="DQ156">
        <v>1</v>
      </c>
      <c r="DU156">
        <v>39568864</v>
      </c>
      <c r="DV156" t="s">
        <v>233</v>
      </c>
      <c r="DW156" t="s">
        <v>233</v>
      </c>
      <c r="DX156">
        <v>1000</v>
      </c>
      <c r="EE156">
        <v>996103924</v>
      </c>
      <c r="EF156">
        <v>150</v>
      </c>
      <c r="EG156" t="s">
        <v>394</v>
      </c>
      <c r="EH156">
        <v>0</v>
      </c>
      <c r="EJ156">
        <v>4</v>
      </c>
      <c r="EK156">
        <v>1113</v>
      </c>
      <c r="EL156" t="s">
        <v>406</v>
      </c>
      <c r="EM156" t="s">
        <v>407</v>
      </c>
      <c r="EQ156">
        <v>0</v>
      </c>
      <c r="ER156">
        <v>57.74</v>
      </c>
      <c r="ES156">
        <v>0</v>
      </c>
      <c r="ET156">
        <v>57.74</v>
      </c>
      <c r="EU156">
        <v>0</v>
      </c>
      <c r="EV156">
        <v>0</v>
      </c>
      <c r="EW156">
        <v>0</v>
      </c>
      <c r="EX156">
        <v>0</v>
      </c>
      <c r="EY156">
        <v>0</v>
      </c>
      <c r="FQ156">
        <v>0</v>
      </c>
      <c r="FR156">
        <f t="shared" si="200"/>
        <v>0</v>
      </c>
      <c r="FS156">
        <v>0</v>
      </c>
      <c r="FX156">
        <v>0</v>
      </c>
      <c r="FY156">
        <v>0</v>
      </c>
      <c r="GD156">
        <v>1</v>
      </c>
      <c r="GF156">
        <v>-1661593628</v>
      </c>
      <c r="GG156">
        <v>2</v>
      </c>
      <c r="GH156">
        <v>1</v>
      </c>
      <c r="GI156">
        <v>-2</v>
      </c>
      <c r="GJ156">
        <v>0</v>
      </c>
      <c r="GK156">
        <v>0</v>
      </c>
      <c r="GL156">
        <f t="shared" si="201"/>
        <v>0</v>
      </c>
      <c r="GM156">
        <f>ROUND(O156+X156+Y156,2)+GX156</f>
        <v>3636.23</v>
      </c>
      <c r="GN156">
        <f>IF(OR(BI156=0,BI156=1),ROUND(O156+X156+Y156,2),0)</f>
        <v>0</v>
      </c>
      <c r="GO156">
        <f>IF(BI156=2,ROUND(O156+X156+Y156,2),0)</f>
        <v>0</v>
      </c>
      <c r="GP156">
        <f>IF(BI156=4,ROUND(O156+X156+Y156,2)+GX156,0)</f>
        <v>3636.23</v>
      </c>
      <c r="GR156">
        <v>0</v>
      </c>
      <c r="GS156">
        <v>3</v>
      </c>
      <c r="GT156">
        <v>0</v>
      </c>
      <c r="GV156">
        <f t="shared" si="202"/>
        <v>0</v>
      </c>
      <c r="GW156">
        <v>1</v>
      </c>
      <c r="GX156">
        <f t="shared" si="203"/>
        <v>0</v>
      </c>
      <c r="HA156">
        <v>0</v>
      </c>
      <c r="HB156">
        <v>0</v>
      </c>
      <c r="HC156">
        <f t="shared" si="204"/>
        <v>0</v>
      </c>
      <c r="IK156">
        <v>0</v>
      </c>
    </row>
    <row r="157" spans="1:245" x14ac:dyDescent="0.25">
      <c r="A157">
        <v>17</v>
      </c>
      <c r="B157">
        <v>1</v>
      </c>
      <c r="C157">
        <f>ROW(SmtRes!A446)</f>
        <v>446</v>
      </c>
      <c r="D157">
        <f>ROW(EtalonRes!A498)</f>
        <v>498</v>
      </c>
      <c r="E157" t="s">
        <v>403</v>
      </c>
      <c r="F157" t="s">
        <v>404</v>
      </c>
      <c r="G157" t="s">
        <v>119</v>
      </c>
      <c r="H157" t="s">
        <v>233</v>
      </c>
      <c r="I157">
        <v>62.975999999999999</v>
      </c>
      <c r="J157">
        <v>0</v>
      </c>
      <c r="K157">
        <v>62.975999999999999</v>
      </c>
      <c r="O157">
        <f t="shared" si="179"/>
        <v>38653.120000000003</v>
      </c>
      <c r="P157">
        <f t="shared" si="180"/>
        <v>0</v>
      </c>
      <c r="Q157">
        <f t="shared" si="171"/>
        <v>38653.120000000003</v>
      </c>
      <c r="R157">
        <f t="shared" si="181"/>
        <v>0</v>
      </c>
      <c r="S157">
        <f t="shared" si="182"/>
        <v>0</v>
      </c>
      <c r="T157">
        <f t="shared" si="183"/>
        <v>0</v>
      </c>
      <c r="U157">
        <f t="shared" si="184"/>
        <v>0</v>
      </c>
      <c r="V157">
        <f t="shared" si="185"/>
        <v>0</v>
      </c>
      <c r="W157">
        <f t="shared" si="186"/>
        <v>0</v>
      </c>
      <c r="X157">
        <f t="shared" si="187"/>
        <v>0</v>
      </c>
      <c r="Y157">
        <f t="shared" si="188"/>
        <v>0</v>
      </c>
      <c r="AA157">
        <v>1045535526</v>
      </c>
      <c r="AB157">
        <f t="shared" si="189"/>
        <v>57.74</v>
      </c>
      <c r="AC157">
        <f t="shared" si="178"/>
        <v>0</v>
      </c>
      <c r="AD157">
        <f t="shared" si="172"/>
        <v>57.74</v>
      </c>
      <c r="AE157">
        <f t="shared" si="173"/>
        <v>0</v>
      </c>
      <c r="AF157">
        <f t="shared" si="174"/>
        <v>0</v>
      </c>
      <c r="AG157">
        <f t="shared" si="190"/>
        <v>0</v>
      </c>
      <c r="AH157">
        <f t="shared" si="175"/>
        <v>0</v>
      </c>
      <c r="AI157">
        <f t="shared" si="176"/>
        <v>0</v>
      </c>
      <c r="AJ157">
        <f t="shared" si="191"/>
        <v>0</v>
      </c>
      <c r="AK157">
        <v>57.74</v>
      </c>
      <c r="AL157">
        <v>0</v>
      </c>
      <c r="AM157">
        <v>57.74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93</v>
      </c>
      <c r="AU157">
        <v>64</v>
      </c>
      <c r="AV157">
        <v>1</v>
      </c>
      <c r="AW157">
        <v>1</v>
      </c>
      <c r="AZ157">
        <v>1</v>
      </c>
      <c r="BA157">
        <v>1</v>
      </c>
      <c r="BB157">
        <v>10.63</v>
      </c>
      <c r="BC157">
        <v>1</v>
      </c>
      <c r="BH157">
        <v>0</v>
      </c>
      <c r="BI157">
        <v>4</v>
      </c>
      <c r="BJ157" t="s">
        <v>405</v>
      </c>
      <c r="BM157">
        <v>1113</v>
      </c>
      <c r="BN157">
        <v>0</v>
      </c>
      <c r="BO157" t="s">
        <v>404</v>
      </c>
      <c r="BP157">
        <v>1</v>
      </c>
      <c r="BQ157">
        <v>150</v>
      </c>
      <c r="BR157">
        <v>0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Z157">
        <v>93</v>
      </c>
      <c r="CA157">
        <v>64</v>
      </c>
      <c r="CE157">
        <v>30</v>
      </c>
      <c r="CF157">
        <v>0</v>
      </c>
      <c r="CG157">
        <v>0</v>
      </c>
      <c r="CM157">
        <v>0</v>
      </c>
      <c r="CO157">
        <v>0</v>
      </c>
      <c r="CP157">
        <f t="shared" si="192"/>
        <v>38653.120000000003</v>
      </c>
      <c r="CQ157">
        <f t="shared" si="193"/>
        <v>0</v>
      </c>
      <c r="CR157">
        <f t="shared" si="177"/>
        <v>613.78</v>
      </c>
      <c r="CS157">
        <f t="shared" si="194"/>
        <v>0</v>
      </c>
      <c r="CT157">
        <f t="shared" si="195"/>
        <v>0</v>
      </c>
      <c r="CU157">
        <f t="shared" si="196"/>
        <v>0</v>
      </c>
      <c r="CV157">
        <f t="shared" si="197"/>
        <v>0</v>
      </c>
      <c r="CW157">
        <f t="shared" si="198"/>
        <v>0</v>
      </c>
      <c r="CX157">
        <f t="shared" si="199"/>
        <v>0</v>
      </c>
      <c r="CY157">
        <f>S157*(BZ157/100)</f>
        <v>0</v>
      </c>
      <c r="CZ157">
        <f>S157*(CA157/100)</f>
        <v>0</v>
      </c>
      <c r="DN157">
        <v>0</v>
      </c>
      <c r="DO157">
        <v>0</v>
      </c>
      <c r="DP157">
        <v>1</v>
      </c>
      <c r="DQ157">
        <v>1</v>
      </c>
      <c r="DU157">
        <v>39568864</v>
      </c>
      <c r="DV157" t="s">
        <v>233</v>
      </c>
      <c r="DW157" t="s">
        <v>233</v>
      </c>
      <c r="DX157">
        <v>1000</v>
      </c>
      <c r="EE157">
        <v>996103924</v>
      </c>
      <c r="EF157">
        <v>150</v>
      </c>
      <c r="EG157" t="s">
        <v>394</v>
      </c>
      <c r="EH157">
        <v>0</v>
      </c>
      <c r="EJ157">
        <v>4</v>
      </c>
      <c r="EK157">
        <v>1113</v>
      </c>
      <c r="EL157" t="s">
        <v>406</v>
      </c>
      <c r="EM157" t="s">
        <v>407</v>
      </c>
      <c r="EQ157">
        <v>0</v>
      </c>
      <c r="ER157">
        <v>57.74</v>
      </c>
      <c r="ES157">
        <v>0</v>
      </c>
      <c r="ET157">
        <v>57.74</v>
      </c>
      <c r="EU157">
        <v>0</v>
      </c>
      <c r="EV157">
        <v>0</v>
      </c>
      <c r="EW157">
        <v>0</v>
      </c>
      <c r="EX157">
        <v>0</v>
      </c>
      <c r="EY157">
        <v>0</v>
      </c>
      <c r="FQ157">
        <v>0</v>
      </c>
      <c r="FR157">
        <f t="shared" si="200"/>
        <v>0</v>
      </c>
      <c r="FS157">
        <v>0</v>
      </c>
      <c r="FX157">
        <v>0</v>
      </c>
      <c r="FY157">
        <v>0</v>
      </c>
      <c r="GD157">
        <v>0</v>
      </c>
      <c r="GF157">
        <v>-1661593628</v>
      </c>
      <c r="GG157">
        <v>2</v>
      </c>
      <c r="GH157">
        <v>1</v>
      </c>
      <c r="GI157">
        <v>2</v>
      </c>
      <c r="GJ157">
        <v>0</v>
      </c>
      <c r="GK157">
        <f>ROUND(R157*(S12)/100,2)</f>
        <v>0</v>
      </c>
      <c r="GL157">
        <f t="shared" si="201"/>
        <v>0</v>
      </c>
      <c r="GM157">
        <f>ROUND(O157+X157+Y157+GK157,2)+GX157</f>
        <v>38653.120000000003</v>
      </c>
      <c r="GN157">
        <f>IF(OR(BI157=0,BI157=1),ROUND(O157+X157+Y157+GK157,2),0)</f>
        <v>0</v>
      </c>
      <c r="GO157">
        <f>IF(BI157=2,ROUND(O157+X157+Y157+GK157,2),0)</f>
        <v>0</v>
      </c>
      <c r="GP157">
        <f>IF(BI157=4,ROUND(O157+X157+Y157+GK157,2)+GX157,0)</f>
        <v>38653.120000000003</v>
      </c>
      <c r="GR157">
        <v>0</v>
      </c>
      <c r="GS157">
        <v>3</v>
      </c>
      <c r="GT157">
        <v>0</v>
      </c>
      <c r="GV157">
        <f t="shared" si="202"/>
        <v>0</v>
      </c>
      <c r="GW157">
        <v>1</v>
      </c>
      <c r="GX157">
        <f t="shared" si="203"/>
        <v>0</v>
      </c>
      <c r="HA157">
        <v>0</v>
      </c>
      <c r="HB157">
        <v>0</v>
      </c>
      <c r="HC157">
        <f t="shared" si="204"/>
        <v>0</v>
      </c>
      <c r="IK157">
        <v>0</v>
      </c>
    </row>
    <row r="158" spans="1:245" x14ac:dyDescent="0.25">
      <c r="A158">
        <v>17</v>
      </c>
      <c r="B158">
        <v>1</v>
      </c>
      <c r="C158">
        <f>ROW(SmtRes!A447)</f>
        <v>447</v>
      </c>
      <c r="D158">
        <f>ROW(EtalonRes!A499)</f>
        <v>499</v>
      </c>
      <c r="E158" t="s">
        <v>408</v>
      </c>
      <c r="F158" t="s">
        <v>409</v>
      </c>
      <c r="G158" t="s">
        <v>120</v>
      </c>
      <c r="H158" t="s">
        <v>399</v>
      </c>
      <c r="I158">
        <v>62.975999999999999</v>
      </c>
      <c r="J158">
        <v>0</v>
      </c>
      <c r="K158">
        <v>62.975999999999999</v>
      </c>
      <c r="O158">
        <f t="shared" si="179"/>
        <v>1994.45</v>
      </c>
      <c r="P158">
        <f t="shared" si="180"/>
        <v>0</v>
      </c>
      <c r="Q158">
        <f t="shared" si="171"/>
        <v>1994.45</v>
      </c>
      <c r="R158">
        <f t="shared" si="181"/>
        <v>0</v>
      </c>
      <c r="S158">
        <f t="shared" si="182"/>
        <v>0</v>
      </c>
      <c r="T158">
        <f t="shared" si="183"/>
        <v>0</v>
      </c>
      <c r="U158">
        <f t="shared" si="184"/>
        <v>0</v>
      </c>
      <c r="V158">
        <f t="shared" si="185"/>
        <v>0</v>
      </c>
      <c r="W158">
        <f t="shared" si="186"/>
        <v>0</v>
      </c>
      <c r="X158">
        <f t="shared" si="187"/>
        <v>0</v>
      </c>
      <c r="Y158">
        <f t="shared" si="188"/>
        <v>0</v>
      </c>
      <c r="AA158">
        <v>1045535525</v>
      </c>
      <c r="AB158">
        <f t="shared" si="189"/>
        <v>31.67</v>
      </c>
      <c r="AC158">
        <f t="shared" si="178"/>
        <v>0</v>
      </c>
      <c r="AD158">
        <f t="shared" si="172"/>
        <v>31.67</v>
      </c>
      <c r="AE158">
        <f t="shared" si="173"/>
        <v>0</v>
      </c>
      <c r="AF158">
        <f t="shared" si="174"/>
        <v>0</v>
      </c>
      <c r="AG158">
        <f t="shared" si="190"/>
        <v>0</v>
      </c>
      <c r="AH158">
        <f t="shared" si="175"/>
        <v>0</v>
      </c>
      <c r="AI158">
        <f t="shared" si="176"/>
        <v>0</v>
      </c>
      <c r="AJ158">
        <f t="shared" si="191"/>
        <v>0</v>
      </c>
      <c r="AK158">
        <v>31.67</v>
      </c>
      <c r="AL158">
        <v>0</v>
      </c>
      <c r="AM158">
        <v>31.67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1</v>
      </c>
      <c r="AW158">
        <v>1</v>
      </c>
      <c r="AZ158">
        <v>1</v>
      </c>
      <c r="BA158">
        <v>1</v>
      </c>
      <c r="BB158">
        <v>1</v>
      </c>
      <c r="BC158">
        <v>1</v>
      </c>
      <c r="BH158">
        <v>0</v>
      </c>
      <c r="BI158">
        <v>4</v>
      </c>
      <c r="BJ158" t="s">
        <v>410</v>
      </c>
      <c r="BM158">
        <v>1113</v>
      </c>
      <c r="BN158">
        <v>0</v>
      </c>
      <c r="BP158">
        <v>0</v>
      </c>
      <c r="BQ158">
        <v>150</v>
      </c>
      <c r="BR158">
        <v>0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Z158">
        <v>0</v>
      </c>
      <c r="CA158">
        <v>0</v>
      </c>
      <c r="CE158">
        <v>30</v>
      </c>
      <c r="CF158">
        <v>0</v>
      </c>
      <c r="CG158">
        <v>0</v>
      </c>
      <c r="CM158">
        <v>0</v>
      </c>
      <c r="CO158">
        <v>0</v>
      </c>
      <c r="CP158">
        <f t="shared" si="192"/>
        <v>1994.45</v>
      </c>
      <c r="CQ158">
        <f t="shared" si="193"/>
        <v>0</v>
      </c>
      <c r="CR158">
        <f t="shared" si="177"/>
        <v>31.67</v>
      </c>
      <c r="CS158">
        <f t="shared" si="194"/>
        <v>0</v>
      </c>
      <c r="CT158">
        <f t="shared" si="195"/>
        <v>0</v>
      </c>
      <c r="CU158">
        <f t="shared" si="196"/>
        <v>0</v>
      </c>
      <c r="CV158">
        <f t="shared" si="197"/>
        <v>0</v>
      </c>
      <c r="CW158">
        <f t="shared" si="198"/>
        <v>0</v>
      </c>
      <c r="CX158">
        <f t="shared" si="199"/>
        <v>0</v>
      </c>
      <c r="CY158">
        <f>((S158*BZ158)/100)</f>
        <v>0</v>
      </c>
      <c r="CZ158">
        <f>((S158*CA158)/100)</f>
        <v>0</v>
      </c>
      <c r="DN158">
        <v>0</v>
      </c>
      <c r="DO158">
        <v>0</v>
      </c>
      <c r="DP158">
        <v>1</v>
      </c>
      <c r="DQ158">
        <v>1</v>
      </c>
      <c r="DU158">
        <v>1013</v>
      </c>
      <c r="DV158" t="s">
        <v>399</v>
      </c>
      <c r="DW158" t="s">
        <v>399</v>
      </c>
      <c r="DX158">
        <v>1</v>
      </c>
      <c r="EE158">
        <v>996103924</v>
      </c>
      <c r="EF158">
        <v>150</v>
      </c>
      <c r="EG158" t="s">
        <v>394</v>
      </c>
      <c r="EH158">
        <v>0</v>
      </c>
      <c r="EJ158">
        <v>4</v>
      </c>
      <c r="EK158">
        <v>1113</v>
      </c>
      <c r="EL158" t="s">
        <v>406</v>
      </c>
      <c r="EM158" t="s">
        <v>407</v>
      </c>
      <c r="EQ158">
        <v>0</v>
      </c>
      <c r="ER158">
        <v>31.67</v>
      </c>
      <c r="ES158">
        <v>0</v>
      </c>
      <c r="ET158">
        <v>31.67</v>
      </c>
      <c r="EU158">
        <v>0</v>
      </c>
      <c r="EV158">
        <v>0</v>
      </c>
      <c r="EW158">
        <v>0</v>
      </c>
      <c r="EX158">
        <v>0</v>
      </c>
      <c r="EY158">
        <v>0</v>
      </c>
      <c r="FQ158">
        <v>0</v>
      </c>
      <c r="FR158">
        <f t="shared" si="200"/>
        <v>0</v>
      </c>
      <c r="FS158">
        <v>0</v>
      </c>
      <c r="FX158">
        <v>0</v>
      </c>
      <c r="FY158">
        <v>0</v>
      </c>
      <c r="GD158">
        <v>1</v>
      </c>
      <c r="GF158">
        <v>-228259164</v>
      </c>
      <c r="GG158">
        <v>2</v>
      </c>
      <c r="GH158">
        <v>1</v>
      </c>
      <c r="GI158">
        <v>-2</v>
      </c>
      <c r="GJ158">
        <v>0</v>
      </c>
      <c r="GK158">
        <v>0</v>
      </c>
      <c r="GL158">
        <f t="shared" si="201"/>
        <v>0</v>
      </c>
      <c r="GM158">
        <f>ROUND(O158+X158+Y158,2)+GX158</f>
        <v>1994.45</v>
      </c>
      <c r="GN158">
        <f>IF(OR(BI158=0,BI158=1),ROUND(O158+X158+Y158,2),0)</f>
        <v>0</v>
      </c>
      <c r="GO158">
        <f>IF(BI158=2,ROUND(O158+X158+Y158,2),0)</f>
        <v>0</v>
      </c>
      <c r="GP158">
        <f>IF(BI158=4,ROUND(O158+X158+Y158,2)+GX158,0)</f>
        <v>1994.45</v>
      </c>
      <c r="GR158">
        <v>0</v>
      </c>
      <c r="GS158">
        <v>3</v>
      </c>
      <c r="GT158">
        <v>0</v>
      </c>
      <c r="GV158">
        <f t="shared" si="202"/>
        <v>0</v>
      </c>
      <c r="GW158">
        <v>1</v>
      </c>
      <c r="GX158">
        <f t="shared" si="203"/>
        <v>0</v>
      </c>
      <c r="HA158">
        <v>0</v>
      </c>
      <c r="HB158">
        <v>0</v>
      </c>
      <c r="HC158">
        <f t="shared" si="204"/>
        <v>0</v>
      </c>
      <c r="IK158">
        <v>0</v>
      </c>
    </row>
    <row r="159" spans="1:245" x14ac:dyDescent="0.25">
      <c r="A159">
        <v>17</v>
      </c>
      <c r="B159">
        <v>1</v>
      </c>
      <c r="C159">
        <f>ROW(SmtRes!A448)</f>
        <v>448</v>
      </c>
      <c r="D159">
        <f>ROW(EtalonRes!A500)</f>
        <v>500</v>
      </c>
      <c r="E159" t="s">
        <v>408</v>
      </c>
      <c r="F159" t="s">
        <v>409</v>
      </c>
      <c r="G159" t="s">
        <v>120</v>
      </c>
      <c r="H159" t="s">
        <v>399</v>
      </c>
      <c r="I159">
        <v>62.975999999999999</v>
      </c>
      <c r="J159">
        <v>0</v>
      </c>
      <c r="K159">
        <v>62.975999999999999</v>
      </c>
      <c r="O159">
        <f t="shared" si="179"/>
        <v>25528.959999999999</v>
      </c>
      <c r="P159">
        <f t="shared" si="180"/>
        <v>0</v>
      </c>
      <c r="Q159">
        <f t="shared" si="171"/>
        <v>25528.959999999999</v>
      </c>
      <c r="R159">
        <f t="shared" si="181"/>
        <v>0</v>
      </c>
      <c r="S159">
        <f t="shared" si="182"/>
        <v>0</v>
      </c>
      <c r="T159">
        <f t="shared" si="183"/>
        <v>0</v>
      </c>
      <c r="U159">
        <f t="shared" si="184"/>
        <v>0</v>
      </c>
      <c r="V159">
        <f t="shared" si="185"/>
        <v>0</v>
      </c>
      <c r="W159">
        <f t="shared" si="186"/>
        <v>0</v>
      </c>
      <c r="X159">
        <f t="shared" si="187"/>
        <v>0</v>
      </c>
      <c r="Y159">
        <f t="shared" si="188"/>
        <v>0</v>
      </c>
      <c r="AA159">
        <v>1045535526</v>
      </c>
      <c r="AB159">
        <f t="shared" si="189"/>
        <v>31.67</v>
      </c>
      <c r="AC159">
        <f t="shared" si="178"/>
        <v>0</v>
      </c>
      <c r="AD159">
        <f t="shared" si="172"/>
        <v>31.67</v>
      </c>
      <c r="AE159">
        <f t="shared" si="173"/>
        <v>0</v>
      </c>
      <c r="AF159">
        <f t="shared" si="174"/>
        <v>0</v>
      </c>
      <c r="AG159">
        <f t="shared" si="190"/>
        <v>0</v>
      </c>
      <c r="AH159">
        <f t="shared" si="175"/>
        <v>0</v>
      </c>
      <c r="AI159">
        <f t="shared" si="176"/>
        <v>0</v>
      </c>
      <c r="AJ159">
        <f t="shared" si="191"/>
        <v>0</v>
      </c>
      <c r="AK159">
        <v>31.67</v>
      </c>
      <c r="AL159">
        <v>0</v>
      </c>
      <c r="AM159">
        <v>31.67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93</v>
      </c>
      <c r="AU159">
        <v>64</v>
      </c>
      <c r="AV159">
        <v>1</v>
      </c>
      <c r="AW159">
        <v>1</v>
      </c>
      <c r="AZ159">
        <v>1</v>
      </c>
      <c r="BA159">
        <v>1</v>
      </c>
      <c r="BB159">
        <v>12.8</v>
      </c>
      <c r="BC159">
        <v>1</v>
      </c>
      <c r="BH159">
        <v>0</v>
      </c>
      <c r="BI159">
        <v>4</v>
      </c>
      <c r="BJ159" t="s">
        <v>410</v>
      </c>
      <c r="BM159">
        <v>1113</v>
      </c>
      <c r="BN159">
        <v>0</v>
      </c>
      <c r="BO159" t="s">
        <v>409</v>
      </c>
      <c r="BP159">
        <v>1</v>
      </c>
      <c r="BQ159">
        <v>150</v>
      </c>
      <c r="BR159">
        <v>0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Z159">
        <v>93</v>
      </c>
      <c r="CA159">
        <v>64</v>
      </c>
      <c r="CE159">
        <v>30</v>
      </c>
      <c r="CF159">
        <v>0</v>
      </c>
      <c r="CG159">
        <v>0</v>
      </c>
      <c r="CM159">
        <v>0</v>
      </c>
      <c r="CO159">
        <v>0</v>
      </c>
      <c r="CP159">
        <f t="shared" si="192"/>
        <v>25528.959999999999</v>
      </c>
      <c r="CQ159">
        <f t="shared" si="193"/>
        <v>0</v>
      </c>
      <c r="CR159">
        <f t="shared" si="177"/>
        <v>405.38</v>
      </c>
      <c r="CS159">
        <f t="shared" si="194"/>
        <v>0</v>
      </c>
      <c r="CT159">
        <f t="shared" si="195"/>
        <v>0</v>
      </c>
      <c r="CU159">
        <f t="shared" si="196"/>
        <v>0</v>
      </c>
      <c r="CV159">
        <f t="shared" si="197"/>
        <v>0</v>
      </c>
      <c r="CW159">
        <f t="shared" si="198"/>
        <v>0</v>
      </c>
      <c r="CX159">
        <f t="shared" si="199"/>
        <v>0</v>
      </c>
      <c r="CY159">
        <f>S159*(BZ159/100)</f>
        <v>0</v>
      </c>
      <c r="CZ159">
        <f>S159*(CA159/100)</f>
        <v>0</v>
      </c>
      <c r="DN159">
        <v>0</v>
      </c>
      <c r="DO159">
        <v>0</v>
      </c>
      <c r="DP159">
        <v>1</v>
      </c>
      <c r="DQ159">
        <v>1</v>
      </c>
      <c r="DU159">
        <v>1013</v>
      </c>
      <c r="DV159" t="s">
        <v>399</v>
      </c>
      <c r="DW159" t="s">
        <v>399</v>
      </c>
      <c r="DX159">
        <v>1</v>
      </c>
      <c r="EE159">
        <v>996103924</v>
      </c>
      <c r="EF159">
        <v>150</v>
      </c>
      <c r="EG159" t="s">
        <v>394</v>
      </c>
      <c r="EH159">
        <v>0</v>
      </c>
      <c r="EJ159">
        <v>4</v>
      </c>
      <c r="EK159">
        <v>1113</v>
      </c>
      <c r="EL159" t="s">
        <v>406</v>
      </c>
      <c r="EM159" t="s">
        <v>407</v>
      </c>
      <c r="EQ159">
        <v>0</v>
      </c>
      <c r="ER159">
        <v>31.67</v>
      </c>
      <c r="ES159">
        <v>0</v>
      </c>
      <c r="ET159">
        <v>31.67</v>
      </c>
      <c r="EU159">
        <v>0</v>
      </c>
      <c r="EV159">
        <v>0</v>
      </c>
      <c r="EW159">
        <v>0</v>
      </c>
      <c r="EX159">
        <v>0</v>
      </c>
      <c r="EY159">
        <v>0</v>
      </c>
      <c r="FQ159">
        <v>0</v>
      </c>
      <c r="FR159">
        <f t="shared" si="200"/>
        <v>0</v>
      </c>
      <c r="FS159">
        <v>0</v>
      </c>
      <c r="FX159">
        <v>0</v>
      </c>
      <c r="FY159">
        <v>0</v>
      </c>
      <c r="GD159">
        <v>0</v>
      </c>
      <c r="GF159">
        <v>-228259164</v>
      </c>
      <c r="GG159">
        <v>2</v>
      </c>
      <c r="GH159">
        <v>1</v>
      </c>
      <c r="GI159">
        <v>2</v>
      </c>
      <c r="GJ159">
        <v>0</v>
      </c>
      <c r="GK159">
        <f>ROUND(R159*(S12)/100,2)</f>
        <v>0</v>
      </c>
      <c r="GL159">
        <f t="shared" si="201"/>
        <v>0</v>
      </c>
      <c r="GM159">
        <f>ROUND(O159+X159+Y159+GK159,2)+GX159</f>
        <v>25528.959999999999</v>
      </c>
      <c r="GN159">
        <f>IF(OR(BI159=0,BI159=1),ROUND(O159+X159+Y159+GK159,2),0)</f>
        <v>0</v>
      </c>
      <c r="GO159">
        <f>IF(BI159=2,ROUND(O159+X159+Y159+GK159,2),0)</f>
        <v>0</v>
      </c>
      <c r="GP159">
        <f>IF(BI159=4,ROUND(O159+X159+Y159+GK159,2)+GX159,0)</f>
        <v>25528.959999999999</v>
      </c>
      <c r="GR159">
        <v>0</v>
      </c>
      <c r="GS159">
        <v>3</v>
      </c>
      <c r="GT159">
        <v>0</v>
      </c>
      <c r="GV159">
        <f t="shared" si="202"/>
        <v>0</v>
      </c>
      <c r="GW159">
        <v>1</v>
      </c>
      <c r="GX159">
        <f t="shared" si="203"/>
        <v>0</v>
      </c>
      <c r="HA159">
        <v>0</v>
      </c>
      <c r="HB159">
        <v>0</v>
      </c>
      <c r="HC159">
        <f t="shared" si="204"/>
        <v>0</v>
      </c>
      <c r="IK159">
        <v>0</v>
      </c>
    </row>
    <row r="161" spans="1:206" x14ac:dyDescent="0.25">
      <c r="A161">
        <v>51</v>
      </c>
      <c r="B161">
        <f>B20</f>
        <v>1</v>
      </c>
      <c r="C161">
        <f>A20</f>
        <v>3</v>
      </c>
      <c r="D161">
        <f>ROW(A20)</f>
        <v>20</v>
      </c>
      <c r="F161" t="str">
        <f>IF(F20&lt;&gt;"",F20,"")</f>
        <v>Новая локальная смета</v>
      </c>
      <c r="G161" t="str">
        <f>IF(G20&lt;&gt;"",G20,"")</f>
        <v>Новая локальная смета</v>
      </c>
      <c r="H161">
        <v>0</v>
      </c>
      <c r="O161">
        <f t="shared" ref="O161:T161" si="205">ROUND(AB161,2)</f>
        <v>64206.400000000001</v>
      </c>
      <c r="P161">
        <f t="shared" si="205"/>
        <v>44010.02</v>
      </c>
      <c r="Q161">
        <f t="shared" si="205"/>
        <v>15115.69</v>
      </c>
      <c r="R161">
        <f t="shared" si="205"/>
        <v>876.94</v>
      </c>
      <c r="S161">
        <f t="shared" si="205"/>
        <v>5080.6899999999996</v>
      </c>
      <c r="T161">
        <f t="shared" si="205"/>
        <v>0</v>
      </c>
      <c r="U161">
        <f>AH161</f>
        <v>448.39825640000009</v>
      </c>
      <c r="V161">
        <f>AI161</f>
        <v>0</v>
      </c>
      <c r="W161">
        <f>ROUND(AJ161,2)</f>
        <v>0</v>
      </c>
      <c r="X161">
        <f>ROUND(AK161,2)</f>
        <v>5447.15</v>
      </c>
      <c r="Y161">
        <f>ROUND(AL161,2)</f>
        <v>3474.48</v>
      </c>
      <c r="AB161">
        <f>ROUND(SUMIF(AA24:AA159,"=1045535525",O24:O159),2)</f>
        <v>64206.400000000001</v>
      </c>
      <c r="AC161">
        <f>ROUND(SUMIF(AA24:AA159,"=1045535525",P24:P159),2)</f>
        <v>44010.02</v>
      </c>
      <c r="AD161">
        <f>ROUND(SUMIF(AA24:AA159,"=1045535525",Q24:Q159),2)</f>
        <v>15115.69</v>
      </c>
      <c r="AE161">
        <f>ROUND(SUMIF(AA24:AA159,"=1045535525",R24:R159),2)</f>
        <v>876.94</v>
      </c>
      <c r="AF161">
        <f>ROUND(SUMIF(AA24:AA159,"=1045535525",S24:S159),2)</f>
        <v>5080.6899999999996</v>
      </c>
      <c r="AG161">
        <f>ROUND(SUMIF(AA24:AA159,"=1045535525",T24:T159),2)</f>
        <v>0</v>
      </c>
      <c r="AH161">
        <f>SUMIF(AA24:AA159,"=1045535525",U24:U159)</f>
        <v>448.39825640000009</v>
      </c>
      <c r="AI161">
        <f>SUMIF(AA24:AA159,"=1045535525",V24:V159)</f>
        <v>0</v>
      </c>
      <c r="AJ161">
        <f>ROUND(SUMIF(AA24:AA159,"=1045535525",W24:W159),2)</f>
        <v>0</v>
      </c>
      <c r="AK161">
        <f>ROUND(SUMIF(AA24:AA159,"=1045535525",X24:X159),2)</f>
        <v>5447.15</v>
      </c>
      <c r="AL161">
        <f>ROUND(SUMIF(AA24:AA159,"=1045535525",Y24:Y159),2)</f>
        <v>3474.48</v>
      </c>
      <c r="AO161">
        <f t="shared" ref="AO161:BD161" si="206">ROUND(BX161,2)</f>
        <v>0</v>
      </c>
      <c r="AP161">
        <f t="shared" si="206"/>
        <v>0</v>
      </c>
      <c r="AQ161">
        <f t="shared" si="206"/>
        <v>0</v>
      </c>
      <c r="AR161">
        <f t="shared" si="206"/>
        <v>74662.75</v>
      </c>
      <c r="AS161">
        <f t="shared" si="206"/>
        <v>67380.39</v>
      </c>
      <c r="AT161">
        <f t="shared" si="206"/>
        <v>174.11</v>
      </c>
      <c r="AU161">
        <f t="shared" si="206"/>
        <v>7108.25</v>
      </c>
      <c r="AV161">
        <f t="shared" si="206"/>
        <v>44010.02</v>
      </c>
      <c r="AW161">
        <f t="shared" si="206"/>
        <v>44010.02</v>
      </c>
      <c r="AX161">
        <f t="shared" si="206"/>
        <v>0</v>
      </c>
      <c r="AY161">
        <f t="shared" si="206"/>
        <v>44010.02</v>
      </c>
      <c r="AZ161">
        <f t="shared" si="206"/>
        <v>0</v>
      </c>
      <c r="BA161">
        <f t="shared" si="206"/>
        <v>0</v>
      </c>
      <c r="BB161">
        <f t="shared" si="206"/>
        <v>0</v>
      </c>
      <c r="BC161">
        <f t="shared" si="206"/>
        <v>0</v>
      </c>
      <c r="BD161">
        <f t="shared" si="206"/>
        <v>0</v>
      </c>
      <c r="BX161">
        <f>ROUND(SUMIF(AA24:AA159,"=1045535525",FQ24:FQ159),2)</f>
        <v>0</v>
      </c>
      <c r="BY161">
        <f>ROUND(SUMIF(AA24:AA159,"=1045535525",FR24:FR159),2)</f>
        <v>0</v>
      </c>
      <c r="BZ161">
        <f>ROUND(SUMIF(AA24:AA159,"=1045535525",GL24:GL159),2)</f>
        <v>0</v>
      </c>
      <c r="CA161">
        <f>ROUND(SUMIF(AA24:AA159,"=1045535525",GM24:GM159),2)</f>
        <v>74662.75</v>
      </c>
      <c r="CB161">
        <f>ROUND(SUMIF(AA24:AA159,"=1045535525",GN24:GN159),2)</f>
        <v>67380.39</v>
      </c>
      <c r="CC161">
        <f>ROUND(SUMIF(AA24:AA159,"=1045535525",GO24:GO159),2)</f>
        <v>174.11</v>
      </c>
      <c r="CD161">
        <f>ROUND(SUMIF(AA24:AA159,"=1045535525",GP24:GP159),2)</f>
        <v>7108.25</v>
      </c>
      <c r="CE161">
        <f>AC161-BX161</f>
        <v>44010.02</v>
      </c>
      <c r="CF161">
        <f>AC161-BY161</f>
        <v>44010.02</v>
      </c>
      <c r="CG161">
        <f>BX161-BZ161</f>
        <v>0</v>
      </c>
      <c r="CH161">
        <f>AC161-BX161-BY161+BZ161</f>
        <v>44010.02</v>
      </c>
      <c r="CI161">
        <f>BY161-BZ161</f>
        <v>0</v>
      </c>
      <c r="CJ161">
        <f>ROUND(SUMIF(AA24:AA159,"=1045535525",GX24:GX159),2)</f>
        <v>0</v>
      </c>
      <c r="CK161">
        <f>ROUND(SUMIF(AA24:AA159,"=1045535525",GY24:GY159),2)</f>
        <v>0</v>
      </c>
      <c r="CL161">
        <f>ROUND(SUMIF(AA24:AA159,"=1045535525",GZ24:GZ159),2)</f>
        <v>0</v>
      </c>
      <c r="CM161">
        <f>ROUND(SUMIF(AA24:AA159,"=1045535525",HD24:HD159),2)</f>
        <v>0</v>
      </c>
      <c r="DG161">
        <f t="shared" ref="DG161:DL161" si="207">ROUND(DT161,2)</f>
        <v>498825.57</v>
      </c>
      <c r="DH161">
        <f t="shared" si="207"/>
        <v>213789.15</v>
      </c>
      <c r="DI161">
        <f t="shared" si="207"/>
        <v>154208.64000000001</v>
      </c>
      <c r="DJ161">
        <f t="shared" si="207"/>
        <v>22581.279999999999</v>
      </c>
      <c r="DK161">
        <f t="shared" si="207"/>
        <v>130827.78</v>
      </c>
      <c r="DL161">
        <f t="shared" si="207"/>
        <v>0</v>
      </c>
      <c r="DM161">
        <f>DZ161</f>
        <v>448.39825640000009</v>
      </c>
      <c r="DN161">
        <f>EA161</f>
        <v>0</v>
      </c>
      <c r="DO161">
        <f>ROUND(EB161,2)</f>
        <v>0</v>
      </c>
      <c r="DP161">
        <f>ROUND(EC161,2)</f>
        <v>113100.51</v>
      </c>
      <c r="DQ161">
        <f>ROUND(ED161,2)</f>
        <v>53705.32</v>
      </c>
      <c r="DT161">
        <f>ROUND(SUMIF(AA24:AA159,"=1045535526",O24:O159),2)</f>
        <v>498825.57</v>
      </c>
      <c r="DU161">
        <f>ROUND(SUMIF(AA24:AA159,"=1045535526",P24:P159),2)</f>
        <v>213789.15</v>
      </c>
      <c r="DV161">
        <f>ROUND(SUMIF(AA24:AA159,"=1045535526",Q24:Q159),2)</f>
        <v>154208.64000000001</v>
      </c>
      <c r="DW161">
        <f>ROUND(SUMIF(AA24:AA159,"=1045535526",R24:R159),2)</f>
        <v>22581.279999999999</v>
      </c>
      <c r="DX161">
        <f>ROUND(SUMIF(AA24:AA159,"=1045535526",S24:S159),2)</f>
        <v>130827.78</v>
      </c>
      <c r="DY161">
        <f>ROUND(SUMIF(AA24:AA159,"=1045535526",T24:T159),2)</f>
        <v>0</v>
      </c>
      <c r="DZ161">
        <f>SUMIF(AA24:AA159,"=1045535526",U24:U159)</f>
        <v>448.39825640000009</v>
      </c>
      <c r="EA161">
        <f>SUMIF(AA24:AA159,"=1045535526",V24:V159)</f>
        <v>0</v>
      </c>
      <c r="EB161">
        <f>ROUND(SUMIF(AA24:AA159,"=1045535526",W24:W159),2)</f>
        <v>0</v>
      </c>
      <c r="EC161">
        <f>ROUND(SUMIF(AA24:AA159,"=1045535526",X24:X159),2)</f>
        <v>113100.51</v>
      </c>
      <c r="ED161">
        <f>ROUND(SUMIF(AA24:AA159,"=1045535526",Y24:Y159),2)</f>
        <v>53705.32</v>
      </c>
      <c r="EG161">
        <f t="shared" ref="EG161:EV161" si="208">ROUND(FP161,2)</f>
        <v>0</v>
      </c>
      <c r="EH161">
        <f t="shared" si="208"/>
        <v>0</v>
      </c>
      <c r="EI161">
        <f t="shared" si="208"/>
        <v>0</v>
      </c>
      <c r="EJ161">
        <f t="shared" si="208"/>
        <v>701083.99</v>
      </c>
      <c r="EK161">
        <f t="shared" si="208"/>
        <v>614634.05000000005</v>
      </c>
      <c r="EL161">
        <f t="shared" si="208"/>
        <v>3945.99</v>
      </c>
      <c r="EM161">
        <f t="shared" si="208"/>
        <v>82503.95</v>
      </c>
      <c r="EN161">
        <f t="shared" si="208"/>
        <v>213789.15</v>
      </c>
      <c r="EO161">
        <f t="shared" si="208"/>
        <v>213789.15</v>
      </c>
      <c r="EP161">
        <f t="shared" si="208"/>
        <v>0</v>
      </c>
      <c r="EQ161">
        <f t="shared" si="208"/>
        <v>213789.15</v>
      </c>
      <c r="ER161">
        <f t="shared" si="208"/>
        <v>0</v>
      </c>
      <c r="ES161">
        <f t="shared" si="208"/>
        <v>0</v>
      </c>
      <c r="ET161">
        <f t="shared" si="208"/>
        <v>0</v>
      </c>
      <c r="EU161">
        <f t="shared" si="208"/>
        <v>0</v>
      </c>
      <c r="EV161">
        <f t="shared" si="208"/>
        <v>0</v>
      </c>
      <c r="FP161">
        <f>ROUND(SUMIF(AA24:AA159,"=1045535526",FQ24:FQ159),2)</f>
        <v>0</v>
      </c>
      <c r="FQ161">
        <f>ROUND(SUMIF(AA24:AA159,"=1045535526",FR24:FR159),2)</f>
        <v>0</v>
      </c>
      <c r="FR161">
        <f>ROUND(SUMIF(AA24:AA159,"=1045535526",GL24:GL159),2)</f>
        <v>0</v>
      </c>
      <c r="FS161">
        <f>ROUND(SUMIF(AA24:AA159,"=1045535526",GM24:GM159),2)</f>
        <v>701083.99</v>
      </c>
      <c r="FT161">
        <f>ROUND(SUMIF(AA24:AA159,"=1045535526",GN24:GN159),2)</f>
        <v>614634.05000000005</v>
      </c>
      <c r="FU161">
        <f>ROUND(SUMIF(AA24:AA159,"=1045535526",GO24:GO159),2)</f>
        <v>3945.99</v>
      </c>
      <c r="FV161">
        <f>ROUND(SUMIF(AA24:AA159,"=1045535526",GP24:GP159),2)</f>
        <v>82503.95</v>
      </c>
      <c r="FW161">
        <f>DU161-FP161</f>
        <v>213789.15</v>
      </c>
      <c r="FX161">
        <f>DU161-FQ161</f>
        <v>213789.15</v>
      </c>
      <c r="FY161">
        <f>FP161-FR161</f>
        <v>0</v>
      </c>
      <c r="FZ161">
        <f>DU161-FP161-FQ161+FR161</f>
        <v>213789.15</v>
      </c>
      <c r="GA161">
        <f>FQ161-FR161</f>
        <v>0</v>
      </c>
      <c r="GB161">
        <f>ROUND(SUMIF(AA24:AA159,"=1045535526",GX24:GX159),2)</f>
        <v>0</v>
      </c>
      <c r="GC161">
        <f>ROUND(SUMIF(AA24:AA159,"=1045535526",GY24:GY159),2)</f>
        <v>0</v>
      </c>
      <c r="GD161">
        <f>ROUND(SUMIF(AA24:AA159,"=1045535526",GZ24:GZ159),2)</f>
        <v>0</v>
      </c>
      <c r="GE161">
        <f>ROUND(SUMIF(AA24:AA159,"=1045535526",HD24:HD159),2)</f>
        <v>0</v>
      </c>
      <c r="GX161">
        <v>0</v>
      </c>
    </row>
    <row r="163" spans="1:206" x14ac:dyDescent="0.25">
      <c r="A163">
        <v>50</v>
      </c>
      <c r="B163">
        <v>0</v>
      </c>
      <c r="C163">
        <v>0</v>
      </c>
      <c r="D163">
        <v>1</v>
      </c>
      <c r="E163">
        <v>201</v>
      </c>
      <c r="F163">
        <f>ROUND(Source!O161,O163)</f>
        <v>64206.400000000001</v>
      </c>
      <c r="G163" t="s">
        <v>411</v>
      </c>
      <c r="H163" t="s">
        <v>412</v>
      </c>
      <c r="K163">
        <v>201</v>
      </c>
      <c r="L163">
        <v>1</v>
      </c>
      <c r="M163">
        <v>3</v>
      </c>
      <c r="O163">
        <v>2</v>
      </c>
      <c r="P163">
        <f>ROUND(Source!DG161,O163)</f>
        <v>498825.57</v>
      </c>
      <c r="W163">
        <v>64206.400000000001</v>
      </c>
      <c r="X163">
        <v>1</v>
      </c>
      <c r="Y163">
        <v>64206.400000000001</v>
      </c>
      <c r="Z163">
        <v>498825.57</v>
      </c>
      <c r="AA163">
        <v>1</v>
      </c>
      <c r="AB163">
        <v>498825.57</v>
      </c>
    </row>
    <row r="164" spans="1:206" x14ac:dyDescent="0.25">
      <c r="A164">
        <v>50</v>
      </c>
      <c r="B164">
        <v>0</v>
      </c>
      <c r="C164">
        <v>0</v>
      </c>
      <c r="D164">
        <v>1</v>
      </c>
      <c r="E164">
        <v>202</v>
      </c>
      <c r="F164">
        <f>ROUND(Source!P161,O164)</f>
        <v>44010.02</v>
      </c>
      <c r="G164" t="s">
        <v>413</v>
      </c>
      <c r="H164" t="s">
        <v>414</v>
      </c>
      <c r="K164">
        <v>202</v>
      </c>
      <c r="L164">
        <v>2</v>
      </c>
      <c r="M164">
        <v>3</v>
      </c>
      <c r="O164">
        <v>2</v>
      </c>
      <c r="P164">
        <f>ROUND(Source!DH161,O164)</f>
        <v>213789.15</v>
      </c>
      <c r="W164">
        <v>44010.02</v>
      </c>
      <c r="X164">
        <v>1</v>
      </c>
      <c r="Y164">
        <v>44010.02</v>
      </c>
      <c r="Z164">
        <v>213789.15</v>
      </c>
      <c r="AA164">
        <v>1</v>
      </c>
      <c r="AB164">
        <v>213789.15</v>
      </c>
    </row>
    <row r="165" spans="1:206" x14ac:dyDescent="0.25">
      <c r="A165">
        <v>50</v>
      </c>
      <c r="B165">
        <v>0</v>
      </c>
      <c r="C165">
        <v>0</v>
      </c>
      <c r="D165">
        <v>1</v>
      </c>
      <c r="E165">
        <v>222</v>
      </c>
      <c r="F165">
        <f>ROUND(Source!AO161,O165)</f>
        <v>0</v>
      </c>
      <c r="G165" t="s">
        <v>415</v>
      </c>
      <c r="H165" t="s">
        <v>416</v>
      </c>
      <c r="K165">
        <v>222</v>
      </c>
      <c r="L165">
        <v>3</v>
      </c>
      <c r="M165">
        <v>3</v>
      </c>
      <c r="O165">
        <v>2</v>
      </c>
      <c r="P165">
        <f>ROUND(Source!EG161,O165)</f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</row>
    <row r="166" spans="1:206" x14ac:dyDescent="0.25">
      <c r="A166">
        <v>50</v>
      </c>
      <c r="B166">
        <v>0</v>
      </c>
      <c r="C166">
        <v>0</v>
      </c>
      <c r="D166">
        <v>1</v>
      </c>
      <c r="E166">
        <v>225</v>
      </c>
      <c r="F166">
        <f>ROUND(Source!AV161,O166)</f>
        <v>44010.02</v>
      </c>
      <c r="G166" t="s">
        <v>417</v>
      </c>
      <c r="H166" t="s">
        <v>418</v>
      </c>
      <c r="K166">
        <v>225</v>
      </c>
      <c r="L166">
        <v>4</v>
      </c>
      <c r="M166">
        <v>3</v>
      </c>
      <c r="O166">
        <v>2</v>
      </c>
      <c r="P166">
        <f>ROUND(Source!EN161,O166)</f>
        <v>213789.15</v>
      </c>
      <c r="W166">
        <v>44010.02</v>
      </c>
      <c r="X166">
        <v>1</v>
      </c>
      <c r="Y166">
        <v>44010.02</v>
      </c>
      <c r="Z166">
        <v>213789.15</v>
      </c>
      <c r="AA166">
        <v>1</v>
      </c>
      <c r="AB166">
        <v>213789.15</v>
      </c>
    </row>
    <row r="167" spans="1:206" x14ac:dyDescent="0.25">
      <c r="A167">
        <v>50</v>
      </c>
      <c r="B167">
        <v>0</v>
      </c>
      <c r="C167">
        <v>0</v>
      </c>
      <c r="D167">
        <v>1</v>
      </c>
      <c r="E167">
        <v>226</v>
      </c>
      <c r="F167">
        <f>ROUND(Source!AW161,O167)</f>
        <v>44010.02</v>
      </c>
      <c r="G167" t="s">
        <v>419</v>
      </c>
      <c r="H167" t="s">
        <v>420</v>
      </c>
      <c r="K167">
        <v>226</v>
      </c>
      <c r="L167">
        <v>5</v>
      </c>
      <c r="M167">
        <v>3</v>
      </c>
      <c r="O167">
        <v>2</v>
      </c>
      <c r="P167">
        <f>ROUND(Source!EO161,O167)</f>
        <v>213789.15</v>
      </c>
      <c r="W167">
        <v>44010.02</v>
      </c>
      <c r="X167">
        <v>1</v>
      </c>
      <c r="Y167">
        <v>44010.02</v>
      </c>
      <c r="Z167">
        <v>213789.15</v>
      </c>
      <c r="AA167">
        <v>1</v>
      </c>
      <c r="AB167">
        <v>213789.15</v>
      </c>
    </row>
    <row r="168" spans="1:206" x14ac:dyDescent="0.25">
      <c r="A168">
        <v>50</v>
      </c>
      <c r="B168">
        <v>0</v>
      </c>
      <c r="C168">
        <v>0</v>
      </c>
      <c r="D168">
        <v>1</v>
      </c>
      <c r="E168">
        <v>227</v>
      </c>
      <c r="F168">
        <f>ROUND(Source!AX161,O168)</f>
        <v>0</v>
      </c>
      <c r="G168" t="s">
        <v>421</v>
      </c>
      <c r="H168" t="s">
        <v>422</v>
      </c>
      <c r="K168">
        <v>227</v>
      </c>
      <c r="L168">
        <v>6</v>
      </c>
      <c r="M168">
        <v>3</v>
      </c>
      <c r="O168">
        <v>2</v>
      </c>
      <c r="P168">
        <f>ROUND(Source!EP161,O168)</f>
        <v>0</v>
      </c>
      <c r="W168">
        <v>0</v>
      </c>
      <c r="X168">
        <v>1</v>
      </c>
      <c r="Y168">
        <v>0</v>
      </c>
      <c r="Z168">
        <v>0</v>
      </c>
      <c r="AA168">
        <v>1</v>
      </c>
      <c r="AB168">
        <v>0</v>
      </c>
    </row>
    <row r="169" spans="1:206" x14ac:dyDescent="0.25">
      <c r="A169">
        <v>50</v>
      </c>
      <c r="B169">
        <v>0</v>
      </c>
      <c r="C169">
        <v>0</v>
      </c>
      <c r="D169">
        <v>1</v>
      </c>
      <c r="E169">
        <v>228</v>
      </c>
      <c r="F169">
        <f>ROUND(Source!AY161,O169)</f>
        <v>44010.02</v>
      </c>
      <c r="G169" t="s">
        <v>423</v>
      </c>
      <c r="H169" t="s">
        <v>424</v>
      </c>
      <c r="K169">
        <v>228</v>
      </c>
      <c r="L169">
        <v>7</v>
      </c>
      <c r="M169">
        <v>3</v>
      </c>
      <c r="O169">
        <v>2</v>
      </c>
      <c r="P169">
        <f>ROUND(Source!EQ161,O169)</f>
        <v>213789.15</v>
      </c>
      <c r="W169">
        <v>44010.02</v>
      </c>
      <c r="X169">
        <v>1</v>
      </c>
      <c r="Y169">
        <v>44010.02</v>
      </c>
      <c r="Z169">
        <v>213789.15</v>
      </c>
      <c r="AA169">
        <v>1</v>
      </c>
      <c r="AB169">
        <v>213789.15</v>
      </c>
    </row>
    <row r="170" spans="1:206" x14ac:dyDescent="0.25">
      <c r="A170">
        <v>50</v>
      </c>
      <c r="B170">
        <v>0</v>
      </c>
      <c r="C170">
        <v>0</v>
      </c>
      <c r="D170">
        <v>1</v>
      </c>
      <c r="E170">
        <v>216</v>
      </c>
      <c r="F170">
        <f>ROUND(Source!AP161,O170)</f>
        <v>0</v>
      </c>
      <c r="G170" t="s">
        <v>425</v>
      </c>
      <c r="H170" t="s">
        <v>426</v>
      </c>
      <c r="K170">
        <v>216</v>
      </c>
      <c r="L170">
        <v>8</v>
      </c>
      <c r="M170">
        <v>3</v>
      </c>
      <c r="O170">
        <v>2</v>
      </c>
      <c r="P170">
        <f>ROUND(Source!EH161,O170)</f>
        <v>0</v>
      </c>
      <c r="W170">
        <v>0</v>
      </c>
      <c r="X170">
        <v>1</v>
      </c>
      <c r="Y170">
        <v>0</v>
      </c>
      <c r="Z170">
        <v>0</v>
      </c>
      <c r="AA170">
        <v>1</v>
      </c>
      <c r="AB170">
        <v>0</v>
      </c>
    </row>
    <row r="171" spans="1:206" x14ac:dyDescent="0.25">
      <c r="A171">
        <v>50</v>
      </c>
      <c r="B171">
        <v>0</v>
      </c>
      <c r="C171">
        <v>0</v>
      </c>
      <c r="D171">
        <v>1</v>
      </c>
      <c r="E171">
        <v>223</v>
      </c>
      <c r="F171">
        <f>ROUND(Source!AQ161,O171)</f>
        <v>0</v>
      </c>
      <c r="G171" t="s">
        <v>427</v>
      </c>
      <c r="H171" t="s">
        <v>428</v>
      </c>
      <c r="K171">
        <v>223</v>
      </c>
      <c r="L171">
        <v>9</v>
      </c>
      <c r="M171">
        <v>3</v>
      </c>
      <c r="O171">
        <v>2</v>
      </c>
      <c r="P171">
        <f>ROUND(Source!EI161,O171)</f>
        <v>0</v>
      </c>
      <c r="W171">
        <v>0</v>
      </c>
      <c r="X171">
        <v>1</v>
      </c>
      <c r="Y171">
        <v>0</v>
      </c>
      <c r="Z171">
        <v>0</v>
      </c>
      <c r="AA171">
        <v>1</v>
      </c>
      <c r="AB171">
        <v>0</v>
      </c>
    </row>
    <row r="172" spans="1:206" x14ac:dyDescent="0.25">
      <c r="A172">
        <v>50</v>
      </c>
      <c r="B172">
        <v>0</v>
      </c>
      <c r="C172">
        <v>0</v>
      </c>
      <c r="D172">
        <v>1</v>
      </c>
      <c r="E172">
        <v>229</v>
      </c>
      <c r="F172">
        <f>ROUND(Source!AZ161,O172)</f>
        <v>0</v>
      </c>
      <c r="G172" t="s">
        <v>429</v>
      </c>
      <c r="H172" t="s">
        <v>430</v>
      </c>
      <c r="K172">
        <v>229</v>
      </c>
      <c r="L172">
        <v>10</v>
      </c>
      <c r="M172">
        <v>3</v>
      </c>
      <c r="O172">
        <v>2</v>
      </c>
      <c r="P172">
        <f>ROUND(Source!ER161,O172)</f>
        <v>0</v>
      </c>
      <c r="W172">
        <v>0</v>
      </c>
      <c r="X172">
        <v>1</v>
      </c>
      <c r="Y172">
        <v>0</v>
      </c>
      <c r="Z172">
        <v>0</v>
      </c>
      <c r="AA172">
        <v>1</v>
      </c>
      <c r="AB172">
        <v>0</v>
      </c>
    </row>
    <row r="173" spans="1:206" x14ac:dyDescent="0.25">
      <c r="A173">
        <v>50</v>
      </c>
      <c r="B173">
        <v>0</v>
      </c>
      <c r="C173">
        <v>0</v>
      </c>
      <c r="D173">
        <v>1</v>
      </c>
      <c r="E173">
        <v>203</v>
      </c>
      <c r="F173">
        <f>ROUND(Source!Q161,O173)</f>
        <v>15115.69</v>
      </c>
      <c r="G173" t="s">
        <v>431</v>
      </c>
      <c r="H173" t="s">
        <v>432</v>
      </c>
      <c r="K173">
        <v>203</v>
      </c>
      <c r="L173">
        <v>11</v>
      </c>
      <c r="M173">
        <v>3</v>
      </c>
      <c r="O173">
        <v>2</v>
      </c>
      <c r="P173">
        <f>ROUND(Source!DI161,O173)</f>
        <v>154208.64000000001</v>
      </c>
      <c r="W173">
        <v>15115.69</v>
      </c>
      <c r="X173">
        <v>1</v>
      </c>
      <c r="Y173">
        <v>15115.69</v>
      </c>
      <c r="Z173">
        <v>154208.64000000001</v>
      </c>
      <c r="AA173">
        <v>1</v>
      </c>
      <c r="AB173">
        <v>154208.64000000001</v>
      </c>
    </row>
    <row r="174" spans="1:206" x14ac:dyDescent="0.25">
      <c r="A174">
        <v>50</v>
      </c>
      <c r="B174">
        <v>0</v>
      </c>
      <c r="C174">
        <v>0</v>
      </c>
      <c r="D174">
        <v>1</v>
      </c>
      <c r="E174">
        <v>231</v>
      </c>
      <c r="F174">
        <f>ROUND(Source!BB161,O174)</f>
        <v>0</v>
      </c>
      <c r="G174" t="s">
        <v>433</v>
      </c>
      <c r="H174" t="s">
        <v>434</v>
      </c>
      <c r="K174">
        <v>231</v>
      </c>
      <c r="L174">
        <v>12</v>
      </c>
      <c r="M174">
        <v>3</v>
      </c>
      <c r="O174">
        <v>2</v>
      </c>
      <c r="P174">
        <f>ROUND(Source!ET161,O174)</f>
        <v>0</v>
      </c>
      <c r="W174">
        <v>0</v>
      </c>
      <c r="X174">
        <v>1</v>
      </c>
      <c r="Y174">
        <v>0</v>
      </c>
      <c r="Z174">
        <v>0</v>
      </c>
      <c r="AA174">
        <v>1</v>
      </c>
      <c r="AB174">
        <v>0</v>
      </c>
    </row>
    <row r="175" spans="1:206" x14ac:dyDescent="0.25">
      <c r="A175">
        <v>50</v>
      </c>
      <c r="B175">
        <v>0</v>
      </c>
      <c r="C175">
        <v>0</v>
      </c>
      <c r="D175">
        <v>1</v>
      </c>
      <c r="E175">
        <v>204</v>
      </c>
      <c r="F175">
        <f>ROUND(Source!R161,O175)</f>
        <v>876.94</v>
      </c>
      <c r="G175" t="s">
        <v>435</v>
      </c>
      <c r="H175" t="s">
        <v>436</v>
      </c>
      <c r="K175">
        <v>204</v>
      </c>
      <c r="L175">
        <v>13</v>
      </c>
      <c r="M175">
        <v>3</v>
      </c>
      <c r="O175">
        <v>2</v>
      </c>
      <c r="P175">
        <f>ROUND(Source!DJ161,O175)</f>
        <v>22581.279999999999</v>
      </c>
      <c r="W175">
        <v>876.94</v>
      </c>
      <c r="X175">
        <v>1</v>
      </c>
      <c r="Y175">
        <v>876.94</v>
      </c>
      <c r="Z175">
        <v>22581.279999999999</v>
      </c>
      <c r="AA175">
        <v>1</v>
      </c>
      <c r="AB175">
        <v>22581.279999999999</v>
      </c>
    </row>
    <row r="176" spans="1:206" x14ac:dyDescent="0.25">
      <c r="A176">
        <v>50</v>
      </c>
      <c r="B176">
        <v>0</v>
      </c>
      <c r="C176">
        <v>0</v>
      </c>
      <c r="D176">
        <v>1</v>
      </c>
      <c r="E176">
        <v>205</v>
      </c>
      <c r="F176">
        <f>ROUND(Source!S161,O176)</f>
        <v>5080.6899999999996</v>
      </c>
      <c r="G176" t="s">
        <v>437</v>
      </c>
      <c r="H176" t="s">
        <v>438</v>
      </c>
      <c r="K176">
        <v>205</v>
      </c>
      <c r="L176">
        <v>14</v>
      </c>
      <c r="M176">
        <v>3</v>
      </c>
      <c r="O176">
        <v>2</v>
      </c>
      <c r="P176">
        <f>ROUND(Source!DK161,O176)</f>
        <v>130827.78</v>
      </c>
      <c r="W176">
        <v>5080.6899999999996</v>
      </c>
      <c r="X176">
        <v>1</v>
      </c>
      <c r="Y176">
        <v>5080.6899999999996</v>
      </c>
      <c r="Z176">
        <v>130827.78</v>
      </c>
      <c r="AA176">
        <v>1</v>
      </c>
      <c r="AB176">
        <v>130827.78</v>
      </c>
    </row>
    <row r="177" spans="1:206" x14ac:dyDescent="0.25">
      <c r="A177">
        <v>50</v>
      </c>
      <c r="B177">
        <v>0</v>
      </c>
      <c r="C177">
        <v>0</v>
      </c>
      <c r="D177">
        <v>1</v>
      </c>
      <c r="E177">
        <v>232</v>
      </c>
      <c r="F177">
        <f>ROUND(Source!BC161,O177)</f>
        <v>0</v>
      </c>
      <c r="G177" t="s">
        <v>439</v>
      </c>
      <c r="H177" t="s">
        <v>440</v>
      </c>
      <c r="K177">
        <v>232</v>
      </c>
      <c r="L177">
        <v>15</v>
      </c>
      <c r="M177">
        <v>3</v>
      </c>
      <c r="O177">
        <v>2</v>
      </c>
      <c r="P177">
        <f>ROUND(Source!EU161,O177)</f>
        <v>0</v>
      </c>
      <c r="W177">
        <v>0</v>
      </c>
      <c r="X177">
        <v>1</v>
      </c>
      <c r="Y177">
        <v>0</v>
      </c>
      <c r="Z177">
        <v>0</v>
      </c>
      <c r="AA177">
        <v>1</v>
      </c>
      <c r="AB177">
        <v>0</v>
      </c>
    </row>
    <row r="178" spans="1:206" x14ac:dyDescent="0.25">
      <c r="A178">
        <v>50</v>
      </c>
      <c r="B178">
        <v>0</v>
      </c>
      <c r="C178">
        <v>0</v>
      </c>
      <c r="D178">
        <v>1</v>
      </c>
      <c r="E178">
        <v>214</v>
      </c>
      <c r="F178">
        <f>ROUND(Source!AS161,O178)</f>
        <v>67380.39</v>
      </c>
      <c r="G178" t="s">
        <v>441</v>
      </c>
      <c r="H178" t="s">
        <v>442</v>
      </c>
      <c r="K178">
        <v>214</v>
      </c>
      <c r="L178">
        <v>16</v>
      </c>
      <c r="M178">
        <v>3</v>
      </c>
      <c r="O178">
        <v>2</v>
      </c>
      <c r="P178">
        <f>ROUND(Source!EK161,O178)</f>
        <v>614634.05000000005</v>
      </c>
      <c r="W178">
        <v>67380.39</v>
      </c>
      <c r="X178">
        <v>1</v>
      </c>
      <c r="Y178">
        <v>67380.39</v>
      </c>
      <c r="Z178">
        <v>614634.05000000005</v>
      </c>
      <c r="AA178">
        <v>1</v>
      </c>
      <c r="AB178">
        <v>614634.05000000005</v>
      </c>
    </row>
    <row r="179" spans="1:206" x14ac:dyDescent="0.25">
      <c r="A179">
        <v>50</v>
      </c>
      <c r="B179">
        <v>0</v>
      </c>
      <c r="C179">
        <v>0</v>
      </c>
      <c r="D179">
        <v>1</v>
      </c>
      <c r="E179">
        <v>215</v>
      </c>
      <c r="F179">
        <f>ROUND(Source!AT161,O179)</f>
        <v>174.11</v>
      </c>
      <c r="G179" t="s">
        <v>443</v>
      </c>
      <c r="H179" t="s">
        <v>444</v>
      </c>
      <c r="K179">
        <v>215</v>
      </c>
      <c r="L179">
        <v>17</v>
      </c>
      <c r="M179">
        <v>3</v>
      </c>
      <c r="O179">
        <v>2</v>
      </c>
      <c r="P179">
        <f>ROUND(Source!EL161,O179)</f>
        <v>3945.99</v>
      </c>
      <c r="W179">
        <v>174.11</v>
      </c>
      <c r="X179">
        <v>1</v>
      </c>
      <c r="Y179">
        <v>174.11</v>
      </c>
      <c r="Z179">
        <v>3945.99</v>
      </c>
      <c r="AA179">
        <v>1</v>
      </c>
      <c r="AB179">
        <v>3945.99</v>
      </c>
    </row>
    <row r="180" spans="1:206" x14ac:dyDescent="0.25">
      <c r="A180">
        <v>50</v>
      </c>
      <c r="B180">
        <v>0</v>
      </c>
      <c r="C180">
        <v>0</v>
      </c>
      <c r="D180">
        <v>1</v>
      </c>
      <c r="E180">
        <v>217</v>
      </c>
      <c r="F180">
        <f>ROUND(Source!AU161,O180)</f>
        <v>7108.25</v>
      </c>
      <c r="G180" t="s">
        <v>445</v>
      </c>
      <c r="H180" t="s">
        <v>446</v>
      </c>
      <c r="K180">
        <v>217</v>
      </c>
      <c r="L180">
        <v>18</v>
      </c>
      <c r="M180">
        <v>3</v>
      </c>
      <c r="O180">
        <v>2</v>
      </c>
      <c r="P180">
        <f>ROUND(Source!EM161,O180)</f>
        <v>82503.95</v>
      </c>
      <c r="W180">
        <v>7108.25</v>
      </c>
      <c r="X180">
        <v>1</v>
      </c>
      <c r="Y180">
        <v>7108.25</v>
      </c>
      <c r="Z180">
        <v>82503.95</v>
      </c>
      <c r="AA180">
        <v>1</v>
      </c>
      <c r="AB180">
        <v>82503.95</v>
      </c>
    </row>
    <row r="181" spans="1:206" x14ac:dyDescent="0.25">
      <c r="A181">
        <v>50</v>
      </c>
      <c r="B181">
        <v>0</v>
      </c>
      <c r="C181">
        <v>0</v>
      </c>
      <c r="D181">
        <v>1</v>
      </c>
      <c r="E181">
        <v>230</v>
      </c>
      <c r="F181">
        <f>ROUND(Source!BA161,O181)</f>
        <v>0</v>
      </c>
      <c r="G181" t="s">
        <v>447</v>
      </c>
      <c r="H181" t="s">
        <v>448</v>
      </c>
      <c r="K181">
        <v>230</v>
      </c>
      <c r="L181">
        <v>19</v>
      </c>
      <c r="M181">
        <v>3</v>
      </c>
      <c r="O181">
        <v>2</v>
      </c>
      <c r="P181">
        <f>ROUND(Source!ES161,O181)</f>
        <v>0</v>
      </c>
      <c r="W181">
        <v>0</v>
      </c>
      <c r="X181">
        <v>1</v>
      </c>
      <c r="Y181">
        <v>0</v>
      </c>
      <c r="Z181">
        <v>0</v>
      </c>
      <c r="AA181">
        <v>1</v>
      </c>
      <c r="AB181">
        <v>0</v>
      </c>
    </row>
    <row r="182" spans="1:206" x14ac:dyDescent="0.25">
      <c r="A182">
        <v>50</v>
      </c>
      <c r="B182">
        <v>0</v>
      </c>
      <c r="C182">
        <v>0</v>
      </c>
      <c r="D182">
        <v>1</v>
      </c>
      <c r="E182">
        <v>206</v>
      </c>
      <c r="F182">
        <f>ROUND(Source!T161,O182)</f>
        <v>0</v>
      </c>
      <c r="G182" t="s">
        <v>449</v>
      </c>
      <c r="H182" t="s">
        <v>450</v>
      </c>
      <c r="K182">
        <v>206</v>
      </c>
      <c r="L182">
        <v>20</v>
      </c>
      <c r="M182">
        <v>3</v>
      </c>
      <c r="O182">
        <v>2</v>
      </c>
      <c r="P182">
        <f>ROUND(Source!DL161,O182)</f>
        <v>0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0</v>
      </c>
    </row>
    <row r="183" spans="1:206" x14ac:dyDescent="0.25">
      <c r="A183">
        <v>50</v>
      </c>
      <c r="B183">
        <v>0</v>
      </c>
      <c r="C183">
        <v>0</v>
      </c>
      <c r="D183">
        <v>1</v>
      </c>
      <c r="E183">
        <v>207</v>
      </c>
      <c r="F183">
        <f>Source!U161</f>
        <v>448.39825640000009</v>
      </c>
      <c r="G183" t="s">
        <v>451</v>
      </c>
      <c r="H183" t="s">
        <v>452</v>
      </c>
      <c r="K183">
        <v>207</v>
      </c>
      <c r="L183">
        <v>21</v>
      </c>
      <c r="M183">
        <v>3</v>
      </c>
      <c r="O183">
        <v>-1</v>
      </c>
      <c r="P183">
        <f>Source!DM161</f>
        <v>448.39825640000009</v>
      </c>
      <c r="W183">
        <v>448.39825639999998</v>
      </c>
      <c r="X183">
        <v>1</v>
      </c>
      <c r="Y183">
        <v>448.39825639999998</v>
      </c>
      <c r="Z183">
        <v>448.39825639999998</v>
      </c>
      <c r="AA183">
        <v>1</v>
      </c>
      <c r="AB183">
        <v>448.39825639999998</v>
      </c>
    </row>
    <row r="184" spans="1:206" x14ac:dyDescent="0.25">
      <c r="A184">
        <v>50</v>
      </c>
      <c r="B184">
        <v>0</v>
      </c>
      <c r="C184">
        <v>0</v>
      </c>
      <c r="D184">
        <v>1</v>
      </c>
      <c r="E184">
        <v>208</v>
      </c>
      <c r="F184">
        <f>Source!V161</f>
        <v>0</v>
      </c>
      <c r="G184" t="s">
        <v>453</v>
      </c>
      <c r="H184" t="s">
        <v>454</v>
      </c>
      <c r="K184">
        <v>208</v>
      </c>
      <c r="L184">
        <v>22</v>
      </c>
      <c r="M184">
        <v>3</v>
      </c>
      <c r="O184">
        <v>-1</v>
      </c>
      <c r="P184">
        <f>Source!DN161</f>
        <v>0</v>
      </c>
      <c r="W184">
        <v>0</v>
      </c>
      <c r="X184">
        <v>1</v>
      </c>
      <c r="Y184">
        <v>0</v>
      </c>
      <c r="Z184">
        <v>0</v>
      </c>
      <c r="AA184">
        <v>1</v>
      </c>
      <c r="AB184">
        <v>0</v>
      </c>
    </row>
    <row r="185" spans="1:206" x14ac:dyDescent="0.25">
      <c r="A185">
        <v>50</v>
      </c>
      <c r="B185">
        <v>0</v>
      </c>
      <c r="C185">
        <v>0</v>
      </c>
      <c r="D185">
        <v>1</v>
      </c>
      <c r="E185">
        <v>209</v>
      </c>
      <c r="F185">
        <f>ROUND(Source!W161,O185)</f>
        <v>0</v>
      </c>
      <c r="G185" t="s">
        <v>455</v>
      </c>
      <c r="H185" t="s">
        <v>456</v>
      </c>
      <c r="K185">
        <v>209</v>
      </c>
      <c r="L185">
        <v>23</v>
      </c>
      <c r="M185">
        <v>3</v>
      </c>
      <c r="O185">
        <v>2</v>
      </c>
      <c r="P185">
        <f>ROUND(Source!DO161,O185)</f>
        <v>0</v>
      </c>
      <c r="W185">
        <v>0</v>
      </c>
      <c r="X185">
        <v>1</v>
      </c>
      <c r="Y185">
        <v>0</v>
      </c>
      <c r="Z185">
        <v>0</v>
      </c>
      <c r="AA185">
        <v>1</v>
      </c>
      <c r="AB185">
        <v>0</v>
      </c>
    </row>
    <row r="186" spans="1:206" x14ac:dyDescent="0.25">
      <c r="A186">
        <v>50</v>
      </c>
      <c r="B186">
        <v>0</v>
      </c>
      <c r="C186">
        <v>0</v>
      </c>
      <c r="D186">
        <v>1</v>
      </c>
      <c r="E186">
        <v>233</v>
      </c>
      <c r="F186">
        <f>ROUND(Source!BD161,O186)</f>
        <v>0</v>
      </c>
      <c r="G186" t="s">
        <v>457</v>
      </c>
      <c r="H186" t="s">
        <v>458</v>
      </c>
      <c r="K186">
        <v>233</v>
      </c>
      <c r="L186">
        <v>24</v>
      </c>
      <c r="M186">
        <v>3</v>
      </c>
      <c r="O186">
        <v>2</v>
      </c>
      <c r="P186">
        <f>ROUND(Source!EV161,O186)</f>
        <v>0</v>
      </c>
      <c r="W186">
        <v>0</v>
      </c>
      <c r="X186">
        <v>1</v>
      </c>
      <c r="Y186">
        <v>0</v>
      </c>
      <c r="Z186">
        <v>0</v>
      </c>
      <c r="AA186">
        <v>1</v>
      </c>
      <c r="AB186">
        <v>0</v>
      </c>
    </row>
    <row r="187" spans="1:206" x14ac:dyDescent="0.25">
      <c r="A187">
        <v>50</v>
      </c>
      <c r="B187">
        <v>0</v>
      </c>
      <c r="C187">
        <v>0</v>
      </c>
      <c r="D187">
        <v>1</v>
      </c>
      <c r="E187">
        <v>210</v>
      </c>
      <c r="F187">
        <f>ROUND(Source!X161,O187)</f>
        <v>5447.15</v>
      </c>
      <c r="G187" t="s">
        <v>459</v>
      </c>
      <c r="H187" t="s">
        <v>460</v>
      </c>
      <c r="K187">
        <v>210</v>
      </c>
      <c r="L187">
        <v>25</v>
      </c>
      <c r="M187">
        <v>3</v>
      </c>
      <c r="O187">
        <v>2</v>
      </c>
      <c r="P187">
        <f>ROUND(Source!DP161,O187)</f>
        <v>113100.51</v>
      </c>
      <c r="W187">
        <v>5447.15</v>
      </c>
      <c r="X187">
        <v>1</v>
      </c>
      <c r="Y187">
        <v>5447.15</v>
      </c>
      <c r="Z187">
        <v>113100.51</v>
      </c>
      <c r="AA187">
        <v>1</v>
      </c>
      <c r="AB187">
        <v>113100.51</v>
      </c>
    </row>
    <row r="188" spans="1:206" x14ac:dyDescent="0.25">
      <c r="A188">
        <v>50</v>
      </c>
      <c r="B188">
        <v>0</v>
      </c>
      <c r="C188">
        <v>0</v>
      </c>
      <c r="D188">
        <v>1</v>
      </c>
      <c r="E188">
        <v>211</v>
      </c>
      <c r="F188">
        <f>ROUND(Source!Y161,O188)</f>
        <v>3474.48</v>
      </c>
      <c r="G188" t="s">
        <v>461</v>
      </c>
      <c r="H188" t="s">
        <v>462</v>
      </c>
      <c r="K188">
        <v>211</v>
      </c>
      <c r="L188">
        <v>26</v>
      </c>
      <c r="M188">
        <v>3</v>
      </c>
      <c r="O188">
        <v>2</v>
      </c>
      <c r="P188">
        <f>ROUND(Source!DQ161,O188)</f>
        <v>53705.32</v>
      </c>
      <c r="W188">
        <v>3474.48</v>
      </c>
      <c r="X188">
        <v>1</v>
      </c>
      <c r="Y188">
        <v>3474.48</v>
      </c>
      <c r="Z188">
        <v>53705.32</v>
      </c>
      <c r="AA188">
        <v>1</v>
      </c>
      <c r="AB188">
        <v>53705.32</v>
      </c>
    </row>
    <row r="189" spans="1:206" x14ac:dyDescent="0.25">
      <c r="A189">
        <v>50</v>
      </c>
      <c r="B189">
        <v>0</v>
      </c>
      <c r="C189">
        <v>0</v>
      </c>
      <c r="D189">
        <v>1</v>
      </c>
      <c r="E189">
        <v>224</v>
      </c>
      <c r="F189">
        <f>ROUND(Source!AR161,O189)</f>
        <v>74662.75</v>
      </c>
      <c r="G189" t="s">
        <v>463</v>
      </c>
      <c r="H189" t="s">
        <v>464</v>
      </c>
      <c r="K189">
        <v>224</v>
      </c>
      <c r="L189">
        <v>27</v>
      </c>
      <c r="M189">
        <v>3</v>
      </c>
      <c r="O189">
        <v>2</v>
      </c>
      <c r="P189">
        <f>ROUND(Source!EJ161,O189)</f>
        <v>701083.99</v>
      </c>
      <c r="W189">
        <v>74662.75</v>
      </c>
      <c r="X189">
        <v>1</v>
      </c>
      <c r="Y189">
        <v>74662.75</v>
      </c>
      <c r="Z189">
        <v>701083.99</v>
      </c>
      <c r="AA189">
        <v>1</v>
      </c>
      <c r="AB189">
        <v>701083.99</v>
      </c>
    </row>
    <row r="191" spans="1:206" x14ac:dyDescent="0.25">
      <c r="A191">
        <v>51</v>
      </c>
      <c r="B191">
        <f>B12</f>
        <v>248</v>
      </c>
      <c r="C191">
        <f>A12</f>
        <v>1</v>
      </c>
      <c r="D191">
        <f>ROW(A12)</f>
        <v>12</v>
      </c>
      <c r="F191">
        <f>IF(F12&lt;&gt;"",F12,"")</f>
        <v>1</v>
      </c>
      <c r="G191" t="str">
        <f>IF(G12&lt;&gt;"",G12,"")</f>
        <v>Выполнение работ по текущему ремонту отопления в ГБУ ТЦСО "Марьино" филиал "Люблино"</v>
      </c>
      <c r="H191">
        <v>0</v>
      </c>
      <c r="O191">
        <f t="shared" ref="O191:T191" si="209">ROUND(O161,2)</f>
        <v>64206.400000000001</v>
      </c>
      <c r="P191">
        <f t="shared" si="209"/>
        <v>44010.02</v>
      </c>
      <c r="Q191">
        <f t="shared" si="209"/>
        <v>15115.69</v>
      </c>
      <c r="R191">
        <f t="shared" si="209"/>
        <v>876.94</v>
      </c>
      <c r="S191">
        <f t="shared" si="209"/>
        <v>5080.6899999999996</v>
      </c>
      <c r="T191">
        <f t="shared" si="209"/>
        <v>0</v>
      </c>
      <c r="U191">
        <f>U161</f>
        <v>448.39825640000009</v>
      </c>
      <c r="V191">
        <f>V161</f>
        <v>0</v>
      </c>
      <c r="W191">
        <f>ROUND(W161,2)</f>
        <v>0</v>
      </c>
      <c r="X191">
        <f>ROUND(X161,2)</f>
        <v>5447.15</v>
      </c>
      <c r="Y191">
        <f>ROUND(Y161,2)</f>
        <v>3474.48</v>
      </c>
      <c r="AO191">
        <f t="shared" ref="AO191:BD191" si="210">ROUND(AO161,2)</f>
        <v>0</v>
      </c>
      <c r="AP191">
        <f t="shared" si="210"/>
        <v>0</v>
      </c>
      <c r="AQ191">
        <f t="shared" si="210"/>
        <v>0</v>
      </c>
      <c r="AR191">
        <f t="shared" si="210"/>
        <v>74662.75</v>
      </c>
      <c r="AS191">
        <f t="shared" si="210"/>
        <v>67380.39</v>
      </c>
      <c r="AT191">
        <f t="shared" si="210"/>
        <v>174.11</v>
      </c>
      <c r="AU191">
        <f t="shared" si="210"/>
        <v>7108.25</v>
      </c>
      <c r="AV191">
        <f t="shared" si="210"/>
        <v>44010.02</v>
      </c>
      <c r="AW191">
        <f t="shared" si="210"/>
        <v>44010.02</v>
      </c>
      <c r="AX191">
        <f t="shared" si="210"/>
        <v>0</v>
      </c>
      <c r="AY191">
        <f t="shared" si="210"/>
        <v>44010.02</v>
      </c>
      <c r="AZ191">
        <f t="shared" si="210"/>
        <v>0</v>
      </c>
      <c r="BA191">
        <f t="shared" si="210"/>
        <v>0</v>
      </c>
      <c r="BB191">
        <f t="shared" si="210"/>
        <v>0</v>
      </c>
      <c r="BC191">
        <f t="shared" si="210"/>
        <v>0</v>
      </c>
      <c r="BD191">
        <f t="shared" si="210"/>
        <v>0</v>
      </c>
      <c r="DG191">
        <f t="shared" ref="DG191:DL191" si="211">ROUND(DG161,2)</f>
        <v>498825.57</v>
      </c>
      <c r="DH191">
        <f t="shared" si="211"/>
        <v>213789.15</v>
      </c>
      <c r="DI191">
        <f t="shared" si="211"/>
        <v>154208.64000000001</v>
      </c>
      <c r="DJ191">
        <f t="shared" si="211"/>
        <v>22581.279999999999</v>
      </c>
      <c r="DK191">
        <f t="shared" si="211"/>
        <v>130827.78</v>
      </c>
      <c r="DL191">
        <f t="shared" si="211"/>
        <v>0</v>
      </c>
      <c r="DM191">
        <f>DM161</f>
        <v>448.39825640000009</v>
      </c>
      <c r="DN191">
        <f>DN161</f>
        <v>0</v>
      </c>
      <c r="DO191">
        <f>ROUND(DO161,2)</f>
        <v>0</v>
      </c>
      <c r="DP191">
        <f>ROUND(DP161,2)</f>
        <v>113100.51</v>
      </c>
      <c r="DQ191">
        <f>ROUND(DQ161,2)</f>
        <v>53705.32</v>
      </c>
      <c r="EG191">
        <f t="shared" ref="EG191:EV191" si="212">ROUND(EG161,2)</f>
        <v>0</v>
      </c>
      <c r="EH191">
        <f t="shared" si="212"/>
        <v>0</v>
      </c>
      <c r="EI191">
        <f t="shared" si="212"/>
        <v>0</v>
      </c>
      <c r="EJ191">
        <f t="shared" si="212"/>
        <v>701083.99</v>
      </c>
      <c r="EK191">
        <f t="shared" si="212"/>
        <v>614634.05000000005</v>
      </c>
      <c r="EL191">
        <f t="shared" si="212"/>
        <v>3945.99</v>
      </c>
      <c r="EM191">
        <f t="shared" si="212"/>
        <v>82503.95</v>
      </c>
      <c r="EN191">
        <f t="shared" si="212"/>
        <v>213789.15</v>
      </c>
      <c r="EO191">
        <f t="shared" si="212"/>
        <v>213789.15</v>
      </c>
      <c r="EP191">
        <f t="shared" si="212"/>
        <v>0</v>
      </c>
      <c r="EQ191">
        <f t="shared" si="212"/>
        <v>213789.15</v>
      </c>
      <c r="ER191">
        <f t="shared" si="212"/>
        <v>0</v>
      </c>
      <c r="ES191">
        <f t="shared" si="212"/>
        <v>0</v>
      </c>
      <c r="ET191">
        <f t="shared" si="212"/>
        <v>0</v>
      </c>
      <c r="EU191">
        <f t="shared" si="212"/>
        <v>0</v>
      </c>
      <c r="EV191">
        <f t="shared" si="212"/>
        <v>0</v>
      </c>
      <c r="GX191">
        <v>0</v>
      </c>
    </row>
    <row r="193" spans="1:28" x14ac:dyDescent="0.25">
      <c r="A193">
        <v>50</v>
      </c>
      <c r="B193">
        <v>0</v>
      </c>
      <c r="C193">
        <v>0</v>
      </c>
      <c r="D193">
        <v>1</v>
      </c>
      <c r="E193">
        <v>201</v>
      </c>
      <c r="F193">
        <f>ROUND(Source!O191,O193)</f>
        <v>64206.400000000001</v>
      </c>
      <c r="G193" t="s">
        <v>411</v>
      </c>
      <c r="H193" t="s">
        <v>412</v>
      </c>
      <c r="K193">
        <v>201</v>
      </c>
      <c r="L193">
        <v>1</v>
      </c>
      <c r="M193">
        <v>3</v>
      </c>
      <c r="O193">
        <v>2</v>
      </c>
      <c r="P193">
        <f>ROUND(Source!DG191,O193)</f>
        <v>498825.57</v>
      </c>
      <c r="W193">
        <v>64206.400000000001</v>
      </c>
      <c r="X193">
        <v>1</v>
      </c>
      <c r="Y193">
        <v>64206.400000000001</v>
      </c>
      <c r="Z193">
        <v>498825.57</v>
      </c>
      <c r="AA193">
        <v>1</v>
      </c>
      <c r="AB193">
        <v>498825.57</v>
      </c>
    </row>
    <row r="194" spans="1:28" x14ac:dyDescent="0.25">
      <c r="A194">
        <v>50</v>
      </c>
      <c r="B194">
        <v>0</v>
      </c>
      <c r="C194">
        <v>0</v>
      </c>
      <c r="D194">
        <v>1</v>
      </c>
      <c r="E194">
        <v>202</v>
      </c>
      <c r="F194">
        <f>ROUND(Source!P191,O194)</f>
        <v>44010.02</v>
      </c>
      <c r="G194" t="s">
        <v>413</v>
      </c>
      <c r="H194" t="s">
        <v>414</v>
      </c>
      <c r="K194">
        <v>202</v>
      </c>
      <c r="L194">
        <v>2</v>
      </c>
      <c r="M194">
        <v>3</v>
      </c>
      <c r="O194">
        <v>2</v>
      </c>
      <c r="P194">
        <f>ROUND(Source!DH191,O194)</f>
        <v>213789.15</v>
      </c>
      <c r="W194">
        <v>44010.02</v>
      </c>
      <c r="X194">
        <v>1</v>
      </c>
      <c r="Y194">
        <v>44010.02</v>
      </c>
      <c r="Z194">
        <v>213789.15</v>
      </c>
      <c r="AA194">
        <v>1</v>
      </c>
      <c r="AB194">
        <v>213789.15</v>
      </c>
    </row>
    <row r="195" spans="1:28" x14ac:dyDescent="0.25">
      <c r="A195">
        <v>50</v>
      </c>
      <c r="B195">
        <v>0</v>
      </c>
      <c r="C195">
        <v>0</v>
      </c>
      <c r="D195">
        <v>1</v>
      </c>
      <c r="E195">
        <v>222</v>
      </c>
      <c r="F195">
        <f>ROUND(Source!AO191,O195)</f>
        <v>0</v>
      </c>
      <c r="G195" t="s">
        <v>415</v>
      </c>
      <c r="H195" t="s">
        <v>416</v>
      </c>
      <c r="K195">
        <v>222</v>
      </c>
      <c r="L195">
        <v>3</v>
      </c>
      <c r="M195">
        <v>3</v>
      </c>
      <c r="O195">
        <v>2</v>
      </c>
      <c r="P195">
        <f>ROUND(Source!EG191,O195)</f>
        <v>0</v>
      </c>
      <c r="W195">
        <v>0</v>
      </c>
      <c r="X195">
        <v>1</v>
      </c>
      <c r="Y195">
        <v>0</v>
      </c>
      <c r="Z195">
        <v>0</v>
      </c>
      <c r="AA195">
        <v>1</v>
      </c>
      <c r="AB195">
        <v>0</v>
      </c>
    </row>
    <row r="196" spans="1:28" x14ac:dyDescent="0.25">
      <c r="A196">
        <v>50</v>
      </c>
      <c r="B196">
        <v>0</v>
      </c>
      <c r="C196">
        <v>0</v>
      </c>
      <c r="D196">
        <v>1</v>
      </c>
      <c r="E196">
        <v>225</v>
      </c>
      <c r="F196">
        <f>ROUND(Source!AV191,O196)</f>
        <v>44010.02</v>
      </c>
      <c r="G196" t="s">
        <v>417</v>
      </c>
      <c r="H196" t="s">
        <v>418</v>
      </c>
      <c r="K196">
        <v>225</v>
      </c>
      <c r="L196">
        <v>4</v>
      </c>
      <c r="M196">
        <v>3</v>
      </c>
      <c r="O196">
        <v>2</v>
      </c>
      <c r="P196">
        <f>ROUND(Source!EN191,O196)</f>
        <v>213789.15</v>
      </c>
      <c r="W196">
        <v>44010.02</v>
      </c>
      <c r="X196">
        <v>1</v>
      </c>
      <c r="Y196">
        <v>44010.02</v>
      </c>
      <c r="Z196">
        <v>213789.15</v>
      </c>
      <c r="AA196">
        <v>1</v>
      </c>
      <c r="AB196">
        <v>213789.15</v>
      </c>
    </row>
    <row r="197" spans="1:28" x14ac:dyDescent="0.25">
      <c r="A197">
        <v>50</v>
      </c>
      <c r="B197">
        <v>0</v>
      </c>
      <c r="C197">
        <v>0</v>
      </c>
      <c r="D197">
        <v>1</v>
      </c>
      <c r="E197">
        <v>226</v>
      </c>
      <c r="F197">
        <f>ROUND(Source!AW191,O197)</f>
        <v>44010.02</v>
      </c>
      <c r="G197" t="s">
        <v>419</v>
      </c>
      <c r="H197" t="s">
        <v>420</v>
      </c>
      <c r="K197">
        <v>226</v>
      </c>
      <c r="L197">
        <v>5</v>
      </c>
      <c r="M197">
        <v>3</v>
      </c>
      <c r="O197">
        <v>2</v>
      </c>
      <c r="P197">
        <f>ROUND(Source!EO191,O197)</f>
        <v>213789.15</v>
      </c>
      <c r="W197">
        <v>44010.02</v>
      </c>
      <c r="X197">
        <v>1</v>
      </c>
      <c r="Y197">
        <v>44010.02</v>
      </c>
      <c r="Z197">
        <v>213789.15</v>
      </c>
      <c r="AA197">
        <v>1</v>
      </c>
      <c r="AB197">
        <v>213789.15</v>
      </c>
    </row>
    <row r="198" spans="1:28" x14ac:dyDescent="0.25">
      <c r="A198">
        <v>50</v>
      </c>
      <c r="B198">
        <v>0</v>
      </c>
      <c r="C198">
        <v>0</v>
      </c>
      <c r="D198">
        <v>1</v>
      </c>
      <c r="E198">
        <v>227</v>
      </c>
      <c r="F198">
        <f>ROUND(Source!AX191,O198)</f>
        <v>0</v>
      </c>
      <c r="G198" t="s">
        <v>421</v>
      </c>
      <c r="H198" t="s">
        <v>422</v>
      </c>
      <c r="K198">
        <v>227</v>
      </c>
      <c r="L198">
        <v>6</v>
      </c>
      <c r="M198">
        <v>3</v>
      </c>
      <c r="O198">
        <v>2</v>
      </c>
      <c r="P198">
        <f>ROUND(Source!EP191,O198)</f>
        <v>0</v>
      </c>
      <c r="W198">
        <v>0</v>
      </c>
      <c r="X198">
        <v>1</v>
      </c>
      <c r="Y198">
        <v>0</v>
      </c>
      <c r="Z198">
        <v>0</v>
      </c>
      <c r="AA198">
        <v>1</v>
      </c>
      <c r="AB198">
        <v>0</v>
      </c>
    </row>
    <row r="199" spans="1:28" x14ac:dyDescent="0.25">
      <c r="A199">
        <v>50</v>
      </c>
      <c r="B199">
        <v>0</v>
      </c>
      <c r="C199">
        <v>0</v>
      </c>
      <c r="D199">
        <v>1</v>
      </c>
      <c r="E199">
        <v>228</v>
      </c>
      <c r="F199">
        <f>ROUND(Source!AY191,O199)</f>
        <v>44010.02</v>
      </c>
      <c r="G199" t="s">
        <v>423</v>
      </c>
      <c r="H199" t="s">
        <v>424</v>
      </c>
      <c r="K199">
        <v>228</v>
      </c>
      <c r="L199">
        <v>7</v>
      </c>
      <c r="M199">
        <v>3</v>
      </c>
      <c r="O199">
        <v>2</v>
      </c>
      <c r="P199">
        <f>ROUND(Source!EQ191,O199)</f>
        <v>213789.15</v>
      </c>
      <c r="W199">
        <v>44010.02</v>
      </c>
      <c r="X199">
        <v>1</v>
      </c>
      <c r="Y199">
        <v>44010.02</v>
      </c>
      <c r="Z199">
        <v>213789.15</v>
      </c>
      <c r="AA199">
        <v>1</v>
      </c>
      <c r="AB199">
        <v>213789.15</v>
      </c>
    </row>
    <row r="200" spans="1:28" x14ac:dyDescent="0.25">
      <c r="A200">
        <v>50</v>
      </c>
      <c r="B200">
        <v>0</v>
      </c>
      <c r="C200">
        <v>0</v>
      </c>
      <c r="D200">
        <v>1</v>
      </c>
      <c r="E200">
        <v>216</v>
      </c>
      <c r="F200">
        <f>ROUND(Source!AP191,O200)</f>
        <v>0</v>
      </c>
      <c r="G200" t="s">
        <v>425</v>
      </c>
      <c r="H200" t="s">
        <v>426</v>
      </c>
      <c r="K200">
        <v>216</v>
      </c>
      <c r="L200">
        <v>8</v>
      </c>
      <c r="M200">
        <v>3</v>
      </c>
      <c r="O200">
        <v>2</v>
      </c>
      <c r="P200">
        <f>ROUND(Source!EH191,O200)</f>
        <v>0</v>
      </c>
      <c r="W200">
        <v>0</v>
      </c>
      <c r="X200">
        <v>1</v>
      </c>
      <c r="Y200">
        <v>0</v>
      </c>
      <c r="Z200">
        <v>0</v>
      </c>
      <c r="AA200">
        <v>1</v>
      </c>
      <c r="AB200">
        <v>0</v>
      </c>
    </row>
    <row r="201" spans="1:28" x14ac:dyDescent="0.25">
      <c r="A201">
        <v>50</v>
      </c>
      <c r="B201">
        <v>0</v>
      </c>
      <c r="C201">
        <v>0</v>
      </c>
      <c r="D201">
        <v>1</v>
      </c>
      <c r="E201">
        <v>223</v>
      </c>
      <c r="F201">
        <f>ROUND(Source!AQ191,O201)</f>
        <v>0</v>
      </c>
      <c r="G201" t="s">
        <v>427</v>
      </c>
      <c r="H201" t="s">
        <v>428</v>
      </c>
      <c r="K201">
        <v>223</v>
      </c>
      <c r="L201">
        <v>9</v>
      </c>
      <c r="M201">
        <v>3</v>
      </c>
      <c r="O201">
        <v>2</v>
      </c>
      <c r="P201">
        <f>ROUND(Source!EI191,O201)</f>
        <v>0</v>
      </c>
      <c r="W201">
        <v>0</v>
      </c>
      <c r="X201">
        <v>1</v>
      </c>
      <c r="Y201">
        <v>0</v>
      </c>
      <c r="Z201">
        <v>0</v>
      </c>
      <c r="AA201">
        <v>1</v>
      </c>
      <c r="AB201">
        <v>0</v>
      </c>
    </row>
    <row r="202" spans="1:28" x14ac:dyDescent="0.25">
      <c r="A202">
        <v>50</v>
      </c>
      <c r="B202">
        <v>0</v>
      </c>
      <c r="C202">
        <v>0</v>
      </c>
      <c r="D202">
        <v>1</v>
      </c>
      <c r="E202">
        <v>229</v>
      </c>
      <c r="F202">
        <f>ROUND(Source!AZ191,O202)</f>
        <v>0</v>
      </c>
      <c r="G202" t="s">
        <v>429</v>
      </c>
      <c r="H202" t="s">
        <v>430</v>
      </c>
      <c r="K202">
        <v>229</v>
      </c>
      <c r="L202">
        <v>10</v>
      </c>
      <c r="M202">
        <v>3</v>
      </c>
      <c r="O202">
        <v>2</v>
      </c>
      <c r="P202">
        <f>ROUND(Source!ER191,O202)</f>
        <v>0</v>
      </c>
      <c r="W202">
        <v>0</v>
      </c>
      <c r="X202">
        <v>1</v>
      </c>
      <c r="Y202">
        <v>0</v>
      </c>
      <c r="Z202">
        <v>0</v>
      </c>
      <c r="AA202">
        <v>1</v>
      </c>
      <c r="AB202">
        <v>0</v>
      </c>
    </row>
    <row r="203" spans="1:28" x14ac:dyDescent="0.25">
      <c r="A203">
        <v>50</v>
      </c>
      <c r="B203">
        <v>0</v>
      </c>
      <c r="C203">
        <v>0</v>
      </c>
      <c r="D203">
        <v>1</v>
      </c>
      <c r="E203">
        <v>203</v>
      </c>
      <c r="F203">
        <f>ROUND(Source!Q191,O203)</f>
        <v>15115.69</v>
      </c>
      <c r="G203" t="s">
        <v>431</v>
      </c>
      <c r="H203" t="s">
        <v>432</v>
      </c>
      <c r="K203">
        <v>203</v>
      </c>
      <c r="L203">
        <v>11</v>
      </c>
      <c r="M203">
        <v>3</v>
      </c>
      <c r="O203">
        <v>2</v>
      </c>
      <c r="P203">
        <f>ROUND(Source!DI191,O203)</f>
        <v>154208.64000000001</v>
      </c>
      <c r="W203">
        <v>15115.69</v>
      </c>
      <c r="X203">
        <v>1</v>
      </c>
      <c r="Y203">
        <v>15115.69</v>
      </c>
      <c r="Z203">
        <v>154208.64000000001</v>
      </c>
      <c r="AA203">
        <v>1</v>
      </c>
      <c r="AB203">
        <v>154208.64000000001</v>
      </c>
    </row>
    <row r="204" spans="1:28" x14ac:dyDescent="0.25">
      <c r="A204">
        <v>50</v>
      </c>
      <c r="B204">
        <v>0</v>
      </c>
      <c r="C204">
        <v>0</v>
      </c>
      <c r="D204">
        <v>1</v>
      </c>
      <c r="E204">
        <v>231</v>
      </c>
      <c r="F204">
        <f>ROUND(Source!BB191,O204)</f>
        <v>0</v>
      </c>
      <c r="G204" t="s">
        <v>433</v>
      </c>
      <c r="H204" t="s">
        <v>434</v>
      </c>
      <c r="K204">
        <v>231</v>
      </c>
      <c r="L204">
        <v>12</v>
      </c>
      <c r="M204">
        <v>3</v>
      </c>
      <c r="O204">
        <v>2</v>
      </c>
      <c r="P204">
        <f>ROUND(Source!ET191,O204)</f>
        <v>0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0</v>
      </c>
    </row>
    <row r="205" spans="1:28" x14ac:dyDescent="0.25">
      <c r="A205">
        <v>50</v>
      </c>
      <c r="B205">
        <v>0</v>
      </c>
      <c r="C205">
        <v>0</v>
      </c>
      <c r="D205">
        <v>1</v>
      </c>
      <c r="E205">
        <v>204</v>
      </c>
      <c r="F205">
        <f>ROUND(Source!R191,O205)</f>
        <v>876.94</v>
      </c>
      <c r="G205" t="s">
        <v>435</v>
      </c>
      <c r="H205" t="s">
        <v>436</v>
      </c>
      <c r="K205">
        <v>204</v>
      </c>
      <c r="L205">
        <v>13</v>
      </c>
      <c r="M205">
        <v>3</v>
      </c>
      <c r="O205">
        <v>2</v>
      </c>
      <c r="P205">
        <f>ROUND(Source!DJ191,O205)</f>
        <v>22581.279999999999</v>
      </c>
      <c r="W205">
        <v>876.94</v>
      </c>
      <c r="X205">
        <v>1</v>
      </c>
      <c r="Y205">
        <v>876.94</v>
      </c>
      <c r="Z205">
        <v>22581.279999999999</v>
      </c>
      <c r="AA205">
        <v>1</v>
      </c>
      <c r="AB205">
        <v>22581.279999999999</v>
      </c>
    </row>
    <row r="206" spans="1:28" x14ac:dyDescent="0.25">
      <c r="A206">
        <v>50</v>
      </c>
      <c r="B206">
        <v>0</v>
      </c>
      <c r="C206">
        <v>0</v>
      </c>
      <c r="D206">
        <v>1</v>
      </c>
      <c r="E206">
        <v>205</v>
      </c>
      <c r="F206">
        <f>ROUND(Source!S191,O206)</f>
        <v>5080.6899999999996</v>
      </c>
      <c r="G206" t="s">
        <v>437</v>
      </c>
      <c r="H206" t="s">
        <v>438</v>
      </c>
      <c r="K206">
        <v>205</v>
      </c>
      <c r="L206">
        <v>14</v>
      </c>
      <c r="M206">
        <v>3</v>
      </c>
      <c r="O206">
        <v>2</v>
      </c>
      <c r="P206">
        <f>ROUND(Source!DK191,O206)</f>
        <v>130827.78</v>
      </c>
      <c r="W206">
        <v>5080.6899999999996</v>
      </c>
      <c r="X206">
        <v>1</v>
      </c>
      <c r="Y206">
        <v>5080.6899999999996</v>
      </c>
      <c r="Z206">
        <v>130827.78</v>
      </c>
      <c r="AA206">
        <v>1</v>
      </c>
      <c r="AB206">
        <v>130827.78</v>
      </c>
    </row>
    <row r="207" spans="1:28" x14ac:dyDescent="0.25">
      <c r="A207">
        <v>50</v>
      </c>
      <c r="B207">
        <v>0</v>
      </c>
      <c r="C207">
        <v>0</v>
      </c>
      <c r="D207">
        <v>1</v>
      </c>
      <c r="E207">
        <v>232</v>
      </c>
      <c r="F207">
        <f>ROUND(Source!BC191,O207)</f>
        <v>0</v>
      </c>
      <c r="G207" t="s">
        <v>439</v>
      </c>
      <c r="H207" t="s">
        <v>440</v>
      </c>
      <c r="K207">
        <v>232</v>
      </c>
      <c r="L207">
        <v>15</v>
      </c>
      <c r="M207">
        <v>3</v>
      </c>
      <c r="O207">
        <v>2</v>
      </c>
      <c r="P207">
        <f>ROUND(Source!EU191,O207)</f>
        <v>0</v>
      </c>
      <c r="W207">
        <v>0</v>
      </c>
      <c r="X207">
        <v>1</v>
      </c>
      <c r="Y207">
        <v>0</v>
      </c>
      <c r="Z207">
        <v>0</v>
      </c>
      <c r="AA207">
        <v>1</v>
      </c>
      <c r="AB207">
        <v>0</v>
      </c>
    </row>
    <row r="208" spans="1:28" x14ac:dyDescent="0.25">
      <c r="A208">
        <v>50</v>
      </c>
      <c r="B208">
        <v>0</v>
      </c>
      <c r="C208">
        <v>0</v>
      </c>
      <c r="D208">
        <v>1</v>
      </c>
      <c r="E208">
        <v>214</v>
      </c>
      <c r="F208">
        <f>ROUND(Source!AS191,O208)</f>
        <v>67380.39</v>
      </c>
      <c r="G208" t="s">
        <v>441</v>
      </c>
      <c r="H208" t="s">
        <v>442</v>
      </c>
      <c r="K208">
        <v>214</v>
      </c>
      <c r="L208">
        <v>16</v>
      </c>
      <c r="M208">
        <v>3</v>
      </c>
      <c r="O208">
        <v>2</v>
      </c>
      <c r="P208">
        <f>ROUND(Source!EK191,O208)</f>
        <v>614634.05000000005</v>
      </c>
      <c r="W208">
        <v>67380.39</v>
      </c>
      <c r="X208">
        <v>1</v>
      </c>
      <c r="Y208">
        <v>67380.39</v>
      </c>
      <c r="Z208">
        <v>614634.05000000005</v>
      </c>
      <c r="AA208">
        <v>1</v>
      </c>
      <c r="AB208">
        <v>614634.05000000005</v>
      </c>
    </row>
    <row r="209" spans="1:28" x14ac:dyDescent="0.25">
      <c r="A209">
        <v>50</v>
      </c>
      <c r="B209">
        <v>0</v>
      </c>
      <c r="C209">
        <v>0</v>
      </c>
      <c r="D209">
        <v>1</v>
      </c>
      <c r="E209">
        <v>215</v>
      </c>
      <c r="F209">
        <f>ROUND(Source!AT191,O209)</f>
        <v>174.11</v>
      </c>
      <c r="G209" t="s">
        <v>443</v>
      </c>
      <c r="H209" t="s">
        <v>444</v>
      </c>
      <c r="K209">
        <v>215</v>
      </c>
      <c r="L209">
        <v>17</v>
      </c>
      <c r="M209">
        <v>3</v>
      </c>
      <c r="O209">
        <v>2</v>
      </c>
      <c r="P209">
        <f>ROUND(Source!EL191,O209)</f>
        <v>3945.99</v>
      </c>
      <c r="W209">
        <v>174.11</v>
      </c>
      <c r="X209">
        <v>1</v>
      </c>
      <c r="Y209">
        <v>174.11</v>
      </c>
      <c r="Z209">
        <v>3945.99</v>
      </c>
      <c r="AA209">
        <v>1</v>
      </c>
      <c r="AB209">
        <v>3945.99</v>
      </c>
    </row>
    <row r="210" spans="1:28" x14ac:dyDescent="0.25">
      <c r="A210">
        <v>50</v>
      </c>
      <c r="B210">
        <v>0</v>
      </c>
      <c r="C210">
        <v>0</v>
      </c>
      <c r="D210">
        <v>1</v>
      </c>
      <c r="E210">
        <v>217</v>
      </c>
      <c r="F210">
        <f>ROUND(Source!AU191,O210)</f>
        <v>7108.25</v>
      </c>
      <c r="G210" t="s">
        <v>445</v>
      </c>
      <c r="H210" t="s">
        <v>446</v>
      </c>
      <c r="K210">
        <v>217</v>
      </c>
      <c r="L210">
        <v>18</v>
      </c>
      <c r="M210">
        <v>3</v>
      </c>
      <c r="O210">
        <v>2</v>
      </c>
      <c r="P210">
        <f>ROUND(Source!EM191,O210)</f>
        <v>82503.95</v>
      </c>
      <c r="W210">
        <v>7108.25</v>
      </c>
      <c r="X210">
        <v>1</v>
      </c>
      <c r="Y210">
        <v>7108.25</v>
      </c>
      <c r="Z210">
        <v>82503.95</v>
      </c>
      <c r="AA210">
        <v>1</v>
      </c>
      <c r="AB210">
        <v>82503.95</v>
      </c>
    </row>
    <row r="211" spans="1:28" x14ac:dyDescent="0.25">
      <c r="A211">
        <v>50</v>
      </c>
      <c r="B211">
        <v>0</v>
      </c>
      <c r="C211">
        <v>0</v>
      </c>
      <c r="D211">
        <v>1</v>
      </c>
      <c r="E211">
        <v>230</v>
      </c>
      <c r="F211">
        <f>ROUND(Source!BA191,O211)</f>
        <v>0</v>
      </c>
      <c r="G211" t="s">
        <v>447</v>
      </c>
      <c r="H211" t="s">
        <v>448</v>
      </c>
      <c r="K211">
        <v>230</v>
      </c>
      <c r="L211">
        <v>19</v>
      </c>
      <c r="M211">
        <v>3</v>
      </c>
      <c r="O211">
        <v>2</v>
      </c>
      <c r="P211">
        <f>ROUND(Source!ES191,O211)</f>
        <v>0</v>
      </c>
      <c r="W211">
        <v>0</v>
      </c>
      <c r="X211">
        <v>1</v>
      </c>
      <c r="Y211">
        <v>0</v>
      </c>
      <c r="Z211">
        <v>0</v>
      </c>
      <c r="AA211">
        <v>1</v>
      </c>
      <c r="AB211">
        <v>0</v>
      </c>
    </row>
    <row r="212" spans="1:28" x14ac:dyDescent="0.25">
      <c r="A212">
        <v>50</v>
      </c>
      <c r="B212">
        <v>0</v>
      </c>
      <c r="C212">
        <v>0</v>
      </c>
      <c r="D212">
        <v>1</v>
      </c>
      <c r="E212">
        <v>206</v>
      </c>
      <c r="F212">
        <f>ROUND(Source!T191,O212)</f>
        <v>0</v>
      </c>
      <c r="G212" t="s">
        <v>449</v>
      </c>
      <c r="H212" t="s">
        <v>450</v>
      </c>
      <c r="K212">
        <v>206</v>
      </c>
      <c r="L212">
        <v>20</v>
      </c>
      <c r="M212">
        <v>3</v>
      </c>
      <c r="O212">
        <v>2</v>
      </c>
      <c r="P212">
        <f>ROUND(Source!DL191,O212)</f>
        <v>0</v>
      </c>
      <c r="W212">
        <v>0</v>
      </c>
      <c r="X212">
        <v>1</v>
      </c>
      <c r="Y212">
        <v>0</v>
      </c>
      <c r="Z212">
        <v>0</v>
      </c>
      <c r="AA212">
        <v>1</v>
      </c>
      <c r="AB212">
        <v>0</v>
      </c>
    </row>
    <row r="213" spans="1:28" x14ac:dyDescent="0.25">
      <c r="A213">
        <v>50</v>
      </c>
      <c r="B213">
        <v>0</v>
      </c>
      <c r="C213">
        <v>0</v>
      </c>
      <c r="D213">
        <v>1</v>
      </c>
      <c r="E213">
        <v>207</v>
      </c>
      <c r="F213">
        <f>Source!U191</f>
        <v>448.39825640000009</v>
      </c>
      <c r="G213" t="s">
        <v>451</v>
      </c>
      <c r="H213" t="s">
        <v>452</v>
      </c>
      <c r="K213">
        <v>207</v>
      </c>
      <c r="L213">
        <v>21</v>
      </c>
      <c r="M213">
        <v>3</v>
      </c>
      <c r="O213">
        <v>-1</v>
      </c>
      <c r="P213">
        <f>Source!DM191</f>
        <v>448.39825640000009</v>
      </c>
      <c r="W213">
        <v>448.39825639999998</v>
      </c>
      <c r="X213">
        <v>1</v>
      </c>
      <c r="Y213">
        <v>448.39825639999998</v>
      </c>
      <c r="Z213">
        <v>448.39825639999998</v>
      </c>
      <c r="AA213">
        <v>1</v>
      </c>
      <c r="AB213">
        <v>448.39825639999998</v>
      </c>
    </row>
    <row r="214" spans="1:28" x14ac:dyDescent="0.25">
      <c r="A214">
        <v>50</v>
      </c>
      <c r="B214">
        <v>0</v>
      </c>
      <c r="C214">
        <v>0</v>
      </c>
      <c r="D214">
        <v>1</v>
      </c>
      <c r="E214">
        <v>208</v>
      </c>
      <c r="F214">
        <f>Source!V191</f>
        <v>0</v>
      </c>
      <c r="G214" t="s">
        <v>453</v>
      </c>
      <c r="H214" t="s">
        <v>454</v>
      </c>
      <c r="K214">
        <v>208</v>
      </c>
      <c r="L214">
        <v>22</v>
      </c>
      <c r="M214">
        <v>3</v>
      </c>
      <c r="O214">
        <v>-1</v>
      </c>
      <c r="P214">
        <f>Source!DN191</f>
        <v>0</v>
      </c>
      <c r="W214">
        <v>0</v>
      </c>
      <c r="X214">
        <v>1</v>
      </c>
      <c r="Y214">
        <v>0</v>
      </c>
      <c r="Z214">
        <v>0</v>
      </c>
      <c r="AA214">
        <v>1</v>
      </c>
      <c r="AB214">
        <v>0</v>
      </c>
    </row>
    <row r="215" spans="1:28" x14ac:dyDescent="0.25">
      <c r="A215">
        <v>50</v>
      </c>
      <c r="B215">
        <v>0</v>
      </c>
      <c r="C215">
        <v>0</v>
      </c>
      <c r="D215">
        <v>1</v>
      </c>
      <c r="E215">
        <v>209</v>
      </c>
      <c r="F215">
        <f>ROUND(Source!W191,O215)</f>
        <v>0</v>
      </c>
      <c r="G215" t="s">
        <v>455</v>
      </c>
      <c r="H215" t="s">
        <v>456</v>
      </c>
      <c r="K215">
        <v>209</v>
      </c>
      <c r="L215">
        <v>23</v>
      </c>
      <c r="M215">
        <v>3</v>
      </c>
      <c r="O215">
        <v>2</v>
      </c>
      <c r="P215">
        <f>ROUND(Source!DO191,O215)</f>
        <v>0</v>
      </c>
      <c r="W215">
        <v>0</v>
      </c>
      <c r="X215">
        <v>1</v>
      </c>
      <c r="Y215">
        <v>0</v>
      </c>
      <c r="Z215">
        <v>0</v>
      </c>
      <c r="AA215">
        <v>1</v>
      </c>
      <c r="AB215">
        <v>0</v>
      </c>
    </row>
    <row r="216" spans="1:28" x14ac:dyDescent="0.25">
      <c r="A216">
        <v>50</v>
      </c>
      <c r="B216">
        <v>0</v>
      </c>
      <c r="C216">
        <v>0</v>
      </c>
      <c r="D216">
        <v>1</v>
      </c>
      <c r="E216">
        <v>233</v>
      </c>
      <c r="F216">
        <f>ROUND(Source!BD191,O216)</f>
        <v>0</v>
      </c>
      <c r="G216" t="s">
        <v>457</v>
      </c>
      <c r="H216" t="s">
        <v>458</v>
      </c>
      <c r="K216">
        <v>233</v>
      </c>
      <c r="L216">
        <v>24</v>
      </c>
      <c r="M216">
        <v>3</v>
      </c>
      <c r="O216">
        <v>2</v>
      </c>
      <c r="P216">
        <f>ROUND(Source!EV191,O216)</f>
        <v>0</v>
      </c>
      <c r="W216">
        <v>0</v>
      </c>
      <c r="X216">
        <v>1</v>
      </c>
      <c r="Y216">
        <v>0</v>
      </c>
      <c r="Z216">
        <v>0</v>
      </c>
      <c r="AA216">
        <v>1</v>
      </c>
      <c r="AB216">
        <v>0</v>
      </c>
    </row>
    <row r="217" spans="1:28" x14ac:dyDescent="0.25">
      <c r="A217">
        <v>50</v>
      </c>
      <c r="B217">
        <v>0</v>
      </c>
      <c r="C217">
        <v>0</v>
      </c>
      <c r="D217">
        <v>1</v>
      </c>
      <c r="E217">
        <v>210</v>
      </c>
      <c r="F217">
        <f>ROUND(Source!X191,O217)</f>
        <v>5447.15</v>
      </c>
      <c r="G217" t="s">
        <v>459</v>
      </c>
      <c r="H217" t="s">
        <v>460</v>
      </c>
      <c r="K217">
        <v>210</v>
      </c>
      <c r="L217">
        <v>25</v>
      </c>
      <c r="M217">
        <v>3</v>
      </c>
      <c r="O217">
        <v>2</v>
      </c>
      <c r="P217">
        <f>ROUND(Source!DP191,O217)</f>
        <v>113100.51</v>
      </c>
      <c r="W217">
        <v>5447.15</v>
      </c>
      <c r="X217">
        <v>1</v>
      </c>
      <c r="Y217">
        <v>5447.15</v>
      </c>
      <c r="Z217">
        <v>113100.51</v>
      </c>
      <c r="AA217">
        <v>1</v>
      </c>
      <c r="AB217">
        <v>113100.51</v>
      </c>
    </row>
    <row r="218" spans="1:28" x14ac:dyDescent="0.25">
      <c r="A218">
        <v>50</v>
      </c>
      <c r="B218">
        <v>0</v>
      </c>
      <c r="C218">
        <v>0</v>
      </c>
      <c r="D218">
        <v>1</v>
      </c>
      <c r="E218">
        <v>211</v>
      </c>
      <c r="F218">
        <f>ROUND(Source!Y191,O218)</f>
        <v>3474.48</v>
      </c>
      <c r="G218" t="s">
        <v>461</v>
      </c>
      <c r="H218" t="s">
        <v>462</v>
      </c>
      <c r="K218">
        <v>211</v>
      </c>
      <c r="L218">
        <v>26</v>
      </c>
      <c r="M218">
        <v>3</v>
      </c>
      <c r="O218">
        <v>2</v>
      </c>
      <c r="P218">
        <f>ROUND(Source!DQ191,O218)</f>
        <v>53705.32</v>
      </c>
      <c r="W218">
        <v>3474.48</v>
      </c>
      <c r="X218">
        <v>1</v>
      </c>
      <c r="Y218">
        <v>3474.48</v>
      </c>
      <c r="Z218">
        <v>53705.32</v>
      </c>
      <c r="AA218">
        <v>1</v>
      </c>
      <c r="AB218">
        <v>53705.32</v>
      </c>
    </row>
    <row r="219" spans="1:28" x14ac:dyDescent="0.25">
      <c r="A219">
        <v>50</v>
      </c>
      <c r="B219">
        <v>0</v>
      </c>
      <c r="C219">
        <v>0</v>
      </c>
      <c r="D219">
        <v>1</v>
      </c>
      <c r="E219">
        <v>224</v>
      </c>
      <c r="F219">
        <f>ROUND(Source!AR191,O219)</f>
        <v>74662.75</v>
      </c>
      <c r="G219" t="s">
        <v>463</v>
      </c>
      <c r="H219" t="s">
        <v>464</v>
      </c>
      <c r="K219">
        <v>224</v>
      </c>
      <c r="L219">
        <v>27</v>
      </c>
      <c r="M219">
        <v>3</v>
      </c>
      <c r="O219">
        <v>2</v>
      </c>
      <c r="P219">
        <f>ROUND(Source!EJ191,O219)</f>
        <v>701083.99</v>
      </c>
      <c r="W219">
        <v>74662.75</v>
      </c>
      <c r="X219">
        <v>1</v>
      </c>
      <c r="Y219">
        <v>74662.75</v>
      </c>
      <c r="Z219">
        <v>701083.99</v>
      </c>
      <c r="AA219">
        <v>1</v>
      </c>
      <c r="AB219">
        <v>701083.99</v>
      </c>
    </row>
    <row r="221" spans="1:28" x14ac:dyDescent="0.25">
      <c r="A221">
        <v>61</v>
      </c>
      <c r="F221">
        <v>5</v>
      </c>
      <c r="G221" t="s">
        <v>465</v>
      </c>
      <c r="H221" t="s">
        <v>466</v>
      </c>
    </row>
    <row r="222" spans="1:28" x14ac:dyDescent="0.25">
      <c r="A222">
        <v>61</v>
      </c>
      <c r="F222">
        <v>20</v>
      </c>
      <c r="G222" t="s">
        <v>467</v>
      </c>
      <c r="H222" t="s">
        <v>466</v>
      </c>
    </row>
    <row r="223" spans="1:28" x14ac:dyDescent="0.25">
      <c r="A223">
        <v>61</v>
      </c>
      <c r="F223">
        <v>0</v>
      </c>
      <c r="G223" t="s">
        <v>468</v>
      </c>
      <c r="H223" t="s">
        <v>466</v>
      </c>
    </row>
    <row r="224" spans="1:28" x14ac:dyDescent="0.25">
      <c r="A224">
        <v>61</v>
      </c>
      <c r="F224">
        <v>2.9</v>
      </c>
      <c r="G224" t="s">
        <v>469</v>
      </c>
      <c r="H224" t="s">
        <v>466</v>
      </c>
    </row>
    <row r="225" spans="1:11" x14ac:dyDescent="0.25">
      <c r="A225">
        <v>61</v>
      </c>
      <c r="F225">
        <v>22</v>
      </c>
      <c r="G225" t="s">
        <v>470</v>
      </c>
      <c r="H225" t="s">
        <v>466</v>
      </c>
    </row>
    <row r="226" spans="1:11" x14ac:dyDescent="0.25">
      <c r="A226">
        <v>61</v>
      </c>
      <c r="F226">
        <v>10.8</v>
      </c>
      <c r="G226" t="s">
        <v>471</v>
      </c>
      <c r="H226" t="s">
        <v>466</v>
      </c>
    </row>
    <row r="227" spans="1:11" x14ac:dyDescent="0.25">
      <c r="A227">
        <v>61</v>
      </c>
      <c r="F227">
        <v>34.799999999999997</v>
      </c>
      <c r="G227" t="s">
        <v>472</v>
      </c>
      <c r="H227" t="s">
        <v>466</v>
      </c>
    </row>
    <row r="228" spans="1:11" x14ac:dyDescent="0.25">
      <c r="A228">
        <v>61</v>
      </c>
      <c r="F228">
        <v>12</v>
      </c>
      <c r="G228" t="s">
        <v>473</v>
      </c>
      <c r="H228" t="s">
        <v>466</v>
      </c>
    </row>
    <row r="229" spans="1:11" x14ac:dyDescent="0.25">
      <c r="A229">
        <v>61</v>
      </c>
      <c r="F229">
        <v>2.73</v>
      </c>
      <c r="G229" t="s">
        <v>474</v>
      </c>
      <c r="H229" t="s">
        <v>466</v>
      </c>
    </row>
    <row r="230" spans="1:11" x14ac:dyDescent="0.25">
      <c r="A230">
        <v>61</v>
      </c>
      <c r="F230">
        <v>0.82</v>
      </c>
      <c r="G230" t="s">
        <v>475</v>
      </c>
      <c r="H230" t="s">
        <v>466</v>
      </c>
    </row>
    <row r="231" spans="1:11" x14ac:dyDescent="0.25">
      <c r="A231">
        <v>61</v>
      </c>
      <c r="F231">
        <v>2.5</v>
      </c>
      <c r="G231" t="s">
        <v>476</v>
      </c>
      <c r="H231" t="s">
        <v>466</v>
      </c>
      <c r="K231" t="s">
        <v>70</v>
      </c>
    </row>
    <row r="232" spans="1:11" x14ac:dyDescent="0.25">
      <c r="A232">
        <v>61</v>
      </c>
      <c r="F232">
        <v>13.6</v>
      </c>
      <c r="G232" t="s">
        <v>477</v>
      </c>
      <c r="H232" t="s">
        <v>466</v>
      </c>
    </row>
    <row r="233" spans="1:11" x14ac:dyDescent="0.25">
      <c r="A233">
        <v>61</v>
      </c>
      <c r="F233">
        <v>0</v>
      </c>
      <c r="G233" t="s">
        <v>478</v>
      </c>
      <c r="H233" t="s">
        <v>466</v>
      </c>
    </row>
    <row r="234" spans="1:11" x14ac:dyDescent="0.25">
      <c r="A234">
        <v>61</v>
      </c>
      <c r="F234">
        <v>12</v>
      </c>
      <c r="G234" t="s">
        <v>479</v>
      </c>
      <c r="H234" t="s">
        <v>466</v>
      </c>
    </row>
    <row r="235" spans="1:11" x14ac:dyDescent="0.25">
      <c r="A235">
        <v>61</v>
      </c>
      <c r="F235">
        <v>0</v>
      </c>
      <c r="G235" t="s">
        <v>480</v>
      </c>
      <c r="H235" t="s">
        <v>466</v>
      </c>
    </row>
    <row r="236" spans="1:11" x14ac:dyDescent="0.25">
      <c r="A236">
        <v>61</v>
      </c>
      <c r="F236">
        <v>0</v>
      </c>
      <c r="G236" t="s">
        <v>481</v>
      </c>
      <c r="H236" t="s">
        <v>466</v>
      </c>
    </row>
    <row r="237" spans="1:11" x14ac:dyDescent="0.25">
      <c r="A237">
        <v>61</v>
      </c>
      <c r="F237">
        <v>2.73</v>
      </c>
      <c r="G237" t="s">
        <v>482</v>
      </c>
      <c r="H237" t="s">
        <v>466</v>
      </c>
      <c r="K237" t="s">
        <v>70</v>
      </c>
    </row>
    <row r="238" spans="1:11" x14ac:dyDescent="0.25">
      <c r="A238">
        <v>61</v>
      </c>
      <c r="F238">
        <v>5.89</v>
      </c>
      <c r="G238" t="s">
        <v>483</v>
      </c>
      <c r="H238" t="s">
        <v>466</v>
      </c>
    </row>
    <row r="239" spans="1:11" x14ac:dyDescent="0.25">
      <c r="A239">
        <v>61</v>
      </c>
      <c r="F239">
        <v>5.42</v>
      </c>
      <c r="G239" t="s">
        <v>484</v>
      </c>
      <c r="H239" t="s">
        <v>466</v>
      </c>
    </row>
    <row r="240" spans="1:11" x14ac:dyDescent="0.25">
      <c r="A240">
        <v>61</v>
      </c>
      <c r="F240">
        <v>13.6</v>
      </c>
      <c r="G240" t="s">
        <v>485</v>
      </c>
      <c r="H240" t="s">
        <v>466</v>
      </c>
    </row>
    <row r="241" spans="1:40" x14ac:dyDescent="0.25">
      <c r="A241">
        <v>61</v>
      </c>
      <c r="F241">
        <v>15.46</v>
      </c>
      <c r="G241" t="s">
        <v>486</v>
      </c>
      <c r="H241" t="s">
        <v>466</v>
      </c>
    </row>
    <row r="242" spans="1:40" x14ac:dyDescent="0.25">
      <c r="A242">
        <v>61</v>
      </c>
      <c r="F242">
        <v>3.86</v>
      </c>
      <c r="G242" t="s">
        <v>487</v>
      </c>
      <c r="H242" t="s">
        <v>488</v>
      </c>
    </row>
    <row r="243" spans="1:40" x14ac:dyDescent="0.25">
      <c r="A243">
        <v>61</v>
      </c>
      <c r="F243">
        <v>3.77</v>
      </c>
      <c r="G243" t="s">
        <v>489</v>
      </c>
      <c r="H243" t="s">
        <v>490</v>
      </c>
    </row>
    <row r="246" spans="1:40" x14ac:dyDescent="0.25">
      <c r="A246">
        <v>-1</v>
      </c>
    </row>
    <row r="248" spans="1:40" x14ac:dyDescent="0.25">
      <c r="A248">
        <v>75</v>
      </c>
      <c r="B248" t="s">
        <v>491</v>
      </c>
      <c r="C248">
        <v>2000</v>
      </c>
      <c r="D248">
        <v>0</v>
      </c>
      <c r="E248">
        <v>1</v>
      </c>
      <c r="G248">
        <v>0</v>
      </c>
      <c r="H248">
        <v>1</v>
      </c>
      <c r="I248">
        <v>0</v>
      </c>
      <c r="J248">
        <v>1</v>
      </c>
      <c r="K248">
        <v>98</v>
      </c>
      <c r="L248">
        <v>77</v>
      </c>
      <c r="M248">
        <v>0</v>
      </c>
      <c r="N248">
        <v>1045535525</v>
      </c>
      <c r="O248">
        <v>1</v>
      </c>
    </row>
    <row r="249" spans="1:40" x14ac:dyDescent="0.25">
      <c r="A249">
        <v>75</v>
      </c>
      <c r="B249" t="s">
        <v>492</v>
      </c>
      <c r="C249">
        <v>2016</v>
      </c>
      <c r="D249">
        <v>0</v>
      </c>
      <c r="E249">
        <v>1</v>
      </c>
      <c r="G249">
        <v>0</v>
      </c>
      <c r="H249">
        <v>2</v>
      </c>
      <c r="I249">
        <v>1</v>
      </c>
      <c r="J249">
        <v>1</v>
      </c>
      <c r="K249">
        <v>93</v>
      </c>
      <c r="L249">
        <v>64</v>
      </c>
      <c r="M249">
        <v>1</v>
      </c>
      <c r="N249">
        <v>1045535526</v>
      </c>
      <c r="O249">
        <v>2</v>
      </c>
    </row>
    <row r="250" spans="1:40" x14ac:dyDescent="0.25">
      <c r="A250">
        <v>1</v>
      </c>
      <c r="B250" t="s">
        <v>493</v>
      </c>
      <c r="C250" t="s">
        <v>494</v>
      </c>
      <c r="D250">
        <v>2021</v>
      </c>
      <c r="E250">
        <v>9</v>
      </c>
      <c r="F250">
        <v>1</v>
      </c>
      <c r="G250">
        <v>1</v>
      </c>
      <c r="H250">
        <v>0</v>
      </c>
      <c r="I250">
        <v>2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AA250" t="s">
        <v>495</v>
      </c>
      <c r="AN250">
        <v>1045535527</v>
      </c>
    </row>
    <row r="251" spans="1:40" x14ac:dyDescent="0.25">
      <c r="A251">
        <v>2</v>
      </c>
      <c r="B251" t="s">
        <v>496</v>
      </c>
      <c r="D251">
        <v>0</v>
      </c>
      <c r="E251">
        <v>0</v>
      </c>
      <c r="AN251">
        <v>1045535531</v>
      </c>
    </row>
    <row r="252" spans="1:40" x14ac:dyDescent="0.25">
      <c r="A252">
        <v>3</v>
      </c>
      <c r="B252" t="s">
        <v>497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2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AN252">
        <v>1045535532</v>
      </c>
    </row>
    <row r="256" spans="1:40" x14ac:dyDescent="0.25">
      <c r="A256">
        <v>65</v>
      </c>
      <c r="C256">
        <v>1</v>
      </c>
      <c r="D256">
        <v>0</v>
      </c>
      <c r="E256">
        <v>245</v>
      </c>
    </row>
    <row r="266" spans="11:11" x14ac:dyDescent="0.25">
      <c r="K266" t="s">
        <v>82</v>
      </c>
    </row>
    <row r="272" spans="11:11" x14ac:dyDescent="0.25">
      <c r="K272" t="s">
        <v>82</v>
      </c>
    </row>
  </sheetData>
  <printOptions gridLines="1"/>
  <pageMargins left="0.75" right="0.75" top="1" bottom="1" header="0.5" footer="0.5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EC55"/>
  <sheetViews>
    <sheetView zoomScaleNormal="100" workbookViewId="0"/>
  </sheetViews>
  <sheetFormatPr defaultRowHeight="13.2" x14ac:dyDescent="0.25"/>
  <cols>
    <col min="1" max="1025" width="9.109375" customWidth="1"/>
  </cols>
  <sheetData>
    <row r="1" spans="1:133" x14ac:dyDescent="0.25">
      <c r="A1">
        <v>0</v>
      </c>
      <c r="B1" t="s">
        <v>126</v>
      </c>
      <c r="D1" t="s">
        <v>498</v>
      </c>
      <c r="F1">
        <v>0</v>
      </c>
      <c r="G1">
        <v>0</v>
      </c>
      <c r="H1">
        <v>0</v>
      </c>
      <c r="I1" t="s">
        <v>128</v>
      </c>
      <c r="K1">
        <v>1</v>
      </c>
      <c r="L1">
        <v>40934</v>
      </c>
      <c r="M1">
        <v>343044701</v>
      </c>
      <c r="N1">
        <v>11</v>
      </c>
      <c r="O1">
        <v>4</v>
      </c>
      <c r="P1">
        <v>1</v>
      </c>
      <c r="Q1">
        <v>0</v>
      </c>
    </row>
    <row r="12" spans="1:133" x14ac:dyDescent="0.25">
      <c r="A12">
        <v>1</v>
      </c>
      <c r="B12">
        <v>51</v>
      </c>
      <c r="C12">
        <v>0</v>
      </c>
      <c r="E12">
        <v>0</v>
      </c>
      <c r="F12" t="s">
        <v>129</v>
      </c>
      <c r="G12" t="s">
        <v>130</v>
      </c>
      <c r="I12">
        <v>0</v>
      </c>
      <c r="K12">
        <v>0</v>
      </c>
      <c r="L12">
        <v>0</v>
      </c>
      <c r="M12">
        <v>2</v>
      </c>
      <c r="O12">
        <v>0</v>
      </c>
      <c r="P12">
        <v>0</v>
      </c>
      <c r="Q12">
        <v>0</v>
      </c>
      <c r="R12">
        <v>175</v>
      </c>
      <c r="S12">
        <v>157</v>
      </c>
      <c r="T12">
        <v>1</v>
      </c>
      <c r="V12">
        <v>0</v>
      </c>
      <c r="BB12">
        <v>0</v>
      </c>
      <c r="BH12" t="s">
        <v>131</v>
      </c>
      <c r="BI12" t="s">
        <v>132</v>
      </c>
      <c r="BJ12">
        <v>1</v>
      </c>
      <c r="BK12">
        <v>1</v>
      </c>
      <c r="BL12">
        <v>0</v>
      </c>
      <c r="BM12">
        <v>0</v>
      </c>
      <c r="BN12">
        <v>1</v>
      </c>
      <c r="BO12">
        <v>0</v>
      </c>
      <c r="BP12">
        <v>6</v>
      </c>
      <c r="BQ12">
        <v>2</v>
      </c>
      <c r="BR12">
        <v>1</v>
      </c>
      <c r="BS12">
        <v>1</v>
      </c>
      <c r="BT12">
        <v>1</v>
      </c>
      <c r="BU12">
        <v>0</v>
      </c>
      <c r="BV12">
        <v>1</v>
      </c>
      <c r="BW12">
        <v>1</v>
      </c>
      <c r="BX12">
        <v>0</v>
      </c>
      <c r="BY12" t="s">
        <v>133</v>
      </c>
      <c r="BZ12" t="s">
        <v>134</v>
      </c>
      <c r="CA12" t="s">
        <v>135</v>
      </c>
      <c r="CB12" t="s">
        <v>135</v>
      </c>
      <c r="CC12" t="s">
        <v>135</v>
      </c>
      <c r="CD12" t="s">
        <v>135</v>
      </c>
      <c r="CE12" t="s">
        <v>136</v>
      </c>
      <c r="CF12">
        <v>0</v>
      </c>
      <c r="CG12">
        <v>0</v>
      </c>
      <c r="CH12">
        <v>16777226</v>
      </c>
      <c r="CK12">
        <v>61</v>
      </c>
      <c r="CQ12" t="s">
        <v>137</v>
      </c>
      <c r="CR12" t="s">
        <v>138</v>
      </c>
      <c r="CS12">
        <v>41660</v>
      </c>
      <c r="CT12">
        <v>1</v>
      </c>
      <c r="EC12">
        <v>0</v>
      </c>
    </row>
    <row r="14" spans="1:133" x14ac:dyDescent="0.25">
      <c r="A14">
        <v>22</v>
      </c>
      <c r="B14">
        <v>0</v>
      </c>
      <c r="C14">
        <v>0</v>
      </c>
      <c r="D14">
        <v>1045535525</v>
      </c>
      <c r="E14">
        <v>1045535526</v>
      </c>
      <c r="F14">
        <v>3</v>
      </c>
    </row>
    <row r="16" spans="1:133" x14ac:dyDescent="0.25">
      <c r="A16">
        <v>3</v>
      </c>
      <c r="B16">
        <v>1</v>
      </c>
      <c r="C16" t="s">
        <v>139</v>
      </c>
      <c r="D16" t="s">
        <v>139</v>
      </c>
      <c r="E16">
        <f>(Source!F178)/1000</f>
        <v>67.380390000000006</v>
      </c>
      <c r="F16">
        <f>(Source!F179)/1000</f>
        <v>0.17411000000000001</v>
      </c>
      <c r="G16">
        <f>(Source!F170)/1000</f>
        <v>0</v>
      </c>
      <c r="H16">
        <f>(Source!F180)/1000+(Source!F181)/1000</f>
        <v>7.10825</v>
      </c>
      <c r="I16">
        <f>E16+F16+G16+H16</f>
        <v>74.662750000000003</v>
      </c>
      <c r="J16">
        <f>(Source!F176)/1000</f>
        <v>5.0806899999999997</v>
      </c>
      <c r="T16">
        <f>(Source!P178)/1000</f>
        <v>614.63405</v>
      </c>
      <c r="U16">
        <f>(Source!P179)/1000</f>
        <v>3.9459899999999997</v>
      </c>
      <c r="V16">
        <f>(Source!P170)/1000</f>
        <v>0</v>
      </c>
      <c r="W16">
        <f>(Source!P180)/1000+(Source!P181)/1000</f>
        <v>82.503950000000003</v>
      </c>
      <c r="X16">
        <f>T16+U16+V16+W16</f>
        <v>701.08399000000009</v>
      </c>
      <c r="Y16">
        <f>(Source!P176)/1000</f>
        <v>130.82777999999999</v>
      </c>
      <c r="AI16">
        <v>0</v>
      </c>
      <c r="AJ16">
        <v>0</v>
      </c>
      <c r="AN16">
        <v>0</v>
      </c>
      <c r="AT16">
        <v>64206.400000000001</v>
      </c>
      <c r="AU16">
        <v>44010.02</v>
      </c>
      <c r="AV16">
        <v>0</v>
      </c>
      <c r="AW16">
        <v>0</v>
      </c>
      <c r="AX16">
        <v>0</v>
      </c>
      <c r="AY16">
        <v>15115.69</v>
      </c>
      <c r="AZ16">
        <v>876.94</v>
      </c>
      <c r="BA16">
        <v>5080.6899999999996</v>
      </c>
      <c r="BB16">
        <v>67380.39</v>
      </c>
      <c r="BC16">
        <v>174.11</v>
      </c>
      <c r="BD16">
        <v>7108.25</v>
      </c>
      <c r="BE16">
        <v>0</v>
      </c>
      <c r="BF16">
        <v>448.39825639999998</v>
      </c>
      <c r="BG16">
        <v>0</v>
      </c>
      <c r="BH16">
        <v>0</v>
      </c>
      <c r="BI16">
        <v>5447.15</v>
      </c>
      <c r="BJ16">
        <v>3474.48</v>
      </c>
      <c r="BK16">
        <v>74662.75</v>
      </c>
      <c r="BR16">
        <v>498825.57</v>
      </c>
      <c r="BS16">
        <v>213789.15</v>
      </c>
      <c r="BT16">
        <v>0</v>
      </c>
      <c r="BU16">
        <v>0</v>
      </c>
      <c r="BV16">
        <v>0</v>
      </c>
      <c r="BW16">
        <v>154208.64000000001</v>
      </c>
      <c r="BX16">
        <v>22581.279999999999</v>
      </c>
      <c r="BY16">
        <v>130827.78</v>
      </c>
      <c r="BZ16">
        <v>614634.05000000005</v>
      </c>
      <c r="CA16">
        <v>3945.99</v>
      </c>
      <c r="CB16">
        <v>82503.95</v>
      </c>
      <c r="CC16">
        <v>0</v>
      </c>
      <c r="CD16">
        <v>448.39825639999998</v>
      </c>
      <c r="CE16">
        <v>0</v>
      </c>
      <c r="CF16">
        <v>0</v>
      </c>
      <c r="CG16">
        <v>113100.51</v>
      </c>
      <c r="CH16">
        <v>53705.32</v>
      </c>
      <c r="CI16">
        <v>701083.99</v>
      </c>
    </row>
    <row r="18" spans="1:25" x14ac:dyDescent="0.25">
      <c r="A18">
        <v>51</v>
      </c>
      <c r="E18">
        <f>SUMIF(A16:A17,3,E16:E17)</f>
        <v>67.380390000000006</v>
      </c>
      <c r="F18">
        <f>SUMIF(A16:A17,3,F16:F17)</f>
        <v>0.17411000000000001</v>
      </c>
      <c r="G18">
        <f>SUMIF(A16:A17,3,G16:G17)</f>
        <v>0</v>
      </c>
      <c r="H18">
        <f>SUMIF(A16:A17,3,H16:H17)</f>
        <v>7.10825</v>
      </c>
      <c r="I18">
        <f>SUMIF(A16:A17,3,I16:I17)</f>
        <v>74.662750000000003</v>
      </c>
      <c r="J18">
        <f>SUMIF(A16:A17,3,J16:J17)</f>
        <v>5.0806899999999997</v>
      </c>
      <c r="T18">
        <f>SUMIF(A16:A17,3,T16:T17)</f>
        <v>614.63405</v>
      </c>
      <c r="U18">
        <f>SUMIF(A16:A17,3,U16:U17)</f>
        <v>3.9459899999999997</v>
      </c>
      <c r="V18">
        <f>SUMIF(A16:A17,3,V16:V17)</f>
        <v>0</v>
      </c>
      <c r="W18">
        <f>SUMIF(A16:A17,3,W16:W17)</f>
        <v>82.503950000000003</v>
      </c>
      <c r="X18">
        <f>SUMIF(A16:A17,3,X16:X17)</f>
        <v>701.08399000000009</v>
      </c>
      <c r="Y18">
        <f>SUMIF(A16:A17,3,Y16:Y17)</f>
        <v>130.82777999999999</v>
      </c>
    </row>
    <row r="20" spans="1:25" x14ac:dyDescent="0.25">
      <c r="A20">
        <v>50</v>
      </c>
      <c r="B20">
        <v>0</v>
      </c>
      <c r="C20">
        <v>0</v>
      </c>
      <c r="D20">
        <v>1</v>
      </c>
      <c r="E20">
        <v>201</v>
      </c>
      <c r="F20">
        <v>64206.400000000001</v>
      </c>
      <c r="G20" t="s">
        <v>411</v>
      </c>
      <c r="H20" t="s">
        <v>412</v>
      </c>
      <c r="K20">
        <v>201</v>
      </c>
      <c r="L20">
        <v>1</v>
      </c>
      <c r="M20">
        <v>3</v>
      </c>
      <c r="O20">
        <v>2</v>
      </c>
      <c r="P20">
        <v>498825.57</v>
      </c>
    </row>
    <row r="21" spans="1:25" x14ac:dyDescent="0.25">
      <c r="A21">
        <v>50</v>
      </c>
      <c r="B21">
        <v>0</v>
      </c>
      <c r="C21">
        <v>0</v>
      </c>
      <c r="D21">
        <v>1</v>
      </c>
      <c r="E21">
        <v>202</v>
      </c>
      <c r="F21">
        <v>44010.02</v>
      </c>
      <c r="G21" t="s">
        <v>413</v>
      </c>
      <c r="H21" t="s">
        <v>414</v>
      </c>
      <c r="K21">
        <v>202</v>
      </c>
      <c r="L21">
        <v>2</v>
      </c>
      <c r="M21">
        <v>3</v>
      </c>
      <c r="O21">
        <v>2</v>
      </c>
      <c r="P21">
        <v>213789.15</v>
      </c>
    </row>
    <row r="22" spans="1:25" x14ac:dyDescent="0.25">
      <c r="A22">
        <v>50</v>
      </c>
      <c r="B22">
        <v>0</v>
      </c>
      <c r="C22">
        <v>0</v>
      </c>
      <c r="D22">
        <v>1</v>
      </c>
      <c r="E22">
        <v>222</v>
      </c>
      <c r="F22">
        <v>0</v>
      </c>
      <c r="G22" t="s">
        <v>415</v>
      </c>
      <c r="H22" t="s">
        <v>416</v>
      </c>
      <c r="K22">
        <v>222</v>
      </c>
      <c r="L22">
        <v>3</v>
      </c>
      <c r="M22">
        <v>3</v>
      </c>
      <c r="O22">
        <v>2</v>
      </c>
      <c r="P22">
        <v>0</v>
      </c>
    </row>
    <row r="23" spans="1:25" x14ac:dyDescent="0.25">
      <c r="A23">
        <v>50</v>
      </c>
      <c r="B23">
        <v>0</v>
      </c>
      <c r="C23">
        <v>0</v>
      </c>
      <c r="D23">
        <v>1</v>
      </c>
      <c r="E23">
        <v>225</v>
      </c>
      <c r="F23">
        <v>44010.02</v>
      </c>
      <c r="G23" t="s">
        <v>417</v>
      </c>
      <c r="H23" t="s">
        <v>418</v>
      </c>
      <c r="K23">
        <v>225</v>
      </c>
      <c r="L23">
        <v>4</v>
      </c>
      <c r="M23">
        <v>3</v>
      </c>
      <c r="O23">
        <v>2</v>
      </c>
      <c r="P23">
        <v>213789.15</v>
      </c>
    </row>
    <row r="24" spans="1:25" x14ac:dyDescent="0.25">
      <c r="A24">
        <v>50</v>
      </c>
      <c r="B24">
        <v>0</v>
      </c>
      <c r="C24">
        <v>0</v>
      </c>
      <c r="D24">
        <v>1</v>
      </c>
      <c r="E24">
        <v>226</v>
      </c>
      <c r="F24">
        <v>44010.02</v>
      </c>
      <c r="G24" t="s">
        <v>419</v>
      </c>
      <c r="H24" t="s">
        <v>420</v>
      </c>
      <c r="K24">
        <v>226</v>
      </c>
      <c r="L24">
        <v>5</v>
      </c>
      <c r="M24">
        <v>3</v>
      </c>
      <c r="O24">
        <v>2</v>
      </c>
      <c r="P24">
        <v>213789.15</v>
      </c>
    </row>
    <row r="25" spans="1:25" x14ac:dyDescent="0.25">
      <c r="A25">
        <v>50</v>
      </c>
      <c r="B25">
        <v>0</v>
      </c>
      <c r="C25">
        <v>0</v>
      </c>
      <c r="D25">
        <v>1</v>
      </c>
      <c r="E25">
        <v>227</v>
      </c>
      <c r="F25">
        <v>0</v>
      </c>
      <c r="G25" t="s">
        <v>421</v>
      </c>
      <c r="H25" t="s">
        <v>422</v>
      </c>
      <c r="K25">
        <v>227</v>
      </c>
      <c r="L25">
        <v>6</v>
      </c>
      <c r="M25">
        <v>3</v>
      </c>
      <c r="O25">
        <v>2</v>
      </c>
      <c r="P25">
        <v>0</v>
      </c>
    </row>
    <row r="26" spans="1:25" x14ac:dyDescent="0.25">
      <c r="A26">
        <v>50</v>
      </c>
      <c r="B26">
        <v>0</v>
      </c>
      <c r="C26">
        <v>0</v>
      </c>
      <c r="D26">
        <v>1</v>
      </c>
      <c r="E26">
        <v>228</v>
      </c>
      <c r="F26">
        <v>44010.02</v>
      </c>
      <c r="G26" t="s">
        <v>423</v>
      </c>
      <c r="H26" t="s">
        <v>424</v>
      </c>
      <c r="K26">
        <v>228</v>
      </c>
      <c r="L26">
        <v>7</v>
      </c>
      <c r="M26">
        <v>3</v>
      </c>
      <c r="O26">
        <v>2</v>
      </c>
      <c r="P26">
        <v>213789.15</v>
      </c>
    </row>
    <row r="27" spans="1:25" x14ac:dyDescent="0.25">
      <c r="A27">
        <v>50</v>
      </c>
      <c r="B27">
        <v>0</v>
      </c>
      <c r="C27">
        <v>0</v>
      </c>
      <c r="D27">
        <v>1</v>
      </c>
      <c r="E27">
        <v>216</v>
      </c>
      <c r="F27">
        <v>0</v>
      </c>
      <c r="G27" t="s">
        <v>425</v>
      </c>
      <c r="H27" t="s">
        <v>426</v>
      </c>
      <c r="K27">
        <v>216</v>
      </c>
      <c r="L27">
        <v>8</v>
      </c>
      <c r="M27">
        <v>3</v>
      </c>
      <c r="O27">
        <v>2</v>
      </c>
      <c r="P27">
        <v>0</v>
      </c>
    </row>
    <row r="28" spans="1:25" x14ac:dyDescent="0.25">
      <c r="A28">
        <v>50</v>
      </c>
      <c r="B28">
        <v>0</v>
      </c>
      <c r="C28">
        <v>0</v>
      </c>
      <c r="D28">
        <v>1</v>
      </c>
      <c r="E28">
        <v>223</v>
      </c>
      <c r="F28">
        <v>0</v>
      </c>
      <c r="G28" t="s">
        <v>427</v>
      </c>
      <c r="H28" t="s">
        <v>428</v>
      </c>
      <c r="K28">
        <v>223</v>
      </c>
      <c r="L28">
        <v>9</v>
      </c>
      <c r="M28">
        <v>3</v>
      </c>
      <c r="O28">
        <v>2</v>
      </c>
      <c r="P28">
        <v>0</v>
      </c>
    </row>
    <row r="29" spans="1:25" x14ac:dyDescent="0.25">
      <c r="A29">
        <v>50</v>
      </c>
      <c r="B29">
        <v>0</v>
      </c>
      <c r="C29">
        <v>0</v>
      </c>
      <c r="D29">
        <v>1</v>
      </c>
      <c r="E29">
        <v>229</v>
      </c>
      <c r="F29">
        <v>0</v>
      </c>
      <c r="G29" t="s">
        <v>429</v>
      </c>
      <c r="H29" t="s">
        <v>430</v>
      </c>
      <c r="K29">
        <v>229</v>
      </c>
      <c r="L29">
        <v>10</v>
      </c>
      <c r="M29">
        <v>3</v>
      </c>
      <c r="O29">
        <v>2</v>
      </c>
      <c r="P29">
        <v>0</v>
      </c>
    </row>
    <row r="30" spans="1:25" x14ac:dyDescent="0.25">
      <c r="A30">
        <v>50</v>
      </c>
      <c r="B30">
        <v>0</v>
      </c>
      <c r="C30">
        <v>0</v>
      </c>
      <c r="D30">
        <v>1</v>
      </c>
      <c r="E30">
        <v>203</v>
      </c>
      <c r="F30">
        <v>15115.69</v>
      </c>
      <c r="G30" t="s">
        <v>431</v>
      </c>
      <c r="H30" t="s">
        <v>432</v>
      </c>
      <c r="K30">
        <v>203</v>
      </c>
      <c r="L30">
        <v>11</v>
      </c>
      <c r="M30">
        <v>3</v>
      </c>
      <c r="O30">
        <v>2</v>
      </c>
      <c r="P30">
        <v>154208.64000000001</v>
      </c>
    </row>
    <row r="31" spans="1:25" x14ac:dyDescent="0.25">
      <c r="A31">
        <v>50</v>
      </c>
      <c r="B31">
        <v>0</v>
      </c>
      <c r="C31">
        <v>0</v>
      </c>
      <c r="D31">
        <v>1</v>
      </c>
      <c r="E31">
        <v>231</v>
      </c>
      <c r="F31">
        <v>0</v>
      </c>
      <c r="G31" t="s">
        <v>433</v>
      </c>
      <c r="H31" t="s">
        <v>434</v>
      </c>
      <c r="K31">
        <v>231</v>
      </c>
      <c r="L31">
        <v>12</v>
      </c>
      <c r="M31">
        <v>3</v>
      </c>
      <c r="O31">
        <v>2</v>
      </c>
      <c r="P31">
        <v>0</v>
      </c>
    </row>
    <row r="32" spans="1:25" x14ac:dyDescent="0.25">
      <c r="A32">
        <v>50</v>
      </c>
      <c r="B32">
        <v>0</v>
      </c>
      <c r="C32">
        <v>0</v>
      </c>
      <c r="D32">
        <v>1</v>
      </c>
      <c r="E32">
        <v>204</v>
      </c>
      <c r="F32">
        <v>876.94</v>
      </c>
      <c r="G32" t="s">
        <v>435</v>
      </c>
      <c r="H32" t="s">
        <v>436</v>
      </c>
      <c r="K32">
        <v>204</v>
      </c>
      <c r="L32">
        <v>13</v>
      </c>
      <c r="M32">
        <v>3</v>
      </c>
      <c r="O32">
        <v>2</v>
      </c>
      <c r="P32">
        <v>22581.279999999999</v>
      </c>
    </row>
    <row r="33" spans="1:16" x14ac:dyDescent="0.25">
      <c r="A33">
        <v>50</v>
      </c>
      <c r="B33">
        <v>0</v>
      </c>
      <c r="C33">
        <v>0</v>
      </c>
      <c r="D33">
        <v>1</v>
      </c>
      <c r="E33">
        <v>205</v>
      </c>
      <c r="F33">
        <v>5080.6899999999996</v>
      </c>
      <c r="G33" t="s">
        <v>437</v>
      </c>
      <c r="H33" t="s">
        <v>438</v>
      </c>
      <c r="K33">
        <v>205</v>
      </c>
      <c r="L33">
        <v>14</v>
      </c>
      <c r="M33">
        <v>3</v>
      </c>
      <c r="O33">
        <v>2</v>
      </c>
      <c r="P33">
        <v>130827.78</v>
      </c>
    </row>
    <row r="34" spans="1:16" x14ac:dyDescent="0.25">
      <c r="A34">
        <v>50</v>
      </c>
      <c r="B34">
        <v>0</v>
      </c>
      <c r="C34">
        <v>0</v>
      </c>
      <c r="D34">
        <v>1</v>
      </c>
      <c r="E34">
        <v>232</v>
      </c>
      <c r="F34">
        <v>0</v>
      </c>
      <c r="G34" t="s">
        <v>439</v>
      </c>
      <c r="H34" t="s">
        <v>440</v>
      </c>
      <c r="K34">
        <v>232</v>
      </c>
      <c r="L34">
        <v>15</v>
      </c>
      <c r="M34">
        <v>3</v>
      </c>
      <c r="O34">
        <v>2</v>
      </c>
      <c r="P34">
        <v>0</v>
      </c>
    </row>
    <row r="35" spans="1:16" x14ac:dyDescent="0.25">
      <c r="A35">
        <v>50</v>
      </c>
      <c r="B35">
        <v>0</v>
      </c>
      <c r="C35">
        <v>0</v>
      </c>
      <c r="D35">
        <v>1</v>
      </c>
      <c r="E35">
        <v>214</v>
      </c>
      <c r="F35">
        <v>67380.39</v>
      </c>
      <c r="G35" t="s">
        <v>441</v>
      </c>
      <c r="H35" t="s">
        <v>442</v>
      </c>
      <c r="K35">
        <v>214</v>
      </c>
      <c r="L35">
        <v>16</v>
      </c>
      <c r="M35">
        <v>3</v>
      </c>
      <c r="O35">
        <v>2</v>
      </c>
      <c r="P35">
        <v>614634.05000000005</v>
      </c>
    </row>
    <row r="36" spans="1:16" x14ac:dyDescent="0.25">
      <c r="A36">
        <v>50</v>
      </c>
      <c r="B36">
        <v>0</v>
      </c>
      <c r="C36">
        <v>0</v>
      </c>
      <c r="D36">
        <v>1</v>
      </c>
      <c r="E36">
        <v>215</v>
      </c>
      <c r="F36">
        <v>174.11</v>
      </c>
      <c r="G36" t="s">
        <v>443</v>
      </c>
      <c r="H36" t="s">
        <v>444</v>
      </c>
      <c r="K36">
        <v>215</v>
      </c>
      <c r="L36">
        <v>17</v>
      </c>
      <c r="M36">
        <v>3</v>
      </c>
      <c r="O36">
        <v>2</v>
      </c>
      <c r="P36">
        <v>3945.99</v>
      </c>
    </row>
    <row r="37" spans="1:16" x14ac:dyDescent="0.25">
      <c r="A37">
        <v>50</v>
      </c>
      <c r="B37">
        <v>0</v>
      </c>
      <c r="C37">
        <v>0</v>
      </c>
      <c r="D37">
        <v>1</v>
      </c>
      <c r="E37">
        <v>217</v>
      </c>
      <c r="F37">
        <v>7108.25</v>
      </c>
      <c r="G37" t="s">
        <v>445</v>
      </c>
      <c r="H37" t="s">
        <v>446</v>
      </c>
      <c r="K37">
        <v>217</v>
      </c>
      <c r="L37">
        <v>18</v>
      </c>
      <c r="M37">
        <v>3</v>
      </c>
      <c r="O37">
        <v>2</v>
      </c>
      <c r="P37">
        <v>82503.95</v>
      </c>
    </row>
    <row r="38" spans="1:16" x14ac:dyDescent="0.25">
      <c r="A38">
        <v>50</v>
      </c>
      <c r="B38">
        <v>0</v>
      </c>
      <c r="C38">
        <v>0</v>
      </c>
      <c r="D38">
        <v>1</v>
      </c>
      <c r="E38">
        <v>230</v>
      </c>
      <c r="F38">
        <v>0</v>
      </c>
      <c r="G38" t="s">
        <v>447</v>
      </c>
      <c r="H38" t="s">
        <v>448</v>
      </c>
      <c r="K38">
        <v>230</v>
      </c>
      <c r="L38">
        <v>19</v>
      </c>
      <c r="M38">
        <v>3</v>
      </c>
      <c r="O38">
        <v>2</v>
      </c>
      <c r="P38">
        <v>0</v>
      </c>
    </row>
    <row r="39" spans="1:16" x14ac:dyDescent="0.25">
      <c r="A39">
        <v>50</v>
      </c>
      <c r="B39">
        <v>0</v>
      </c>
      <c r="C39">
        <v>0</v>
      </c>
      <c r="D39">
        <v>1</v>
      </c>
      <c r="E39">
        <v>206</v>
      </c>
      <c r="F39">
        <v>0</v>
      </c>
      <c r="G39" t="s">
        <v>449</v>
      </c>
      <c r="H39" t="s">
        <v>450</v>
      </c>
      <c r="K39">
        <v>206</v>
      </c>
      <c r="L39">
        <v>20</v>
      </c>
      <c r="M39">
        <v>3</v>
      </c>
      <c r="O39">
        <v>2</v>
      </c>
      <c r="P39">
        <v>0</v>
      </c>
    </row>
    <row r="40" spans="1:16" x14ac:dyDescent="0.25">
      <c r="A40">
        <v>50</v>
      </c>
      <c r="B40">
        <v>0</v>
      </c>
      <c r="C40">
        <v>0</v>
      </c>
      <c r="D40">
        <v>1</v>
      </c>
      <c r="E40">
        <v>207</v>
      </c>
      <c r="F40">
        <v>448.39825639999998</v>
      </c>
      <c r="G40" t="s">
        <v>451</v>
      </c>
      <c r="H40" t="s">
        <v>452</v>
      </c>
      <c r="K40">
        <v>207</v>
      </c>
      <c r="L40">
        <v>21</v>
      </c>
      <c r="M40">
        <v>3</v>
      </c>
      <c r="O40">
        <v>-1</v>
      </c>
      <c r="P40">
        <v>448.39825639999998</v>
      </c>
    </row>
    <row r="41" spans="1:16" x14ac:dyDescent="0.25">
      <c r="A41">
        <v>50</v>
      </c>
      <c r="B41">
        <v>0</v>
      </c>
      <c r="C41">
        <v>0</v>
      </c>
      <c r="D41">
        <v>1</v>
      </c>
      <c r="E41">
        <v>208</v>
      </c>
      <c r="F41">
        <v>0</v>
      </c>
      <c r="G41" t="s">
        <v>453</v>
      </c>
      <c r="H41" t="s">
        <v>454</v>
      </c>
      <c r="K41">
        <v>208</v>
      </c>
      <c r="L41">
        <v>22</v>
      </c>
      <c r="M41">
        <v>3</v>
      </c>
      <c r="O41">
        <v>-1</v>
      </c>
      <c r="P41">
        <v>0</v>
      </c>
    </row>
    <row r="42" spans="1:16" x14ac:dyDescent="0.25">
      <c r="A42">
        <v>50</v>
      </c>
      <c r="B42">
        <v>0</v>
      </c>
      <c r="C42">
        <v>0</v>
      </c>
      <c r="D42">
        <v>1</v>
      </c>
      <c r="E42">
        <v>209</v>
      </c>
      <c r="F42">
        <v>0</v>
      </c>
      <c r="G42" t="s">
        <v>455</v>
      </c>
      <c r="H42" t="s">
        <v>456</v>
      </c>
      <c r="K42">
        <v>209</v>
      </c>
      <c r="L42">
        <v>23</v>
      </c>
      <c r="M42">
        <v>3</v>
      </c>
      <c r="O42">
        <v>2</v>
      </c>
      <c r="P42">
        <v>0</v>
      </c>
    </row>
    <row r="43" spans="1:16" x14ac:dyDescent="0.25">
      <c r="A43">
        <v>50</v>
      </c>
      <c r="B43">
        <v>0</v>
      </c>
      <c r="C43">
        <v>0</v>
      </c>
      <c r="D43">
        <v>1</v>
      </c>
      <c r="E43">
        <v>233</v>
      </c>
      <c r="F43">
        <v>0</v>
      </c>
      <c r="G43" t="s">
        <v>457</v>
      </c>
      <c r="H43" t="s">
        <v>458</v>
      </c>
      <c r="K43">
        <v>233</v>
      </c>
      <c r="L43">
        <v>24</v>
      </c>
      <c r="M43">
        <v>3</v>
      </c>
      <c r="O43">
        <v>2</v>
      </c>
      <c r="P43">
        <v>0</v>
      </c>
    </row>
    <row r="44" spans="1:16" x14ac:dyDescent="0.25">
      <c r="A44">
        <v>50</v>
      </c>
      <c r="B44">
        <v>0</v>
      </c>
      <c r="C44">
        <v>0</v>
      </c>
      <c r="D44">
        <v>1</v>
      </c>
      <c r="E44">
        <v>210</v>
      </c>
      <c r="F44">
        <v>5447.15</v>
      </c>
      <c r="G44" t="s">
        <v>459</v>
      </c>
      <c r="H44" t="s">
        <v>460</v>
      </c>
      <c r="K44">
        <v>210</v>
      </c>
      <c r="L44">
        <v>25</v>
      </c>
      <c r="M44">
        <v>3</v>
      </c>
      <c r="O44">
        <v>2</v>
      </c>
      <c r="P44">
        <v>113100.51</v>
      </c>
    </row>
    <row r="45" spans="1:16" x14ac:dyDescent="0.25">
      <c r="A45">
        <v>50</v>
      </c>
      <c r="B45">
        <v>0</v>
      </c>
      <c r="C45">
        <v>0</v>
      </c>
      <c r="D45">
        <v>1</v>
      </c>
      <c r="E45">
        <v>211</v>
      </c>
      <c r="F45">
        <v>3474.48</v>
      </c>
      <c r="G45" t="s">
        <v>461</v>
      </c>
      <c r="H45" t="s">
        <v>462</v>
      </c>
      <c r="K45">
        <v>211</v>
      </c>
      <c r="L45">
        <v>26</v>
      </c>
      <c r="M45">
        <v>3</v>
      </c>
      <c r="O45">
        <v>2</v>
      </c>
      <c r="P45">
        <v>53705.32</v>
      </c>
    </row>
    <row r="46" spans="1:16" x14ac:dyDescent="0.25">
      <c r="A46">
        <v>50</v>
      </c>
      <c r="B46">
        <v>0</v>
      </c>
      <c r="C46">
        <v>0</v>
      </c>
      <c r="D46">
        <v>1</v>
      </c>
      <c r="E46">
        <v>224</v>
      </c>
      <c r="F46">
        <v>74662.75</v>
      </c>
      <c r="G46" t="s">
        <v>463</v>
      </c>
      <c r="H46" t="s">
        <v>464</v>
      </c>
      <c r="K46">
        <v>224</v>
      </c>
      <c r="L46">
        <v>27</v>
      </c>
      <c r="M46">
        <v>3</v>
      </c>
      <c r="O46">
        <v>2</v>
      </c>
      <c r="P46">
        <v>701083.99</v>
      </c>
    </row>
    <row r="48" spans="1:16" x14ac:dyDescent="0.25">
      <c r="A48">
        <v>-1</v>
      </c>
    </row>
    <row r="51" spans="1:40" x14ac:dyDescent="0.25">
      <c r="A51">
        <v>75</v>
      </c>
      <c r="B51" t="s">
        <v>491</v>
      </c>
      <c r="C51">
        <v>2000</v>
      </c>
      <c r="D51">
        <v>0</v>
      </c>
      <c r="E51">
        <v>1</v>
      </c>
      <c r="G51">
        <v>0</v>
      </c>
      <c r="H51">
        <v>1</v>
      </c>
      <c r="I51">
        <v>0</v>
      </c>
      <c r="J51">
        <v>1</v>
      </c>
      <c r="K51">
        <v>98</v>
      </c>
      <c r="L51">
        <v>77</v>
      </c>
      <c r="M51">
        <v>0</v>
      </c>
      <c r="N51">
        <v>1045535525</v>
      </c>
      <c r="O51">
        <v>1</v>
      </c>
    </row>
    <row r="52" spans="1:40" x14ac:dyDescent="0.25">
      <c r="A52">
        <v>75</v>
      </c>
      <c r="B52" t="s">
        <v>492</v>
      </c>
      <c r="C52">
        <v>2016</v>
      </c>
      <c r="D52">
        <v>0</v>
      </c>
      <c r="E52">
        <v>1</v>
      </c>
      <c r="G52">
        <v>0</v>
      </c>
      <c r="H52">
        <v>2</v>
      </c>
      <c r="I52">
        <v>1</v>
      </c>
      <c r="J52">
        <v>1</v>
      </c>
      <c r="K52">
        <v>93</v>
      </c>
      <c r="L52">
        <v>64</v>
      </c>
      <c r="M52">
        <v>1</v>
      </c>
      <c r="N52">
        <v>1045535526</v>
      </c>
      <c r="O52">
        <v>2</v>
      </c>
    </row>
    <row r="53" spans="1:40" x14ac:dyDescent="0.25">
      <c r="A53">
        <v>1</v>
      </c>
      <c r="B53" t="s">
        <v>493</v>
      </c>
      <c r="C53" t="s">
        <v>494</v>
      </c>
      <c r="D53">
        <v>2021</v>
      </c>
      <c r="E53">
        <v>9</v>
      </c>
      <c r="F53">
        <v>1</v>
      </c>
      <c r="G53">
        <v>1</v>
      </c>
      <c r="H53">
        <v>0</v>
      </c>
      <c r="I53">
        <v>2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AA53" t="s">
        <v>495</v>
      </c>
      <c r="AN53">
        <v>1045535527</v>
      </c>
    </row>
    <row r="54" spans="1:40" x14ac:dyDescent="0.25">
      <c r="A54">
        <v>2</v>
      </c>
      <c r="B54" t="s">
        <v>496</v>
      </c>
      <c r="D54">
        <v>0</v>
      </c>
      <c r="E54">
        <v>0</v>
      </c>
      <c r="AN54">
        <v>1045535531</v>
      </c>
    </row>
    <row r="55" spans="1:40" x14ac:dyDescent="0.25">
      <c r="A55">
        <v>3</v>
      </c>
      <c r="B55" t="s">
        <v>497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2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AN55">
        <v>1045535532</v>
      </c>
    </row>
  </sheetData>
  <printOptions gridLines="1"/>
  <pageMargins left="0.75" right="0.75" top="1" bottom="1" header="0.5" footer="0.5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DC448"/>
  <sheetViews>
    <sheetView zoomScaleNormal="100" workbookViewId="0"/>
  </sheetViews>
  <sheetFormatPr defaultRowHeight="13.2" x14ac:dyDescent="0.25"/>
  <cols>
    <col min="1" max="1025" width="9.109375" customWidth="1"/>
  </cols>
  <sheetData>
    <row r="1" spans="1:107" x14ac:dyDescent="0.25">
      <c r="A1">
        <f>ROW(Source!A24)</f>
        <v>24</v>
      </c>
      <c r="B1">
        <v>1045535525</v>
      </c>
      <c r="C1">
        <v>1045535554</v>
      </c>
      <c r="D1">
        <v>394458722</v>
      </c>
      <c r="E1">
        <v>394458718</v>
      </c>
      <c r="F1">
        <v>1</v>
      </c>
      <c r="G1">
        <v>394458718</v>
      </c>
      <c r="H1">
        <v>1</v>
      </c>
      <c r="I1" t="s">
        <v>499</v>
      </c>
      <c r="K1" t="s">
        <v>500</v>
      </c>
      <c r="L1">
        <v>1191</v>
      </c>
      <c r="N1">
        <v>1013</v>
      </c>
      <c r="O1" t="s">
        <v>501</v>
      </c>
      <c r="P1" t="s">
        <v>501</v>
      </c>
      <c r="Q1">
        <v>1</v>
      </c>
      <c r="W1">
        <v>0</v>
      </c>
      <c r="X1">
        <v>476480486</v>
      </c>
      <c r="Y1">
        <v>155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T1">
        <v>155</v>
      </c>
      <c r="AV1">
        <v>1</v>
      </c>
      <c r="AW1">
        <v>2</v>
      </c>
      <c r="AX1">
        <v>1045535555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Y1*Source!I24</f>
        <v>7.44</v>
      </c>
      <c r="CY1">
        <f>AD1</f>
        <v>0</v>
      </c>
      <c r="CZ1">
        <f>AH1</f>
        <v>0</v>
      </c>
      <c r="DA1">
        <f>AL1</f>
        <v>1</v>
      </c>
      <c r="DB1">
        <f t="shared" ref="DB1:DB46" si="0">ROUND(ROUND(AT1*CZ1,2),6)</f>
        <v>0</v>
      </c>
      <c r="DC1">
        <f t="shared" ref="DC1:DC46" si="1">ROUND(ROUND(AT1*AG1,2),6)</f>
        <v>0</v>
      </c>
    </row>
    <row r="2" spans="1:107" x14ac:dyDescent="0.25">
      <c r="A2">
        <f>ROW(Source!A24)</f>
        <v>24</v>
      </c>
      <c r="B2">
        <v>1045535525</v>
      </c>
      <c r="C2">
        <v>1045535554</v>
      </c>
      <c r="D2">
        <v>394531072</v>
      </c>
      <c r="E2">
        <v>1</v>
      </c>
      <c r="F2">
        <v>1</v>
      </c>
      <c r="G2">
        <v>394458718</v>
      </c>
      <c r="H2">
        <v>2</v>
      </c>
      <c r="I2" t="s">
        <v>502</v>
      </c>
      <c r="J2" t="s">
        <v>503</v>
      </c>
      <c r="K2" t="s">
        <v>504</v>
      </c>
      <c r="L2">
        <v>1367</v>
      </c>
      <c r="N2">
        <v>91022270</v>
      </c>
      <c r="O2" t="s">
        <v>505</v>
      </c>
      <c r="P2" t="s">
        <v>505</v>
      </c>
      <c r="Q2">
        <v>1</v>
      </c>
      <c r="W2">
        <v>0</v>
      </c>
      <c r="X2">
        <v>-1426791</v>
      </c>
      <c r="Y2">
        <v>37.5</v>
      </c>
      <c r="AA2">
        <v>0</v>
      </c>
      <c r="AB2">
        <v>60.77</v>
      </c>
      <c r="AC2">
        <v>18.48</v>
      </c>
      <c r="AD2">
        <v>0</v>
      </c>
      <c r="AE2">
        <v>0</v>
      </c>
      <c r="AF2">
        <v>60.77</v>
      </c>
      <c r="AG2">
        <v>18.48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T2">
        <v>37.5</v>
      </c>
      <c r="AV2">
        <v>0</v>
      </c>
      <c r="AW2">
        <v>2</v>
      </c>
      <c r="AX2">
        <v>1045535556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Y2*Source!I24</f>
        <v>1.8</v>
      </c>
      <c r="CY2">
        <f>AB2</f>
        <v>60.77</v>
      </c>
      <c r="CZ2">
        <f>AF2</f>
        <v>60.77</v>
      </c>
      <c r="DA2">
        <f>AJ2</f>
        <v>1</v>
      </c>
      <c r="DB2">
        <f t="shared" si="0"/>
        <v>2278.88</v>
      </c>
      <c r="DC2">
        <f t="shared" si="1"/>
        <v>693</v>
      </c>
    </row>
    <row r="3" spans="1:107" x14ac:dyDescent="0.25">
      <c r="A3">
        <f>ROW(Source!A24)</f>
        <v>24</v>
      </c>
      <c r="B3">
        <v>1045535525</v>
      </c>
      <c r="C3">
        <v>1045535554</v>
      </c>
      <c r="D3">
        <v>394531531</v>
      </c>
      <c r="E3">
        <v>1</v>
      </c>
      <c r="F3">
        <v>1</v>
      </c>
      <c r="G3">
        <v>394458718</v>
      </c>
      <c r="H3">
        <v>2</v>
      </c>
      <c r="I3" t="s">
        <v>506</v>
      </c>
      <c r="J3" t="s">
        <v>507</v>
      </c>
      <c r="K3" t="s">
        <v>508</v>
      </c>
      <c r="L3">
        <v>1367</v>
      </c>
      <c r="N3">
        <v>91022270</v>
      </c>
      <c r="O3" t="s">
        <v>505</v>
      </c>
      <c r="P3" t="s">
        <v>505</v>
      </c>
      <c r="Q3">
        <v>1</v>
      </c>
      <c r="W3">
        <v>0</v>
      </c>
      <c r="X3">
        <v>-48163219</v>
      </c>
      <c r="Y3">
        <v>75</v>
      </c>
      <c r="AA3">
        <v>0</v>
      </c>
      <c r="AB3">
        <v>3.16</v>
      </c>
      <c r="AC3">
        <v>0.04</v>
      </c>
      <c r="AD3">
        <v>0</v>
      </c>
      <c r="AE3">
        <v>0</v>
      </c>
      <c r="AF3">
        <v>3.16</v>
      </c>
      <c r="AG3">
        <v>0.04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T3">
        <v>75</v>
      </c>
      <c r="AV3">
        <v>0</v>
      </c>
      <c r="AW3">
        <v>2</v>
      </c>
      <c r="AX3">
        <v>1045535557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Y3*Source!I24</f>
        <v>3.6</v>
      </c>
      <c r="CY3">
        <f>AB3</f>
        <v>3.16</v>
      </c>
      <c r="CZ3">
        <f>AF3</f>
        <v>3.16</v>
      </c>
      <c r="DA3">
        <f>AJ3</f>
        <v>1</v>
      </c>
      <c r="DB3">
        <f t="shared" si="0"/>
        <v>237</v>
      </c>
      <c r="DC3">
        <f t="shared" si="1"/>
        <v>3</v>
      </c>
    </row>
    <row r="4" spans="1:107" x14ac:dyDescent="0.25">
      <c r="A4">
        <f>ROW(Source!A24)</f>
        <v>24</v>
      </c>
      <c r="B4">
        <v>1045535525</v>
      </c>
      <c r="C4">
        <v>1045535554</v>
      </c>
      <c r="D4">
        <v>394530907</v>
      </c>
      <c r="E4">
        <v>1</v>
      </c>
      <c r="F4">
        <v>1</v>
      </c>
      <c r="G4">
        <v>394458718</v>
      </c>
      <c r="H4">
        <v>2</v>
      </c>
      <c r="I4" t="s">
        <v>509</v>
      </c>
      <c r="J4" t="s">
        <v>510</v>
      </c>
      <c r="K4" t="s">
        <v>511</v>
      </c>
      <c r="L4">
        <v>1367</v>
      </c>
      <c r="N4">
        <v>91022270</v>
      </c>
      <c r="O4" t="s">
        <v>505</v>
      </c>
      <c r="P4" t="s">
        <v>505</v>
      </c>
      <c r="Q4">
        <v>1</v>
      </c>
      <c r="W4">
        <v>0</v>
      </c>
      <c r="X4">
        <v>856318566</v>
      </c>
      <c r="Y4">
        <v>1.55</v>
      </c>
      <c r="AA4">
        <v>0</v>
      </c>
      <c r="AB4">
        <v>125.13</v>
      </c>
      <c r="AC4">
        <v>24.74</v>
      </c>
      <c r="AD4">
        <v>0</v>
      </c>
      <c r="AE4">
        <v>0</v>
      </c>
      <c r="AF4">
        <v>125.13</v>
      </c>
      <c r="AG4">
        <v>24.74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T4">
        <v>1.55</v>
      </c>
      <c r="AV4">
        <v>0</v>
      </c>
      <c r="AW4">
        <v>2</v>
      </c>
      <c r="AX4">
        <v>1045535558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Y4*Source!I24</f>
        <v>7.4400000000000008E-2</v>
      </c>
      <c r="CY4">
        <f>AB4</f>
        <v>125.13</v>
      </c>
      <c r="CZ4">
        <f>AF4</f>
        <v>125.13</v>
      </c>
      <c r="DA4">
        <f>AJ4</f>
        <v>1</v>
      </c>
      <c r="DB4">
        <f t="shared" si="0"/>
        <v>193.95</v>
      </c>
      <c r="DC4">
        <f t="shared" si="1"/>
        <v>38.35</v>
      </c>
    </row>
    <row r="5" spans="1:107" x14ac:dyDescent="0.25">
      <c r="A5">
        <f>ROW(Source!A24)</f>
        <v>24</v>
      </c>
      <c r="B5">
        <v>1045535525</v>
      </c>
      <c r="C5">
        <v>1045535554</v>
      </c>
      <c r="D5">
        <v>394459462</v>
      </c>
      <c r="E5">
        <v>394458718</v>
      </c>
      <c r="F5">
        <v>1</v>
      </c>
      <c r="G5">
        <v>394458718</v>
      </c>
      <c r="H5">
        <v>2</v>
      </c>
      <c r="I5" t="s">
        <v>512</v>
      </c>
      <c r="K5" t="s">
        <v>513</v>
      </c>
      <c r="L5">
        <v>1344</v>
      </c>
      <c r="N5">
        <v>1008</v>
      </c>
      <c r="O5" t="s">
        <v>514</v>
      </c>
      <c r="P5" t="s">
        <v>514</v>
      </c>
      <c r="Q5">
        <v>1</v>
      </c>
      <c r="W5">
        <v>0</v>
      </c>
      <c r="X5">
        <v>-1180195794</v>
      </c>
      <c r="Y5">
        <v>3.72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T5">
        <v>3.72</v>
      </c>
      <c r="AV5">
        <v>0</v>
      </c>
      <c r="AW5">
        <v>2</v>
      </c>
      <c r="AX5">
        <v>1045535559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Y5*Source!I24</f>
        <v>0.17856000000000002</v>
      </c>
      <c r="CY5">
        <f>AB5</f>
        <v>1</v>
      </c>
      <c r="CZ5">
        <f>AF5</f>
        <v>1</v>
      </c>
      <c r="DA5">
        <f>AJ5</f>
        <v>1</v>
      </c>
      <c r="DB5">
        <f t="shared" si="0"/>
        <v>3.72</v>
      </c>
      <c r="DC5">
        <f t="shared" si="1"/>
        <v>0</v>
      </c>
    </row>
    <row r="6" spans="1:107" x14ac:dyDescent="0.25">
      <c r="A6">
        <f>ROW(Source!A25)</f>
        <v>25</v>
      </c>
      <c r="B6">
        <v>1045535526</v>
      </c>
      <c r="C6">
        <v>1045535554</v>
      </c>
      <c r="D6">
        <v>394458722</v>
      </c>
      <c r="E6">
        <v>394458718</v>
      </c>
      <c r="F6">
        <v>1</v>
      </c>
      <c r="G6">
        <v>394458718</v>
      </c>
      <c r="H6">
        <v>1</v>
      </c>
      <c r="I6" t="s">
        <v>499</v>
      </c>
      <c r="K6" t="s">
        <v>500</v>
      </c>
      <c r="L6">
        <v>1191</v>
      </c>
      <c r="N6">
        <v>1013</v>
      </c>
      <c r="O6" t="s">
        <v>501</v>
      </c>
      <c r="P6" t="s">
        <v>501</v>
      </c>
      <c r="Q6">
        <v>1</v>
      </c>
      <c r="W6">
        <v>0</v>
      </c>
      <c r="X6">
        <v>476480486</v>
      </c>
      <c r="Y6">
        <v>155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T6">
        <v>155</v>
      </c>
      <c r="AV6">
        <v>1</v>
      </c>
      <c r="AW6">
        <v>2</v>
      </c>
      <c r="AX6">
        <v>1045535555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Y6*Source!I25</f>
        <v>7.44</v>
      </c>
      <c r="CY6">
        <f>AD6</f>
        <v>0</v>
      </c>
      <c r="CZ6">
        <f>AH6</f>
        <v>0</v>
      </c>
      <c r="DA6">
        <f>AL6</f>
        <v>1</v>
      </c>
      <c r="DB6">
        <f t="shared" si="0"/>
        <v>0</v>
      </c>
      <c r="DC6">
        <f t="shared" si="1"/>
        <v>0</v>
      </c>
    </row>
    <row r="7" spans="1:107" x14ac:dyDescent="0.25">
      <c r="A7">
        <f>ROW(Source!A25)</f>
        <v>25</v>
      </c>
      <c r="B7">
        <v>1045535526</v>
      </c>
      <c r="C7">
        <v>1045535554</v>
      </c>
      <c r="D7">
        <v>394531072</v>
      </c>
      <c r="E7">
        <v>1</v>
      </c>
      <c r="F7">
        <v>1</v>
      </c>
      <c r="G7">
        <v>394458718</v>
      </c>
      <c r="H7">
        <v>2</v>
      </c>
      <c r="I7" t="s">
        <v>502</v>
      </c>
      <c r="J7" t="s">
        <v>503</v>
      </c>
      <c r="K7" t="s">
        <v>504</v>
      </c>
      <c r="L7">
        <v>1367</v>
      </c>
      <c r="N7">
        <v>91022270</v>
      </c>
      <c r="O7" t="s">
        <v>505</v>
      </c>
      <c r="P7" t="s">
        <v>505</v>
      </c>
      <c r="Q7">
        <v>1</v>
      </c>
      <c r="W7">
        <v>0</v>
      </c>
      <c r="X7">
        <v>-1426791</v>
      </c>
      <c r="Y7">
        <v>37.5</v>
      </c>
      <c r="AA7">
        <v>0</v>
      </c>
      <c r="AB7">
        <v>816.96027960000004</v>
      </c>
      <c r="AC7">
        <v>498.22541999999999</v>
      </c>
      <c r="AD7">
        <v>0</v>
      </c>
      <c r="AE7">
        <v>0</v>
      </c>
      <c r="AF7">
        <v>60.77</v>
      </c>
      <c r="AG7">
        <v>18.48</v>
      </c>
      <c r="AH7">
        <v>0</v>
      </c>
      <c r="AI7">
        <v>1</v>
      </c>
      <c r="AJ7">
        <v>12.84</v>
      </c>
      <c r="AK7">
        <v>25.75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T7">
        <v>37.5</v>
      </c>
      <c r="AV7">
        <v>0</v>
      </c>
      <c r="AW7">
        <v>2</v>
      </c>
      <c r="AX7">
        <v>1045535556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Y7*Source!I25</f>
        <v>1.8</v>
      </c>
      <c r="CY7">
        <f>AB7</f>
        <v>816.96027960000004</v>
      </c>
      <c r="CZ7">
        <f>AF7</f>
        <v>60.77</v>
      </c>
      <c r="DA7">
        <f>AJ7</f>
        <v>12.84</v>
      </c>
      <c r="DB7">
        <f t="shared" si="0"/>
        <v>2278.88</v>
      </c>
      <c r="DC7">
        <f t="shared" si="1"/>
        <v>693</v>
      </c>
    </row>
    <row r="8" spans="1:107" x14ac:dyDescent="0.25">
      <c r="A8">
        <f>ROW(Source!A25)</f>
        <v>25</v>
      </c>
      <c r="B8">
        <v>1045535526</v>
      </c>
      <c r="C8">
        <v>1045535554</v>
      </c>
      <c r="D8">
        <v>394531531</v>
      </c>
      <c r="E8">
        <v>1</v>
      </c>
      <c r="F8">
        <v>1</v>
      </c>
      <c r="G8">
        <v>394458718</v>
      </c>
      <c r="H8">
        <v>2</v>
      </c>
      <c r="I8" t="s">
        <v>506</v>
      </c>
      <c r="J8" t="s">
        <v>507</v>
      </c>
      <c r="K8" t="s">
        <v>508</v>
      </c>
      <c r="L8">
        <v>1367</v>
      </c>
      <c r="N8">
        <v>91022270</v>
      </c>
      <c r="O8" t="s">
        <v>505</v>
      </c>
      <c r="P8" t="s">
        <v>505</v>
      </c>
      <c r="Q8">
        <v>1</v>
      </c>
      <c r="W8">
        <v>0</v>
      </c>
      <c r="X8">
        <v>-48163219</v>
      </c>
      <c r="Y8">
        <v>75</v>
      </c>
      <c r="AA8">
        <v>0</v>
      </c>
      <c r="AB8">
        <v>6.6170400000000003</v>
      </c>
      <c r="AC8">
        <v>1.0784100000000001</v>
      </c>
      <c r="AD8">
        <v>0</v>
      </c>
      <c r="AE8">
        <v>0</v>
      </c>
      <c r="AF8">
        <v>3.16</v>
      </c>
      <c r="AG8">
        <v>0.04</v>
      </c>
      <c r="AH8">
        <v>0</v>
      </c>
      <c r="AI8">
        <v>1</v>
      </c>
      <c r="AJ8">
        <v>2</v>
      </c>
      <c r="AK8">
        <v>25.75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T8">
        <v>75</v>
      </c>
      <c r="AV8">
        <v>0</v>
      </c>
      <c r="AW8">
        <v>2</v>
      </c>
      <c r="AX8">
        <v>1045535557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Y8*Source!I25</f>
        <v>3.6</v>
      </c>
      <c r="CY8">
        <f>AB8</f>
        <v>6.6170400000000003</v>
      </c>
      <c r="CZ8">
        <f>AF8</f>
        <v>3.16</v>
      </c>
      <c r="DA8">
        <f>AJ8</f>
        <v>2</v>
      </c>
      <c r="DB8">
        <f t="shared" si="0"/>
        <v>237</v>
      </c>
      <c r="DC8">
        <f t="shared" si="1"/>
        <v>3</v>
      </c>
    </row>
    <row r="9" spans="1:107" x14ac:dyDescent="0.25">
      <c r="A9">
        <f>ROW(Source!A25)</f>
        <v>25</v>
      </c>
      <c r="B9">
        <v>1045535526</v>
      </c>
      <c r="C9">
        <v>1045535554</v>
      </c>
      <c r="D9">
        <v>394530907</v>
      </c>
      <c r="E9">
        <v>1</v>
      </c>
      <c r="F9">
        <v>1</v>
      </c>
      <c r="G9">
        <v>394458718</v>
      </c>
      <c r="H9">
        <v>2</v>
      </c>
      <c r="I9" t="s">
        <v>509</v>
      </c>
      <c r="J9" t="s">
        <v>510</v>
      </c>
      <c r="K9" t="s">
        <v>511</v>
      </c>
      <c r="L9">
        <v>1367</v>
      </c>
      <c r="N9">
        <v>91022270</v>
      </c>
      <c r="O9" t="s">
        <v>505</v>
      </c>
      <c r="P9" t="s">
        <v>505</v>
      </c>
      <c r="Q9">
        <v>1</v>
      </c>
      <c r="W9">
        <v>0</v>
      </c>
      <c r="X9">
        <v>856318566</v>
      </c>
      <c r="Y9">
        <v>1.55</v>
      </c>
      <c r="AA9">
        <v>0</v>
      </c>
      <c r="AB9">
        <v>1642.8793194</v>
      </c>
      <c r="AC9">
        <v>666.99658499999998</v>
      </c>
      <c r="AD9">
        <v>0</v>
      </c>
      <c r="AE9">
        <v>0</v>
      </c>
      <c r="AF9">
        <v>125.13</v>
      </c>
      <c r="AG9">
        <v>24.74</v>
      </c>
      <c r="AH9">
        <v>0</v>
      </c>
      <c r="AI9">
        <v>1</v>
      </c>
      <c r="AJ9">
        <v>12.54</v>
      </c>
      <c r="AK9">
        <v>25.75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T9">
        <v>1.55</v>
      </c>
      <c r="AV9">
        <v>0</v>
      </c>
      <c r="AW9">
        <v>2</v>
      </c>
      <c r="AX9">
        <v>1045535558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Y9*Source!I25</f>
        <v>7.4400000000000008E-2</v>
      </c>
      <c r="CY9">
        <f>AB9</f>
        <v>1642.8793194</v>
      </c>
      <c r="CZ9">
        <f>AF9</f>
        <v>125.13</v>
      </c>
      <c r="DA9">
        <f>AJ9</f>
        <v>12.54</v>
      </c>
      <c r="DB9">
        <f t="shared" si="0"/>
        <v>193.95</v>
      </c>
      <c r="DC9">
        <f t="shared" si="1"/>
        <v>38.35</v>
      </c>
    </row>
    <row r="10" spans="1:107" x14ac:dyDescent="0.25">
      <c r="A10">
        <f>ROW(Source!A25)</f>
        <v>25</v>
      </c>
      <c r="B10">
        <v>1045535526</v>
      </c>
      <c r="C10">
        <v>1045535554</v>
      </c>
      <c r="D10">
        <v>394459462</v>
      </c>
      <c r="E10">
        <v>394458718</v>
      </c>
      <c r="F10">
        <v>1</v>
      </c>
      <c r="G10">
        <v>394458718</v>
      </c>
      <c r="H10">
        <v>2</v>
      </c>
      <c r="I10" t="s">
        <v>512</v>
      </c>
      <c r="K10" t="s">
        <v>513</v>
      </c>
      <c r="L10">
        <v>1344</v>
      </c>
      <c r="N10">
        <v>1008</v>
      </c>
      <c r="O10" t="s">
        <v>514</v>
      </c>
      <c r="P10" t="s">
        <v>514</v>
      </c>
      <c r="Q10">
        <v>1</v>
      </c>
      <c r="W10">
        <v>0</v>
      </c>
      <c r="X10">
        <v>-1180195794</v>
      </c>
      <c r="Y10">
        <v>3.72</v>
      </c>
      <c r="AA10">
        <v>0</v>
      </c>
      <c r="AB10">
        <v>1.0469999999999999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T10">
        <v>3.72</v>
      </c>
      <c r="AV10">
        <v>0</v>
      </c>
      <c r="AW10">
        <v>2</v>
      </c>
      <c r="AX10">
        <v>1045535559</v>
      </c>
      <c r="AY10">
        <v>1</v>
      </c>
      <c r="AZ10">
        <v>0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Y10*Source!I25</f>
        <v>0.17856000000000002</v>
      </c>
      <c r="CY10">
        <f>AB10</f>
        <v>1.0469999999999999</v>
      </c>
      <c r="CZ10">
        <f>AF10</f>
        <v>1</v>
      </c>
      <c r="DA10">
        <f>AJ10</f>
        <v>1</v>
      </c>
      <c r="DB10">
        <f t="shared" si="0"/>
        <v>3.72</v>
      </c>
      <c r="DC10">
        <f t="shared" si="1"/>
        <v>0</v>
      </c>
    </row>
    <row r="11" spans="1:107" x14ac:dyDescent="0.25">
      <c r="A11">
        <f>ROW(Source!A26)</f>
        <v>26</v>
      </c>
      <c r="B11">
        <v>1045535525</v>
      </c>
      <c r="C11">
        <v>1045535571</v>
      </c>
      <c r="D11">
        <v>394458722</v>
      </c>
      <c r="E11">
        <v>394458718</v>
      </c>
      <c r="F11">
        <v>1</v>
      </c>
      <c r="G11">
        <v>394458718</v>
      </c>
      <c r="H11">
        <v>1</v>
      </c>
      <c r="I11" t="s">
        <v>499</v>
      </c>
      <c r="K11" t="s">
        <v>500</v>
      </c>
      <c r="L11">
        <v>1191</v>
      </c>
      <c r="N11">
        <v>1013</v>
      </c>
      <c r="O11" t="s">
        <v>501</v>
      </c>
      <c r="P11" t="s">
        <v>501</v>
      </c>
      <c r="Q11">
        <v>1</v>
      </c>
      <c r="W11">
        <v>0</v>
      </c>
      <c r="X11">
        <v>476480486</v>
      </c>
      <c r="Y11">
        <v>11.7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T11">
        <v>11.7</v>
      </c>
      <c r="AV11">
        <v>1</v>
      </c>
      <c r="AW11">
        <v>2</v>
      </c>
      <c r="AX11">
        <v>1045535572</v>
      </c>
      <c r="AY11">
        <v>1</v>
      </c>
      <c r="AZ11">
        <v>0</v>
      </c>
      <c r="BA11">
        <v>11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Y11*Source!I26</f>
        <v>1.4039999999999999</v>
      </c>
      <c r="CY11">
        <f>AD11</f>
        <v>0</v>
      </c>
      <c r="CZ11">
        <f>AH11</f>
        <v>0</v>
      </c>
      <c r="DA11">
        <f>AL11</f>
        <v>1</v>
      </c>
      <c r="DB11">
        <f t="shared" si="0"/>
        <v>0</v>
      </c>
      <c r="DC11">
        <f t="shared" si="1"/>
        <v>0</v>
      </c>
    </row>
    <row r="12" spans="1:107" x14ac:dyDescent="0.25">
      <c r="A12">
        <f>ROW(Source!A26)</f>
        <v>26</v>
      </c>
      <c r="B12">
        <v>1045535525</v>
      </c>
      <c r="C12">
        <v>1045535571</v>
      </c>
      <c r="D12">
        <v>394530653</v>
      </c>
      <c r="E12">
        <v>1</v>
      </c>
      <c r="F12">
        <v>1</v>
      </c>
      <c r="G12">
        <v>394458718</v>
      </c>
      <c r="H12">
        <v>2</v>
      </c>
      <c r="I12" t="s">
        <v>515</v>
      </c>
      <c r="J12" t="s">
        <v>516</v>
      </c>
      <c r="K12" t="s">
        <v>517</v>
      </c>
      <c r="L12">
        <v>1367</v>
      </c>
      <c r="N12">
        <v>91022270</v>
      </c>
      <c r="O12" t="s">
        <v>505</v>
      </c>
      <c r="P12" t="s">
        <v>505</v>
      </c>
      <c r="Q12">
        <v>1</v>
      </c>
      <c r="W12">
        <v>0</v>
      </c>
      <c r="X12">
        <v>1928543733</v>
      </c>
      <c r="Y12">
        <v>1.26</v>
      </c>
      <c r="AA12">
        <v>0</v>
      </c>
      <c r="AB12">
        <v>116.89</v>
      </c>
      <c r="AC12">
        <v>23.41</v>
      </c>
      <c r="AD12">
        <v>0</v>
      </c>
      <c r="AE12">
        <v>0</v>
      </c>
      <c r="AF12">
        <v>116.89</v>
      </c>
      <c r="AG12">
        <v>23.41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T12">
        <v>1.26</v>
      </c>
      <c r="AV12">
        <v>0</v>
      </c>
      <c r="AW12">
        <v>2</v>
      </c>
      <c r="AX12">
        <v>1045535573</v>
      </c>
      <c r="AY12">
        <v>1</v>
      </c>
      <c r="AZ12">
        <v>0</v>
      </c>
      <c r="BA12">
        <v>12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Y12*Source!I26</f>
        <v>0.1512</v>
      </c>
      <c r="CY12">
        <f>AB12</f>
        <v>116.89</v>
      </c>
      <c r="CZ12">
        <f>AF12</f>
        <v>116.89</v>
      </c>
      <c r="DA12">
        <f>AJ12</f>
        <v>1</v>
      </c>
      <c r="DB12">
        <f t="shared" si="0"/>
        <v>147.28</v>
      </c>
      <c r="DC12">
        <f t="shared" si="1"/>
        <v>29.5</v>
      </c>
    </row>
    <row r="13" spans="1:107" x14ac:dyDescent="0.25">
      <c r="A13">
        <f>ROW(Source!A26)</f>
        <v>26</v>
      </c>
      <c r="B13">
        <v>1045535525</v>
      </c>
      <c r="C13">
        <v>1045535571</v>
      </c>
      <c r="D13">
        <v>394530907</v>
      </c>
      <c r="E13">
        <v>1</v>
      </c>
      <c r="F13">
        <v>1</v>
      </c>
      <c r="G13">
        <v>394458718</v>
      </c>
      <c r="H13">
        <v>2</v>
      </c>
      <c r="I13" t="s">
        <v>509</v>
      </c>
      <c r="J13" t="s">
        <v>510</v>
      </c>
      <c r="K13" t="s">
        <v>511</v>
      </c>
      <c r="L13">
        <v>1367</v>
      </c>
      <c r="N13">
        <v>91022270</v>
      </c>
      <c r="O13" t="s">
        <v>505</v>
      </c>
      <c r="P13" t="s">
        <v>505</v>
      </c>
      <c r="Q13">
        <v>1</v>
      </c>
      <c r="W13">
        <v>0</v>
      </c>
      <c r="X13">
        <v>856318566</v>
      </c>
      <c r="Y13">
        <v>1.7</v>
      </c>
      <c r="AA13">
        <v>0</v>
      </c>
      <c r="AB13">
        <v>125.13</v>
      </c>
      <c r="AC13">
        <v>24.74</v>
      </c>
      <c r="AD13">
        <v>0</v>
      </c>
      <c r="AE13">
        <v>0</v>
      </c>
      <c r="AF13">
        <v>125.13</v>
      </c>
      <c r="AG13">
        <v>24.74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T13">
        <v>1.7</v>
      </c>
      <c r="AV13">
        <v>0</v>
      </c>
      <c r="AW13">
        <v>2</v>
      </c>
      <c r="AX13">
        <v>1045535574</v>
      </c>
      <c r="AY13">
        <v>1</v>
      </c>
      <c r="AZ13">
        <v>0</v>
      </c>
      <c r="BA13">
        <v>13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Y13*Source!I26</f>
        <v>0.20399999999999999</v>
      </c>
      <c r="CY13">
        <f>AB13</f>
        <v>125.13</v>
      </c>
      <c r="CZ13">
        <f>AF13</f>
        <v>125.13</v>
      </c>
      <c r="DA13">
        <f>AJ13</f>
        <v>1</v>
      </c>
      <c r="DB13">
        <f t="shared" si="0"/>
        <v>212.72</v>
      </c>
      <c r="DC13">
        <f t="shared" si="1"/>
        <v>42.06</v>
      </c>
    </row>
    <row r="14" spans="1:107" x14ac:dyDescent="0.25">
      <c r="A14">
        <f>ROW(Source!A26)</f>
        <v>26</v>
      </c>
      <c r="B14">
        <v>1045535525</v>
      </c>
      <c r="C14">
        <v>1045535571</v>
      </c>
      <c r="D14">
        <v>394459462</v>
      </c>
      <c r="E14">
        <v>394458718</v>
      </c>
      <c r="F14">
        <v>1</v>
      </c>
      <c r="G14">
        <v>394458718</v>
      </c>
      <c r="H14">
        <v>2</v>
      </c>
      <c r="I14" t="s">
        <v>512</v>
      </c>
      <c r="K14" t="s">
        <v>513</v>
      </c>
      <c r="L14">
        <v>1344</v>
      </c>
      <c r="N14">
        <v>1008</v>
      </c>
      <c r="O14" t="s">
        <v>514</v>
      </c>
      <c r="P14" t="s">
        <v>514</v>
      </c>
      <c r="Q14">
        <v>1</v>
      </c>
      <c r="W14">
        <v>0</v>
      </c>
      <c r="X14">
        <v>-1180195794</v>
      </c>
      <c r="Y14">
        <v>42.43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T14">
        <v>42.43</v>
      </c>
      <c r="AV14">
        <v>0</v>
      </c>
      <c r="AW14">
        <v>2</v>
      </c>
      <c r="AX14">
        <v>1045535575</v>
      </c>
      <c r="AY14">
        <v>1</v>
      </c>
      <c r="AZ14">
        <v>0</v>
      </c>
      <c r="BA14">
        <v>14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Y14*Source!I26</f>
        <v>5.0915999999999997</v>
      </c>
      <c r="CY14">
        <f>AB14</f>
        <v>1</v>
      </c>
      <c r="CZ14">
        <f>AF14</f>
        <v>1</v>
      </c>
      <c r="DA14">
        <f>AJ14</f>
        <v>1</v>
      </c>
      <c r="DB14">
        <f t="shared" si="0"/>
        <v>42.43</v>
      </c>
      <c r="DC14">
        <f t="shared" si="1"/>
        <v>0</v>
      </c>
    </row>
    <row r="15" spans="1:107" x14ac:dyDescent="0.25">
      <c r="A15">
        <f>ROW(Source!A27)</f>
        <v>27</v>
      </c>
      <c r="B15">
        <v>1045535526</v>
      </c>
      <c r="C15">
        <v>1045535571</v>
      </c>
      <c r="D15">
        <v>394458722</v>
      </c>
      <c r="E15">
        <v>394458718</v>
      </c>
      <c r="F15">
        <v>1</v>
      </c>
      <c r="G15">
        <v>394458718</v>
      </c>
      <c r="H15">
        <v>1</v>
      </c>
      <c r="I15" t="s">
        <v>499</v>
      </c>
      <c r="K15" t="s">
        <v>500</v>
      </c>
      <c r="L15">
        <v>1191</v>
      </c>
      <c r="N15">
        <v>1013</v>
      </c>
      <c r="O15" t="s">
        <v>501</v>
      </c>
      <c r="P15" t="s">
        <v>501</v>
      </c>
      <c r="Q15">
        <v>1</v>
      </c>
      <c r="W15">
        <v>0</v>
      </c>
      <c r="X15">
        <v>476480486</v>
      </c>
      <c r="Y15">
        <v>11.7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T15">
        <v>11.7</v>
      </c>
      <c r="AV15">
        <v>1</v>
      </c>
      <c r="AW15">
        <v>2</v>
      </c>
      <c r="AX15">
        <v>1045535572</v>
      </c>
      <c r="AY15">
        <v>1</v>
      </c>
      <c r="AZ15">
        <v>0</v>
      </c>
      <c r="BA15">
        <v>15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Y15*Source!I27</f>
        <v>1.4039999999999999</v>
      </c>
      <c r="CY15">
        <f>AD15</f>
        <v>0</v>
      </c>
      <c r="CZ15">
        <f>AH15</f>
        <v>0</v>
      </c>
      <c r="DA15">
        <f>AL15</f>
        <v>1</v>
      </c>
      <c r="DB15">
        <f t="shared" si="0"/>
        <v>0</v>
      </c>
      <c r="DC15">
        <f t="shared" si="1"/>
        <v>0</v>
      </c>
    </row>
    <row r="16" spans="1:107" x14ac:dyDescent="0.25">
      <c r="A16">
        <f>ROW(Source!A27)</f>
        <v>27</v>
      </c>
      <c r="B16">
        <v>1045535526</v>
      </c>
      <c r="C16">
        <v>1045535571</v>
      </c>
      <c r="D16">
        <v>394530653</v>
      </c>
      <c r="E16">
        <v>1</v>
      </c>
      <c r="F16">
        <v>1</v>
      </c>
      <c r="G16">
        <v>394458718</v>
      </c>
      <c r="H16">
        <v>2</v>
      </c>
      <c r="I16" t="s">
        <v>515</v>
      </c>
      <c r="J16" t="s">
        <v>516</v>
      </c>
      <c r="K16" t="s">
        <v>517</v>
      </c>
      <c r="L16">
        <v>1367</v>
      </c>
      <c r="N16">
        <v>91022270</v>
      </c>
      <c r="O16" t="s">
        <v>505</v>
      </c>
      <c r="P16" t="s">
        <v>505</v>
      </c>
      <c r="Q16">
        <v>1</v>
      </c>
      <c r="W16">
        <v>0</v>
      </c>
      <c r="X16">
        <v>1928543733</v>
      </c>
      <c r="Y16">
        <v>1.26</v>
      </c>
      <c r="AA16">
        <v>0</v>
      </c>
      <c r="AB16">
        <v>1335.2075852999999</v>
      </c>
      <c r="AC16">
        <v>631.13945249999995</v>
      </c>
      <c r="AD16">
        <v>0</v>
      </c>
      <c r="AE16">
        <v>0</v>
      </c>
      <c r="AF16">
        <v>116.89</v>
      </c>
      <c r="AG16">
        <v>23.41</v>
      </c>
      <c r="AH16">
        <v>0</v>
      </c>
      <c r="AI16">
        <v>1</v>
      </c>
      <c r="AJ16">
        <v>10.91</v>
      </c>
      <c r="AK16">
        <v>25.75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T16">
        <v>1.26</v>
      </c>
      <c r="AV16">
        <v>0</v>
      </c>
      <c r="AW16">
        <v>2</v>
      </c>
      <c r="AX16">
        <v>1045535573</v>
      </c>
      <c r="AY16">
        <v>1</v>
      </c>
      <c r="AZ16">
        <v>0</v>
      </c>
      <c r="BA16">
        <v>16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Y16*Source!I27</f>
        <v>0.1512</v>
      </c>
      <c r="CY16">
        <f>AB16</f>
        <v>1335.2075852999999</v>
      </c>
      <c r="CZ16">
        <f>AF16</f>
        <v>116.89</v>
      </c>
      <c r="DA16">
        <f>AJ16</f>
        <v>10.91</v>
      </c>
      <c r="DB16">
        <f t="shared" si="0"/>
        <v>147.28</v>
      </c>
      <c r="DC16">
        <f t="shared" si="1"/>
        <v>29.5</v>
      </c>
    </row>
    <row r="17" spans="1:107" x14ac:dyDescent="0.25">
      <c r="A17">
        <f>ROW(Source!A27)</f>
        <v>27</v>
      </c>
      <c r="B17">
        <v>1045535526</v>
      </c>
      <c r="C17">
        <v>1045535571</v>
      </c>
      <c r="D17">
        <v>394530907</v>
      </c>
      <c r="E17">
        <v>1</v>
      </c>
      <c r="F17">
        <v>1</v>
      </c>
      <c r="G17">
        <v>394458718</v>
      </c>
      <c r="H17">
        <v>2</v>
      </c>
      <c r="I17" t="s">
        <v>509</v>
      </c>
      <c r="J17" t="s">
        <v>510</v>
      </c>
      <c r="K17" t="s">
        <v>511</v>
      </c>
      <c r="L17">
        <v>1367</v>
      </c>
      <c r="N17">
        <v>91022270</v>
      </c>
      <c r="O17" t="s">
        <v>505</v>
      </c>
      <c r="P17" t="s">
        <v>505</v>
      </c>
      <c r="Q17">
        <v>1</v>
      </c>
      <c r="W17">
        <v>0</v>
      </c>
      <c r="X17">
        <v>856318566</v>
      </c>
      <c r="Y17">
        <v>1.7</v>
      </c>
      <c r="AA17">
        <v>0</v>
      </c>
      <c r="AB17">
        <v>1642.8793194</v>
      </c>
      <c r="AC17">
        <v>666.99658499999998</v>
      </c>
      <c r="AD17">
        <v>0</v>
      </c>
      <c r="AE17">
        <v>0</v>
      </c>
      <c r="AF17">
        <v>125.13</v>
      </c>
      <c r="AG17">
        <v>24.74</v>
      </c>
      <c r="AH17">
        <v>0</v>
      </c>
      <c r="AI17">
        <v>1</v>
      </c>
      <c r="AJ17">
        <v>12.54</v>
      </c>
      <c r="AK17">
        <v>25.75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T17">
        <v>1.7</v>
      </c>
      <c r="AV17">
        <v>0</v>
      </c>
      <c r="AW17">
        <v>2</v>
      </c>
      <c r="AX17">
        <v>1045535574</v>
      </c>
      <c r="AY17">
        <v>1</v>
      </c>
      <c r="AZ17">
        <v>0</v>
      </c>
      <c r="BA17">
        <v>17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Y17*Source!I27</f>
        <v>0.20399999999999999</v>
      </c>
      <c r="CY17">
        <f>AB17</f>
        <v>1642.8793194</v>
      </c>
      <c r="CZ17">
        <f>AF17</f>
        <v>125.13</v>
      </c>
      <c r="DA17">
        <f>AJ17</f>
        <v>12.54</v>
      </c>
      <c r="DB17">
        <f t="shared" si="0"/>
        <v>212.72</v>
      </c>
      <c r="DC17">
        <f t="shared" si="1"/>
        <v>42.06</v>
      </c>
    </row>
    <row r="18" spans="1:107" x14ac:dyDescent="0.25">
      <c r="A18">
        <f>ROW(Source!A27)</f>
        <v>27</v>
      </c>
      <c r="B18">
        <v>1045535526</v>
      </c>
      <c r="C18">
        <v>1045535571</v>
      </c>
      <c r="D18">
        <v>394459462</v>
      </c>
      <c r="E18">
        <v>394458718</v>
      </c>
      <c r="F18">
        <v>1</v>
      </c>
      <c r="G18">
        <v>394458718</v>
      </c>
      <c r="H18">
        <v>2</v>
      </c>
      <c r="I18" t="s">
        <v>512</v>
      </c>
      <c r="K18" t="s">
        <v>513</v>
      </c>
      <c r="L18">
        <v>1344</v>
      </c>
      <c r="N18">
        <v>1008</v>
      </c>
      <c r="O18" t="s">
        <v>514</v>
      </c>
      <c r="P18" t="s">
        <v>514</v>
      </c>
      <c r="Q18">
        <v>1</v>
      </c>
      <c r="W18">
        <v>0</v>
      </c>
      <c r="X18">
        <v>-1180195794</v>
      </c>
      <c r="Y18">
        <v>42.43</v>
      </c>
      <c r="AA18">
        <v>0</v>
      </c>
      <c r="AB18">
        <v>1.0469999999999999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T18">
        <v>42.43</v>
      </c>
      <c r="AV18">
        <v>0</v>
      </c>
      <c r="AW18">
        <v>2</v>
      </c>
      <c r="AX18">
        <v>1045535575</v>
      </c>
      <c r="AY18">
        <v>1</v>
      </c>
      <c r="AZ18">
        <v>0</v>
      </c>
      <c r="BA18">
        <v>18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Y18*Source!I27</f>
        <v>5.0915999999999997</v>
      </c>
      <c r="CY18">
        <f>AB18</f>
        <v>1.0469999999999999</v>
      </c>
      <c r="CZ18">
        <f>AF18</f>
        <v>1</v>
      </c>
      <c r="DA18">
        <f>AJ18</f>
        <v>1</v>
      </c>
      <c r="DB18">
        <f t="shared" si="0"/>
        <v>42.43</v>
      </c>
      <c r="DC18">
        <f t="shared" si="1"/>
        <v>0</v>
      </c>
    </row>
    <row r="19" spans="1:107" x14ac:dyDescent="0.25">
      <c r="A19">
        <f>ROW(Source!A28)</f>
        <v>28</v>
      </c>
      <c r="B19">
        <v>1045535525</v>
      </c>
      <c r="C19">
        <v>1045535576</v>
      </c>
      <c r="D19">
        <v>394458722</v>
      </c>
      <c r="E19">
        <v>394458718</v>
      </c>
      <c r="F19">
        <v>1</v>
      </c>
      <c r="G19">
        <v>394458718</v>
      </c>
      <c r="H19">
        <v>1</v>
      </c>
      <c r="I19" t="s">
        <v>499</v>
      </c>
      <c r="K19" t="s">
        <v>500</v>
      </c>
      <c r="L19">
        <v>1191</v>
      </c>
      <c r="N19">
        <v>1013</v>
      </c>
      <c r="O19" t="s">
        <v>501</v>
      </c>
      <c r="P19" t="s">
        <v>501</v>
      </c>
      <c r="Q19">
        <v>1</v>
      </c>
      <c r="W19">
        <v>0</v>
      </c>
      <c r="X19">
        <v>476480486</v>
      </c>
      <c r="Y19">
        <v>155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T19">
        <v>155</v>
      </c>
      <c r="AV19">
        <v>1</v>
      </c>
      <c r="AW19">
        <v>2</v>
      </c>
      <c r="AX19">
        <v>1045535577</v>
      </c>
      <c r="AY19">
        <v>1</v>
      </c>
      <c r="AZ19">
        <v>0</v>
      </c>
      <c r="BA19">
        <v>19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Y19*Source!I28</f>
        <v>2.2319999999999998</v>
      </c>
      <c r="CY19">
        <f>AD19</f>
        <v>0</v>
      </c>
      <c r="CZ19">
        <f>AH19</f>
        <v>0</v>
      </c>
      <c r="DA19">
        <f>AL19</f>
        <v>1</v>
      </c>
      <c r="DB19">
        <f t="shared" si="0"/>
        <v>0</v>
      </c>
      <c r="DC19">
        <f t="shared" si="1"/>
        <v>0</v>
      </c>
    </row>
    <row r="20" spans="1:107" x14ac:dyDescent="0.25">
      <c r="A20">
        <f>ROW(Source!A28)</f>
        <v>28</v>
      </c>
      <c r="B20">
        <v>1045535525</v>
      </c>
      <c r="C20">
        <v>1045535576</v>
      </c>
      <c r="D20">
        <v>394531072</v>
      </c>
      <c r="E20">
        <v>1</v>
      </c>
      <c r="F20">
        <v>1</v>
      </c>
      <c r="G20">
        <v>394458718</v>
      </c>
      <c r="H20">
        <v>2</v>
      </c>
      <c r="I20" t="s">
        <v>502</v>
      </c>
      <c r="J20" t="s">
        <v>503</v>
      </c>
      <c r="K20" t="s">
        <v>504</v>
      </c>
      <c r="L20">
        <v>1367</v>
      </c>
      <c r="N20">
        <v>91022270</v>
      </c>
      <c r="O20" t="s">
        <v>505</v>
      </c>
      <c r="P20" t="s">
        <v>505</v>
      </c>
      <c r="Q20">
        <v>1</v>
      </c>
      <c r="W20">
        <v>0</v>
      </c>
      <c r="X20">
        <v>-1426791</v>
      </c>
      <c r="Y20">
        <v>37.5</v>
      </c>
      <c r="AA20">
        <v>0</v>
      </c>
      <c r="AB20">
        <v>60.77</v>
      </c>
      <c r="AC20">
        <v>18.48</v>
      </c>
      <c r="AD20">
        <v>0</v>
      </c>
      <c r="AE20">
        <v>0</v>
      </c>
      <c r="AF20">
        <v>60.77</v>
      </c>
      <c r="AG20">
        <v>18.48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T20">
        <v>37.5</v>
      </c>
      <c r="AV20">
        <v>0</v>
      </c>
      <c r="AW20">
        <v>2</v>
      </c>
      <c r="AX20">
        <v>1045535578</v>
      </c>
      <c r="AY20">
        <v>1</v>
      </c>
      <c r="AZ20">
        <v>0</v>
      </c>
      <c r="BA20">
        <v>20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Y20*Source!I28</f>
        <v>0.54</v>
      </c>
      <c r="CY20">
        <f>AB20</f>
        <v>60.77</v>
      </c>
      <c r="CZ20">
        <f>AF20</f>
        <v>60.77</v>
      </c>
      <c r="DA20">
        <f>AJ20</f>
        <v>1</v>
      </c>
      <c r="DB20">
        <f t="shared" si="0"/>
        <v>2278.88</v>
      </c>
      <c r="DC20">
        <f t="shared" si="1"/>
        <v>693</v>
      </c>
    </row>
    <row r="21" spans="1:107" x14ac:dyDescent="0.25">
      <c r="A21">
        <f>ROW(Source!A28)</f>
        <v>28</v>
      </c>
      <c r="B21">
        <v>1045535525</v>
      </c>
      <c r="C21">
        <v>1045535576</v>
      </c>
      <c r="D21">
        <v>394531531</v>
      </c>
      <c r="E21">
        <v>1</v>
      </c>
      <c r="F21">
        <v>1</v>
      </c>
      <c r="G21">
        <v>394458718</v>
      </c>
      <c r="H21">
        <v>2</v>
      </c>
      <c r="I21" t="s">
        <v>506</v>
      </c>
      <c r="J21" t="s">
        <v>507</v>
      </c>
      <c r="K21" t="s">
        <v>508</v>
      </c>
      <c r="L21">
        <v>1367</v>
      </c>
      <c r="N21">
        <v>91022270</v>
      </c>
      <c r="O21" t="s">
        <v>505</v>
      </c>
      <c r="P21" t="s">
        <v>505</v>
      </c>
      <c r="Q21">
        <v>1</v>
      </c>
      <c r="W21">
        <v>0</v>
      </c>
      <c r="X21">
        <v>-48163219</v>
      </c>
      <c r="Y21">
        <v>75</v>
      </c>
      <c r="AA21">
        <v>0</v>
      </c>
      <c r="AB21">
        <v>3.16</v>
      </c>
      <c r="AC21">
        <v>0.04</v>
      </c>
      <c r="AD21">
        <v>0</v>
      </c>
      <c r="AE21">
        <v>0</v>
      </c>
      <c r="AF21">
        <v>3.16</v>
      </c>
      <c r="AG21">
        <v>0.04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T21">
        <v>75</v>
      </c>
      <c r="AV21">
        <v>0</v>
      </c>
      <c r="AW21">
        <v>2</v>
      </c>
      <c r="AX21">
        <v>1045535579</v>
      </c>
      <c r="AY21">
        <v>1</v>
      </c>
      <c r="AZ21">
        <v>0</v>
      </c>
      <c r="BA21">
        <v>21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Y21*Source!I28</f>
        <v>1.08</v>
      </c>
      <c r="CY21">
        <f>AB21</f>
        <v>3.16</v>
      </c>
      <c r="CZ21">
        <f>AF21</f>
        <v>3.16</v>
      </c>
      <c r="DA21">
        <f>AJ21</f>
        <v>1</v>
      </c>
      <c r="DB21">
        <f t="shared" si="0"/>
        <v>237</v>
      </c>
      <c r="DC21">
        <f t="shared" si="1"/>
        <v>3</v>
      </c>
    </row>
    <row r="22" spans="1:107" x14ac:dyDescent="0.25">
      <c r="A22">
        <f>ROW(Source!A28)</f>
        <v>28</v>
      </c>
      <c r="B22">
        <v>1045535525</v>
      </c>
      <c r="C22">
        <v>1045535576</v>
      </c>
      <c r="D22">
        <v>394530907</v>
      </c>
      <c r="E22">
        <v>1</v>
      </c>
      <c r="F22">
        <v>1</v>
      </c>
      <c r="G22">
        <v>394458718</v>
      </c>
      <c r="H22">
        <v>2</v>
      </c>
      <c r="I22" t="s">
        <v>509</v>
      </c>
      <c r="J22" t="s">
        <v>510</v>
      </c>
      <c r="K22" t="s">
        <v>511</v>
      </c>
      <c r="L22">
        <v>1367</v>
      </c>
      <c r="N22">
        <v>91022270</v>
      </c>
      <c r="O22" t="s">
        <v>505</v>
      </c>
      <c r="P22" t="s">
        <v>505</v>
      </c>
      <c r="Q22">
        <v>1</v>
      </c>
      <c r="W22">
        <v>0</v>
      </c>
      <c r="X22">
        <v>856318566</v>
      </c>
      <c r="Y22">
        <v>1.55</v>
      </c>
      <c r="AA22">
        <v>0</v>
      </c>
      <c r="AB22">
        <v>125.13</v>
      </c>
      <c r="AC22">
        <v>24.74</v>
      </c>
      <c r="AD22">
        <v>0</v>
      </c>
      <c r="AE22">
        <v>0</v>
      </c>
      <c r="AF22">
        <v>125.13</v>
      </c>
      <c r="AG22">
        <v>24.74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T22">
        <v>1.55</v>
      </c>
      <c r="AV22">
        <v>0</v>
      </c>
      <c r="AW22">
        <v>2</v>
      </c>
      <c r="AX22">
        <v>1045535580</v>
      </c>
      <c r="AY22">
        <v>1</v>
      </c>
      <c r="AZ22">
        <v>0</v>
      </c>
      <c r="BA22">
        <v>22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Y22*Source!I28</f>
        <v>2.232E-2</v>
      </c>
      <c r="CY22">
        <f>AB22</f>
        <v>125.13</v>
      </c>
      <c r="CZ22">
        <f>AF22</f>
        <v>125.13</v>
      </c>
      <c r="DA22">
        <f>AJ22</f>
        <v>1</v>
      </c>
      <c r="DB22">
        <f t="shared" si="0"/>
        <v>193.95</v>
      </c>
      <c r="DC22">
        <f t="shared" si="1"/>
        <v>38.35</v>
      </c>
    </row>
    <row r="23" spans="1:107" x14ac:dyDescent="0.25">
      <c r="A23">
        <f>ROW(Source!A28)</f>
        <v>28</v>
      </c>
      <c r="B23">
        <v>1045535525</v>
      </c>
      <c r="C23">
        <v>1045535576</v>
      </c>
      <c r="D23">
        <v>394459462</v>
      </c>
      <c r="E23">
        <v>394458718</v>
      </c>
      <c r="F23">
        <v>1</v>
      </c>
      <c r="G23">
        <v>394458718</v>
      </c>
      <c r="H23">
        <v>2</v>
      </c>
      <c r="I23" t="s">
        <v>512</v>
      </c>
      <c r="K23" t="s">
        <v>513</v>
      </c>
      <c r="L23">
        <v>1344</v>
      </c>
      <c r="N23">
        <v>1008</v>
      </c>
      <c r="O23" t="s">
        <v>514</v>
      </c>
      <c r="P23" t="s">
        <v>514</v>
      </c>
      <c r="Q23">
        <v>1</v>
      </c>
      <c r="W23">
        <v>0</v>
      </c>
      <c r="X23">
        <v>-1180195794</v>
      </c>
      <c r="Y23">
        <v>3.72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T23">
        <v>3.72</v>
      </c>
      <c r="AV23">
        <v>0</v>
      </c>
      <c r="AW23">
        <v>2</v>
      </c>
      <c r="AX23">
        <v>1045535581</v>
      </c>
      <c r="AY23">
        <v>1</v>
      </c>
      <c r="AZ23">
        <v>0</v>
      </c>
      <c r="BA23">
        <v>23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Y23*Source!I28</f>
        <v>5.3568000000000005E-2</v>
      </c>
      <c r="CY23">
        <f>AB23</f>
        <v>1</v>
      </c>
      <c r="CZ23">
        <f>AF23</f>
        <v>1</v>
      </c>
      <c r="DA23">
        <f>AJ23</f>
        <v>1</v>
      </c>
      <c r="DB23">
        <f t="shared" si="0"/>
        <v>3.72</v>
      </c>
      <c r="DC23">
        <f t="shared" si="1"/>
        <v>0</v>
      </c>
    </row>
    <row r="24" spans="1:107" x14ac:dyDescent="0.25">
      <c r="A24">
        <f>ROW(Source!A29)</f>
        <v>29</v>
      </c>
      <c r="B24">
        <v>1045535526</v>
      </c>
      <c r="C24">
        <v>1045535576</v>
      </c>
      <c r="D24">
        <v>394458722</v>
      </c>
      <c r="E24">
        <v>394458718</v>
      </c>
      <c r="F24">
        <v>1</v>
      </c>
      <c r="G24">
        <v>394458718</v>
      </c>
      <c r="H24">
        <v>1</v>
      </c>
      <c r="I24" t="s">
        <v>499</v>
      </c>
      <c r="K24" t="s">
        <v>500</v>
      </c>
      <c r="L24">
        <v>1191</v>
      </c>
      <c r="N24">
        <v>1013</v>
      </c>
      <c r="O24" t="s">
        <v>501</v>
      </c>
      <c r="P24" t="s">
        <v>501</v>
      </c>
      <c r="Q24">
        <v>1</v>
      </c>
      <c r="W24">
        <v>0</v>
      </c>
      <c r="X24">
        <v>476480486</v>
      </c>
      <c r="Y24">
        <v>155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T24">
        <v>155</v>
      </c>
      <c r="AV24">
        <v>1</v>
      </c>
      <c r="AW24">
        <v>2</v>
      </c>
      <c r="AX24">
        <v>1045535577</v>
      </c>
      <c r="AY24">
        <v>1</v>
      </c>
      <c r="AZ24">
        <v>0</v>
      </c>
      <c r="BA24">
        <v>24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Y24*Source!I29</f>
        <v>2.2319999999999998</v>
      </c>
      <c r="CY24">
        <f>AD24</f>
        <v>0</v>
      </c>
      <c r="CZ24">
        <f>AH24</f>
        <v>0</v>
      </c>
      <c r="DA24">
        <f>AL24</f>
        <v>1</v>
      </c>
      <c r="DB24">
        <f t="shared" si="0"/>
        <v>0</v>
      </c>
      <c r="DC24">
        <f t="shared" si="1"/>
        <v>0</v>
      </c>
    </row>
    <row r="25" spans="1:107" x14ac:dyDescent="0.25">
      <c r="A25">
        <f>ROW(Source!A29)</f>
        <v>29</v>
      </c>
      <c r="B25">
        <v>1045535526</v>
      </c>
      <c r="C25">
        <v>1045535576</v>
      </c>
      <c r="D25">
        <v>394531072</v>
      </c>
      <c r="E25">
        <v>1</v>
      </c>
      <c r="F25">
        <v>1</v>
      </c>
      <c r="G25">
        <v>394458718</v>
      </c>
      <c r="H25">
        <v>2</v>
      </c>
      <c r="I25" t="s">
        <v>502</v>
      </c>
      <c r="J25" t="s">
        <v>503</v>
      </c>
      <c r="K25" t="s">
        <v>504</v>
      </c>
      <c r="L25">
        <v>1367</v>
      </c>
      <c r="N25">
        <v>91022270</v>
      </c>
      <c r="O25" t="s">
        <v>505</v>
      </c>
      <c r="P25" t="s">
        <v>505</v>
      </c>
      <c r="Q25">
        <v>1</v>
      </c>
      <c r="W25">
        <v>0</v>
      </c>
      <c r="X25">
        <v>-1426791</v>
      </c>
      <c r="Y25">
        <v>37.5</v>
      </c>
      <c r="AA25">
        <v>0</v>
      </c>
      <c r="AB25">
        <v>816.96027960000004</v>
      </c>
      <c r="AC25">
        <v>498.22541999999999</v>
      </c>
      <c r="AD25">
        <v>0</v>
      </c>
      <c r="AE25">
        <v>0</v>
      </c>
      <c r="AF25">
        <v>60.77</v>
      </c>
      <c r="AG25">
        <v>18.48</v>
      </c>
      <c r="AH25">
        <v>0</v>
      </c>
      <c r="AI25">
        <v>1</v>
      </c>
      <c r="AJ25">
        <v>12.84</v>
      </c>
      <c r="AK25">
        <v>25.75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T25">
        <v>37.5</v>
      </c>
      <c r="AV25">
        <v>0</v>
      </c>
      <c r="AW25">
        <v>2</v>
      </c>
      <c r="AX25">
        <v>1045535578</v>
      </c>
      <c r="AY25">
        <v>1</v>
      </c>
      <c r="AZ25">
        <v>0</v>
      </c>
      <c r="BA25">
        <v>25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Y25*Source!I29</f>
        <v>0.54</v>
      </c>
      <c r="CY25">
        <f>AB25</f>
        <v>816.96027960000004</v>
      </c>
      <c r="CZ25">
        <f>AF25</f>
        <v>60.77</v>
      </c>
      <c r="DA25">
        <f>AJ25</f>
        <v>12.84</v>
      </c>
      <c r="DB25">
        <f t="shared" si="0"/>
        <v>2278.88</v>
      </c>
      <c r="DC25">
        <f t="shared" si="1"/>
        <v>693</v>
      </c>
    </row>
    <row r="26" spans="1:107" x14ac:dyDescent="0.25">
      <c r="A26">
        <f>ROW(Source!A29)</f>
        <v>29</v>
      </c>
      <c r="B26">
        <v>1045535526</v>
      </c>
      <c r="C26">
        <v>1045535576</v>
      </c>
      <c r="D26">
        <v>394531531</v>
      </c>
      <c r="E26">
        <v>1</v>
      </c>
      <c r="F26">
        <v>1</v>
      </c>
      <c r="G26">
        <v>394458718</v>
      </c>
      <c r="H26">
        <v>2</v>
      </c>
      <c r="I26" t="s">
        <v>506</v>
      </c>
      <c r="J26" t="s">
        <v>507</v>
      </c>
      <c r="K26" t="s">
        <v>508</v>
      </c>
      <c r="L26">
        <v>1367</v>
      </c>
      <c r="N26">
        <v>91022270</v>
      </c>
      <c r="O26" t="s">
        <v>505</v>
      </c>
      <c r="P26" t="s">
        <v>505</v>
      </c>
      <c r="Q26">
        <v>1</v>
      </c>
      <c r="W26">
        <v>0</v>
      </c>
      <c r="X26">
        <v>-48163219</v>
      </c>
      <c r="Y26">
        <v>75</v>
      </c>
      <c r="AA26">
        <v>0</v>
      </c>
      <c r="AB26">
        <v>6.6170400000000003</v>
      </c>
      <c r="AC26">
        <v>1.0784100000000001</v>
      </c>
      <c r="AD26">
        <v>0</v>
      </c>
      <c r="AE26">
        <v>0</v>
      </c>
      <c r="AF26">
        <v>3.16</v>
      </c>
      <c r="AG26">
        <v>0.04</v>
      </c>
      <c r="AH26">
        <v>0</v>
      </c>
      <c r="AI26">
        <v>1</v>
      </c>
      <c r="AJ26">
        <v>2</v>
      </c>
      <c r="AK26">
        <v>25.75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T26">
        <v>75</v>
      </c>
      <c r="AV26">
        <v>0</v>
      </c>
      <c r="AW26">
        <v>2</v>
      </c>
      <c r="AX26">
        <v>1045535579</v>
      </c>
      <c r="AY26">
        <v>1</v>
      </c>
      <c r="AZ26">
        <v>0</v>
      </c>
      <c r="BA26">
        <v>26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Y26*Source!I29</f>
        <v>1.08</v>
      </c>
      <c r="CY26">
        <f>AB26</f>
        <v>6.6170400000000003</v>
      </c>
      <c r="CZ26">
        <f>AF26</f>
        <v>3.16</v>
      </c>
      <c r="DA26">
        <f>AJ26</f>
        <v>2</v>
      </c>
      <c r="DB26">
        <f t="shared" si="0"/>
        <v>237</v>
      </c>
      <c r="DC26">
        <f t="shared" si="1"/>
        <v>3</v>
      </c>
    </row>
    <row r="27" spans="1:107" x14ac:dyDescent="0.25">
      <c r="A27">
        <f>ROW(Source!A29)</f>
        <v>29</v>
      </c>
      <c r="B27">
        <v>1045535526</v>
      </c>
      <c r="C27">
        <v>1045535576</v>
      </c>
      <c r="D27">
        <v>394530907</v>
      </c>
      <c r="E27">
        <v>1</v>
      </c>
      <c r="F27">
        <v>1</v>
      </c>
      <c r="G27">
        <v>394458718</v>
      </c>
      <c r="H27">
        <v>2</v>
      </c>
      <c r="I27" t="s">
        <v>509</v>
      </c>
      <c r="J27" t="s">
        <v>510</v>
      </c>
      <c r="K27" t="s">
        <v>511</v>
      </c>
      <c r="L27">
        <v>1367</v>
      </c>
      <c r="N27">
        <v>91022270</v>
      </c>
      <c r="O27" t="s">
        <v>505</v>
      </c>
      <c r="P27" t="s">
        <v>505</v>
      </c>
      <c r="Q27">
        <v>1</v>
      </c>
      <c r="W27">
        <v>0</v>
      </c>
      <c r="X27">
        <v>856318566</v>
      </c>
      <c r="Y27">
        <v>1.55</v>
      </c>
      <c r="AA27">
        <v>0</v>
      </c>
      <c r="AB27">
        <v>1642.8793194</v>
      </c>
      <c r="AC27">
        <v>666.99658499999998</v>
      </c>
      <c r="AD27">
        <v>0</v>
      </c>
      <c r="AE27">
        <v>0</v>
      </c>
      <c r="AF27">
        <v>125.13</v>
      </c>
      <c r="AG27">
        <v>24.74</v>
      </c>
      <c r="AH27">
        <v>0</v>
      </c>
      <c r="AI27">
        <v>1</v>
      </c>
      <c r="AJ27">
        <v>12.54</v>
      </c>
      <c r="AK27">
        <v>25.75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T27">
        <v>1.55</v>
      </c>
      <c r="AV27">
        <v>0</v>
      </c>
      <c r="AW27">
        <v>2</v>
      </c>
      <c r="AX27">
        <v>1045535580</v>
      </c>
      <c r="AY27">
        <v>1</v>
      </c>
      <c r="AZ27">
        <v>0</v>
      </c>
      <c r="BA27">
        <v>27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Y27*Source!I29</f>
        <v>2.232E-2</v>
      </c>
      <c r="CY27">
        <f>AB27</f>
        <v>1642.8793194</v>
      </c>
      <c r="CZ27">
        <f>AF27</f>
        <v>125.13</v>
      </c>
      <c r="DA27">
        <f>AJ27</f>
        <v>12.54</v>
      </c>
      <c r="DB27">
        <f t="shared" si="0"/>
        <v>193.95</v>
      </c>
      <c r="DC27">
        <f t="shared" si="1"/>
        <v>38.35</v>
      </c>
    </row>
    <row r="28" spans="1:107" x14ac:dyDescent="0.25">
      <c r="A28">
        <f>ROW(Source!A29)</f>
        <v>29</v>
      </c>
      <c r="B28">
        <v>1045535526</v>
      </c>
      <c r="C28">
        <v>1045535576</v>
      </c>
      <c r="D28">
        <v>394459462</v>
      </c>
      <c r="E28">
        <v>394458718</v>
      </c>
      <c r="F28">
        <v>1</v>
      </c>
      <c r="G28">
        <v>394458718</v>
      </c>
      <c r="H28">
        <v>2</v>
      </c>
      <c r="I28" t="s">
        <v>512</v>
      </c>
      <c r="K28" t="s">
        <v>513</v>
      </c>
      <c r="L28">
        <v>1344</v>
      </c>
      <c r="N28">
        <v>1008</v>
      </c>
      <c r="O28" t="s">
        <v>514</v>
      </c>
      <c r="P28" t="s">
        <v>514</v>
      </c>
      <c r="Q28">
        <v>1</v>
      </c>
      <c r="W28">
        <v>0</v>
      </c>
      <c r="X28">
        <v>-1180195794</v>
      </c>
      <c r="Y28">
        <v>3.72</v>
      </c>
      <c r="AA28">
        <v>0</v>
      </c>
      <c r="AB28">
        <v>1.0469999999999999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T28">
        <v>3.72</v>
      </c>
      <c r="AV28">
        <v>0</v>
      </c>
      <c r="AW28">
        <v>2</v>
      </c>
      <c r="AX28">
        <v>1045535581</v>
      </c>
      <c r="AY28">
        <v>1</v>
      </c>
      <c r="AZ28">
        <v>0</v>
      </c>
      <c r="BA28">
        <v>28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Y28*Source!I29</f>
        <v>5.3568000000000005E-2</v>
      </c>
      <c r="CY28">
        <f>AB28</f>
        <v>1.0469999999999999</v>
      </c>
      <c r="CZ28">
        <f>AF28</f>
        <v>1</v>
      </c>
      <c r="DA28">
        <f>AJ28</f>
        <v>1</v>
      </c>
      <c r="DB28">
        <f t="shared" si="0"/>
        <v>3.72</v>
      </c>
      <c r="DC28">
        <f t="shared" si="1"/>
        <v>0</v>
      </c>
    </row>
    <row r="29" spans="1:107" x14ac:dyDescent="0.25">
      <c r="A29">
        <f>ROW(Source!A30)</f>
        <v>30</v>
      </c>
      <c r="B29">
        <v>1045535525</v>
      </c>
      <c r="C29">
        <v>1045536126</v>
      </c>
      <c r="D29">
        <v>394458722</v>
      </c>
      <c r="E29">
        <v>394458718</v>
      </c>
      <c r="F29">
        <v>1</v>
      </c>
      <c r="G29">
        <v>394458718</v>
      </c>
      <c r="H29">
        <v>1</v>
      </c>
      <c r="I29" t="s">
        <v>499</v>
      </c>
      <c r="K29" t="s">
        <v>500</v>
      </c>
      <c r="L29">
        <v>1191</v>
      </c>
      <c r="N29">
        <v>1013</v>
      </c>
      <c r="O29" t="s">
        <v>501</v>
      </c>
      <c r="P29" t="s">
        <v>501</v>
      </c>
      <c r="Q29">
        <v>1</v>
      </c>
      <c r="W29">
        <v>0</v>
      </c>
      <c r="X29">
        <v>476480486</v>
      </c>
      <c r="Y29">
        <v>49.5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T29">
        <v>49.5</v>
      </c>
      <c r="AV29">
        <v>1</v>
      </c>
      <c r="AW29">
        <v>2</v>
      </c>
      <c r="AX29">
        <v>1045536127</v>
      </c>
      <c r="AY29">
        <v>1</v>
      </c>
      <c r="AZ29">
        <v>0</v>
      </c>
      <c r="BA29">
        <v>29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Y29*Source!I30</f>
        <v>1.7819999999999998</v>
      </c>
      <c r="CY29">
        <f>AD29</f>
        <v>0</v>
      </c>
      <c r="CZ29">
        <f>AH29</f>
        <v>0</v>
      </c>
      <c r="DA29">
        <f>AL29</f>
        <v>1</v>
      </c>
      <c r="DB29">
        <f t="shared" si="0"/>
        <v>0</v>
      </c>
      <c r="DC29">
        <f t="shared" si="1"/>
        <v>0</v>
      </c>
    </row>
    <row r="30" spans="1:107" x14ac:dyDescent="0.25">
      <c r="A30">
        <f>ROW(Source!A30)</f>
        <v>30</v>
      </c>
      <c r="B30">
        <v>1045535525</v>
      </c>
      <c r="C30">
        <v>1045536126</v>
      </c>
      <c r="D30">
        <v>394530632</v>
      </c>
      <c r="E30">
        <v>1</v>
      </c>
      <c r="F30">
        <v>1</v>
      </c>
      <c r="G30">
        <v>394458718</v>
      </c>
      <c r="H30">
        <v>2</v>
      </c>
      <c r="I30" t="s">
        <v>518</v>
      </c>
      <c r="J30" t="s">
        <v>519</v>
      </c>
      <c r="K30" t="s">
        <v>520</v>
      </c>
      <c r="L30">
        <v>1367</v>
      </c>
      <c r="N30">
        <v>91022270</v>
      </c>
      <c r="O30" t="s">
        <v>505</v>
      </c>
      <c r="P30" t="s">
        <v>505</v>
      </c>
      <c r="Q30">
        <v>1</v>
      </c>
      <c r="W30">
        <v>0</v>
      </c>
      <c r="X30">
        <v>-1500897512</v>
      </c>
      <c r="Y30">
        <v>2.87</v>
      </c>
      <c r="AA30">
        <v>0</v>
      </c>
      <c r="AB30">
        <v>163.47999999999999</v>
      </c>
      <c r="AC30">
        <v>15.47</v>
      </c>
      <c r="AD30">
        <v>0</v>
      </c>
      <c r="AE30">
        <v>0</v>
      </c>
      <c r="AF30">
        <v>163.47999999999999</v>
      </c>
      <c r="AG30">
        <v>15.47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T30">
        <v>2.87</v>
      </c>
      <c r="AV30">
        <v>0</v>
      </c>
      <c r="AW30">
        <v>2</v>
      </c>
      <c r="AX30">
        <v>1045536128</v>
      </c>
      <c r="AY30">
        <v>1</v>
      </c>
      <c r="AZ30">
        <v>0</v>
      </c>
      <c r="BA30">
        <v>30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Y30*Source!I30</f>
        <v>0.10332</v>
      </c>
      <c r="CY30">
        <f>AB30</f>
        <v>163.47999999999999</v>
      </c>
      <c r="CZ30">
        <f>AF30</f>
        <v>163.47999999999999</v>
      </c>
      <c r="DA30">
        <f>AJ30</f>
        <v>1</v>
      </c>
      <c r="DB30">
        <f t="shared" si="0"/>
        <v>469.19</v>
      </c>
      <c r="DC30">
        <f t="shared" si="1"/>
        <v>44.4</v>
      </c>
    </row>
    <row r="31" spans="1:107" x14ac:dyDescent="0.25">
      <c r="A31">
        <f>ROW(Source!A30)</f>
        <v>30</v>
      </c>
      <c r="B31">
        <v>1045535525</v>
      </c>
      <c r="C31">
        <v>1045536126</v>
      </c>
      <c r="D31">
        <v>394530609</v>
      </c>
      <c r="E31">
        <v>1</v>
      </c>
      <c r="F31">
        <v>1</v>
      </c>
      <c r="G31">
        <v>394458718</v>
      </c>
      <c r="H31">
        <v>2</v>
      </c>
      <c r="I31" t="s">
        <v>521</v>
      </c>
      <c r="J31" t="s">
        <v>522</v>
      </c>
      <c r="K31" t="s">
        <v>523</v>
      </c>
      <c r="L31">
        <v>1367</v>
      </c>
      <c r="N31">
        <v>91022270</v>
      </c>
      <c r="O31" t="s">
        <v>505</v>
      </c>
      <c r="P31" t="s">
        <v>505</v>
      </c>
      <c r="Q31">
        <v>1</v>
      </c>
      <c r="W31">
        <v>0</v>
      </c>
      <c r="X31">
        <v>268767630</v>
      </c>
      <c r="Y31">
        <v>7.86</v>
      </c>
      <c r="AA31">
        <v>0</v>
      </c>
      <c r="AB31">
        <v>220.27</v>
      </c>
      <c r="AC31">
        <v>18.3</v>
      </c>
      <c r="AD31">
        <v>0</v>
      </c>
      <c r="AE31">
        <v>0</v>
      </c>
      <c r="AF31">
        <v>220.27</v>
      </c>
      <c r="AG31">
        <v>18.3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T31">
        <v>7.86</v>
      </c>
      <c r="AV31">
        <v>0</v>
      </c>
      <c r="AW31">
        <v>2</v>
      </c>
      <c r="AX31">
        <v>1045536129</v>
      </c>
      <c r="AY31">
        <v>1</v>
      </c>
      <c r="AZ31">
        <v>0</v>
      </c>
      <c r="BA31">
        <v>31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Y31*Source!I30</f>
        <v>0.28295999999999999</v>
      </c>
      <c r="CY31">
        <f>AB31</f>
        <v>220.27</v>
      </c>
      <c r="CZ31">
        <f>AF31</f>
        <v>220.27</v>
      </c>
      <c r="DA31">
        <f>AJ31</f>
        <v>1</v>
      </c>
      <c r="DB31">
        <f t="shared" si="0"/>
        <v>1731.32</v>
      </c>
      <c r="DC31">
        <f t="shared" si="1"/>
        <v>143.84</v>
      </c>
    </row>
    <row r="32" spans="1:107" x14ac:dyDescent="0.25">
      <c r="A32">
        <f>ROW(Source!A30)</f>
        <v>30</v>
      </c>
      <c r="B32">
        <v>1045535525</v>
      </c>
      <c r="C32">
        <v>1045536126</v>
      </c>
      <c r="D32">
        <v>394459462</v>
      </c>
      <c r="E32">
        <v>394458718</v>
      </c>
      <c r="F32">
        <v>1</v>
      </c>
      <c r="G32">
        <v>394458718</v>
      </c>
      <c r="H32">
        <v>2</v>
      </c>
      <c r="I32" t="s">
        <v>512</v>
      </c>
      <c r="K32" t="s">
        <v>513</v>
      </c>
      <c r="L32">
        <v>1344</v>
      </c>
      <c r="N32">
        <v>1008</v>
      </c>
      <c r="O32" t="s">
        <v>514</v>
      </c>
      <c r="P32" t="s">
        <v>514</v>
      </c>
      <c r="Q32">
        <v>1</v>
      </c>
      <c r="W32">
        <v>0</v>
      </c>
      <c r="X32">
        <v>-1180195794</v>
      </c>
      <c r="Y32">
        <v>5.21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T32">
        <v>5.21</v>
      </c>
      <c r="AV32">
        <v>0</v>
      </c>
      <c r="AW32">
        <v>2</v>
      </c>
      <c r="AX32">
        <v>1045536130</v>
      </c>
      <c r="AY32">
        <v>1</v>
      </c>
      <c r="AZ32">
        <v>0</v>
      </c>
      <c r="BA32">
        <v>32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Y32*Source!I30</f>
        <v>0.18755999999999998</v>
      </c>
      <c r="CY32">
        <f>AB32</f>
        <v>1</v>
      </c>
      <c r="CZ32">
        <f>AF32</f>
        <v>1</v>
      </c>
      <c r="DA32">
        <f>AJ32</f>
        <v>1</v>
      </c>
      <c r="DB32">
        <f t="shared" si="0"/>
        <v>5.21</v>
      </c>
      <c r="DC32">
        <f t="shared" si="1"/>
        <v>0</v>
      </c>
    </row>
    <row r="33" spans="1:107" x14ac:dyDescent="0.25">
      <c r="A33">
        <f>ROW(Source!A31)</f>
        <v>31</v>
      </c>
      <c r="B33">
        <v>1045535526</v>
      </c>
      <c r="C33">
        <v>1045536126</v>
      </c>
      <c r="D33">
        <v>394458722</v>
      </c>
      <c r="E33">
        <v>394458718</v>
      </c>
      <c r="F33">
        <v>1</v>
      </c>
      <c r="G33">
        <v>394458718</v>
      </c>
      <c r="H33">
        <v>1</v>
      </c>
      <c r="I33" t="s">
        <v>499</v>
      </c>
      <c r="K33" t="s">
        <v>500</v>
      </c>
      <c r="L33">
        <v>1191</v>
      </c>
      <c r="N33">
        <v>1013</v>
      </c>
      <c r="O33" t="s">
        <v>501</v>
      </c>
      <c r="P33" t="s">
        <v>501</v>
      </c>
      <c r="Q33">
        <v>1</v>
      </c>
      <c r="W33">
        <v>0</v>
      </c>
      <c r="X33">
        <v>476480486</v>
      </c>
      <c r="Y33">
        <v>49.5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T33">
        <v>49.5</v>
      </c>
      <c r="AV33">
        <v>1</v>
      </c>
      <c r="AW33">
        <v>2</v>
      </c>
      <c r="AX33">
        <v>1045536127</v>
      </c>
      <c r="AY33">
        <v>1</v>
      </c>
      <c r="AZ33">
        <v>0</v>
      </c>
      <c r="BA33">
        <v>33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Y33*Source!I31</f>
        <v>1.7819999999999998</v>
      </c>
      <c r="CY33">
        <f>AD33</f>
        <v>0</v>
      </c>
      <c r="CZ33">
        <f>AH33</f>
        <v>0</v>
      </c>
      <c r="DA33">
        <f>AL33</f>
        <v>1</v>
      </c>
      <c r="DB33">
        <f t="shared" si="0"/>
        <v>0</v>
      </c>
      <c r="DC33">
        <f t="shared" si="1"/>
        <v>0</v>
      </c>
    </row>
    <row r="34" spans="1:107" x14ac:dyDescent="0.25">
      <c r="A34">
        <f>ROW(Source!A31)</f>
        <v>31</v>
      </c>
      <c r="B34">
        <v>1045535526</v>
      </c>
      <c r="C34">
        <v>1045536126</v>
      </c>
      <c r="D34">
        <v>394530632</v>
      </c>
      <c r="E34">
        <v>1</v>
      </c>
      <c r="F34">
        <v>1</v>
      </c>
      <c r="G34">
        <v>394458718</v>
      </c>
      <c r="H34">
        <v>2</v>
      </c>
      <c r="I34" t="s">
        <v>518</v>
      </c>
      <c r="J34" t="s">
        <v>519</v>
      </c>
      <c r="K34" t="s">
        <v>520</v>
      </c>
      <c r="L34">
        <v>1367</v>
      </c>
      <c r="N34">
        <v>91022270</v>
      </c>
      <c r="O34" t="s">
        <v>505</v>
      </c>
      <c r="P34" t="s">
        <v>505</v>
      </c>
      <c r="Q34">
        <v>1</v>
      </c>
      <c r="W34">
        <v>0</v>
      </c>
      <c r="X34">
        <v>-1500897512</v>
      </c>
      <c r="Y34">
        <v>2.87</v>
      </c>
      <c r="AA34">
        <v>0</v>
      </c>
      <c r="AB34">
        <v>1489.1229719999999</v>
      </c>
      <c r="AC34">
        <v>417.07506749999999</v>
      </c>
      <c r="AD34">
        <v>0</v>
      </c>
      <c r="AE34">
        <v>0</v>
      </c>
      <c r="AF34">
        <v>163.47999999999999</v>
      </c>
      <c r="AG34">
        <v>15.47</v>
      </c>
      <c r="AH34">
        <v>0</v>
      </c>
      <c r="AI34">
        <v>1</v>
      </c>
      <c r="AJ34">
        <v>8.6999999999999993</v>
      </c>
      <c r="AK34">
        <v>25.75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T34">
        <v>2.87</v>
      </c>
      <c r="AV34">
        <v>0</v>
      </c>
      <c r="AW34">
        <v>2</v>
      </c>
      <c r="AX34">
        <v>1045536128</v>
      </c>
      <c r="AY34">
        <v>1</v>
      </c>
      <c r="AZ34">
        <v>0</v>
      </c>
      <c r="BA34">
        <v>34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Y34*Source!I31</f>
        <v>0.10332</v>
      </c>
      <c r="CY34">
        <f>AB34</f>
        <v>1489.1229719999999</v>
      </c>
      <c r="CZ34">
        <f>AF34</f>
        <v>163.47999999999999</v>
      </c>
      <c r="DA34">
        <f>AJ34</f>
        <v>8.6999999999999993</v>
      </c>
      <c r="DB34">
        <f t="shared" si="0"/>
        <v>469.19</v>
      </c>
      <c r="DC34">
        <f t="shared" si="1"/>
        <v>44.4</v>
      </c>
    </row>
    <row r="35" spans="1:107" x14ac:dyDescent="0.25">
      <c r="A35">
        <f>ROW(Source!A31)</f>
        <v>31</v>
      </c>
      <c r="B35">
        <v>1045535526</v>
      </c>
      <c r="C35">
        <v>1045536126</v>
      </c>
      <c r="D35">
        <v>394530609</v>
      </c>
      <c r="E35">
        <v>1</v>
      </c>
      <c r="F35">
        <v>1</v>
      </c>
      <c r="G35">
        <v>394458718</v>
      </c>
      <c r="H35">
        <v>2</v>
      </c>
      <c r="I35" t="s">
        <v>521</v>
      </c>
      <c r="J35" t="s">
        <v>522</v>
      </c>
      <c r="K35" t="s">
        <v>523</v>
      </c>
      <c r="L35">
        <v>1367</v>
      </c>
      <c r="N35">
        <v>91022270</v>
      </c>
      <c r="O35" t="s">
        <v>505</v>
      </c>
      <c r="P35" t="s">
        <v>505</v>
      </c>
      <c r="Q35">
        <v>1</v>
      </c>
      <c r="W35">
        <v>0</v>
      </c>
      <c r="X35">
        <v>268767630</v>
      </c>
      <c r="Y35">
        <v>7.86</v>
      </c>
      <c r="AA35">
        <v>0</v>
      </c>
      <c r="AB35">
        <v>1891.1060580000001</v>
      </c>
      <c r="AC35">
        <v>493.37257499999998</v>
      </c>
      <c r="AD35">
        <v>0</v>
      </c>
      <c r="AE35">
        <v>0</v>
      </c>
      <c r="AF35">
        <v>220.27</v>
      </c>
      <c r="AG35">
        <v>18.3</v>
      </c>
      <c r="AH35">
        <v>0</v>
      </c>
      <c r="AI35">
        <v>1</v>
      </c>
      <c r="AJ35">
        <v>8.1999999999999993</v>
      </c>
      <c r="AK35">
        <v>25.75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T35">
        <v>7.86</v>
      </c>
      <c r="AV35">
        <v>0</v>
      </c>
      <c r="AW35">
        <v>2</v>
      </c>
      <c r="AX35">
        <v>1045536129</v>
      </c>
      <c r="AY35">
        <v>1</v>
      </c>
      <c r="AZ35">
        <v>0</v>
      </c>
      <c r="BA35">
        <v>35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Y35*Source!I31</f>
        <v>0.28295999999999999</v>
      </c>
      <c r="CY35">
        <f>AB35</f>
        <v>1891.1060580000001</v>
      </c>
      <c r="CZ35">
        <f>AF35</f>
        <v>220.27</v>
      </c>
      <c r="DA35">
        <f>AJ35</f>
        <v>8.1999999999999993</v>
      </c>
      <c r="DB35">
        <f t="shared" si="0"/>
        <v>1731.32</v>
      </c>
      <c r="DC35">
        <f t="shared" si="1"/>
        <v>143.84</v>
      </c>
    </row>
    <row r="36" spans="1:107" x14ac:dyDescent="0.25">
      <c r="A36">
        <f>ROW(Source!A31)</f>
        <v>31</v>
      </c>
      <c r="B36">
        <v>1045535526</v>
      </c>
      <c r="C36">
        <v>1045536126</v>
      </c>
      <c r="D36">
        <v>394459462</v>
      </c>
      <c r="E36">
        <v>394458718</v>
      </c>
      <c r="F36">
        <v>1</v>
      </c>
      <c r="G36">
        <v>394458718</v>
      </c>
      <c r="H36">
        <v>2</v>
      </c>
      <c r="I36" t="s">
        <v>512</v>
      </c>
      <c r="K36" t="s">
        <v>513</v>
      </c>
      <c r="L36">
        <v>1344</v>
      </c>
      <c r="N36">
        <v>1008</v>
      </c>
      <c r="O36" t="s">
        <v>514</v>
      </c>
      <c r="P36" t="s">
        <v>514</v>
      </c>
      <c r="Q36">
        <v>1</v>
      </c>
      <c r="W36">
        <v>0</v>
      </c>
      <c r="X36">
        <v>-1180195794</v>
      </c>
      <c r="Y36">
        <v>5.21</v>
      </c>
      <c r="AA36">
        <v>0</v>
      </c>
      <c r="AB36">
        <v>1.0469999999999999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T36">
        <v>5.21</v>
      </c>
      <c r="AV36">
        <v>0</v>
      </c>
      <c r="AW36">
        <v>2</v>
      </c>
      <c r="AX36">
        <v>1045536130</v>
      </c>
      <c r="AY36">
        <v>1</v>
      </c>
      <c r="AZ36">
        <v>0</v>
      </c>
      <c r="BA36">
        <v>36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Y36*Source!I31</f>
        <v>0.18755999999999998</v>
      </c>
      <c r="CY36">
        <f>AB36</f>
        <v>1.0469999999999999</v>
      </c>
      <c r="CZ36">
        <f>AF36</f>
        <v>1</v>
      </c>
      <c r="DA36">
        <f>AJ36</f>
        <v>1</v>
      </c>
      <c r="DB36">
        <f t="shared" si="0"/>
        <v>5.21</v>
      </c>
      <c r="DC36">
        <f t="shared" si="1"/>
        <v>0</v>
      </c>
    </row>
    <row r="37" spans="1:107" x14ac:dyDescent="0.25">
      <c r="A37">
        <f>ROW(Source!A32)</f>
        <v>32</v>
      </c>
      <c r="B37">
        <v>1045535525</v>
      </c>
      <c r="C37">
        <v>1045536160</v>
      </c>
      <c r="D37">
        <v>394458722</v>
      </c>
      <c r="E37">
        <v>394458718</v>
      </c>
      <c r="F37">
        <v>1</v>
      </c>
      <c r="G37">
        <v>394458718</v>
      </c>
      <c r="H37">
        <v>1</v>
      </c>
      <c r="I37" t="s">
        <v>499</v>
      </c>
      <c r="K37" t="s">
        <v>500</v>
      </c>
      <c r="L37">
        <v>1191</v>
      </c>
      <c r="N37">
        <v>1013</v>
      </c>
      <c r="O37" t="s">
        <v>501</v>
      </c>
      <c r="P37" t="s">
        <v>501</v>
      </c>
      <c r="Q37">
        <v>1</v>
      </c>
      <c r="W37">
        <v>0</v>
      </c>
      <c r="X37">
        <v>476480486</v>
      </c>
      <c r="Y37">
        <v>11.7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T37">
        <v>11.7</v>
      </c>
      <c r="AV37">
        <v>1</v>
      </c>
      <c r="AW37">
        <v>2</v>
      </c>
      <c r="AX37">
        <v>1045536167</v>
      </c>
      <c r="AY37">
        <v>1</v>
      </c>
      <c r="AZ37">
        <v>0</v>
      </c>
      <c r="BA37">
        <v>37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Y37*Source!I32</f>
        <v>0.42119999999999996</v>
      </c>
      <c r="CY37">
        <f>AD37</f>
        <v>0</v>
      </c>
      <c r="CZ37">
        <f>AH37</f>
        <v>0</v>
      </c>
      <c r="DA37">
        <f>AL37</f>
        <v>1</v>
      </c>
      <c r="DB37">
        <f t="shared" si="0"/>
        <v>0</v>
      </c>
      <c r="DC37">
        <f t="shared" si="1"/>
        <v>0</v>
      </c>
    </row>
    <row r="38" spans="1:107" x14ac:dyDescent="0.25">
      <c r="A38">
        <f>ROW(Source!A32)</f>
        <v>32</v>
      </c>
      <c r="B38">
        <v>1045535525</v>
      </c>
      <c r="C38">
        <v>1045536160</v>
      </c>
      <c r="D38">
        <v>394530653</v>
      </c>
      <c r="E38">
        <v>1</v>
      </c>
      <c r="F38">
        <v>1</v>
      </c>
      <c r="G38">
        <v>394458718</v>
      </c>
      <c r="H38">
        <v>2</v>
      </c>
      <c r="I38" t="s">
        <v>515</v>
      </c>
      <c r="J38" t="s">
        <v>516</v>
      </c>
      <c r="K38" t="s">
        <v>517</v>
      </c>
      <c r="L38">
        <v>1367</v>
      </c>
      <c r="N38">
        <v>91022270</v>
      </c>
      <c r="O38" t="s">
        <v>505</v>
      </c>
      <c r="P38" t="s">
        <v>505</v>
      </c>
      <c r="Q38">
        <v>1</v>
      </c>
      <c r="W38">
        <v>0</v>
      </c>
      <c r="X38">
        <v>1928543733</v>
      </c>
      <c r="Y38">
        <v>1.26</v>
      </c>
      <c r="AA38">
        <v>0</v>
      </c>
      <c r="AB38">
        <v>116.89</v>
      </c>
      <c r="AC38">
        <v>23.41</v>
      </c>
      <c r="AD38">
        <v>0</v>
      </c>
      <c r="AE38">
        <v>0</v>
      </c>
      <c r="AF38">
        <v>116.89</v>
      </c>
      <c r="AG38">
        <v>23.41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T38">
        <v>1.26</v>
      </c>
      <c r="AV38">
        <v>0</v>
      </c>
      <c r="AW38">
        <v>2</v>
      </c>
      <c r="AX38">
        <v>1045536168</v>
      </c>
      <c r="AY38">
        <v>1</v>
      </c>
      <c r="AZ38">
        <v>0</v>
      </c>
      <c r="BA38">
        <v>38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Y38*Source!I32</f>
        <v>4.5359999999999998E-2</v>
      </c>
      <c r="CY38">
        <f>AB38</f>
        <v>116.89</v>
      </c>
      <c r="CZ38">
        <f>AF38</f>
        <v>116.89</v>
      </c>
      <c r="DA38">
        <f>AJ38</f>
        <v>1</v>
      </c>
      <c r="DB38">
        <f t="shared" si="0"/>
        <v>147.28</v>
      </c>
      <c r="DC38">
        <f t="shared" si="1"/>
        <v>29.5</v>
      </c>
    </row>
    <row r="39" spans="1:107" x14ac:dyDescent="0.25">
      <c r="A39">
        <f>ROW(Source!A32)</f>
        <v>32</v>
      </c>
      <c r="B39">
        <v>1045535525</v>
      </c>
      <c r="C39">
        <v>1045536160</v>
      </c>
      <c r="D39">
        <v>394530907</v>
      </c>
      <c r="E39">
        <v>1</v>
      </c>
      <c r="F39">
        <v>1</v>
      </c>
      <c r="G39">
        <v>394458718</v>
      </c>
      <c r="H39">
        <v>2</v>
      </c>
      <c r="I39" t="s">
        <v>509</v>
      </c>
      <c r="J39" t="s">
        <v>510</v>
      </c>
      <c r="K39" t="s">
        <v>511</v>
      </c>
      <c r="L39">
        <v>1367</v>
      </c>
      <c r="N39">
        <v>91022270</v>
      </c>
      <c r="O39" t="s">
        <v>505</v>
      </c>
      <c r="P39" t="s">
        <v>505</v>
      </c>
      <c r="Q39">
        <v>1</v>
      </c>
      <c r="W39">
        <v>0</v>
      </c>
      <c r="X39">
        <v>856318566</v>
      </c>
      <c r="Y39">
        <v>1.7</v>
      </c>
      <c r="AA39">
        <v>0</v>
      </c>
      <c r="AB39">
        <v>125.13</v>
      </c>
      <c r="AC39">
        <v>24.74</v>
      </c>
      <c r="AD39">
        <v>0</v>
      </c>
      <c r="AE39">
        <v>0</v>
      </c>
      <c r="AF39">
        <v>125.13</v>
      </c>
      <c r="AG39">
        <v>24.74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T39">
        <v>1.7</v>
      </c>
      <c r="AV39">
        <v>0</v>
      </c>
      <c r="AW39">
        <v>2</v>
      </c>
      <c r="AX39">
        <v>1045536169</v>
      </c>
      <c r="AY39">
        <v>1</v>
      </c>
      <c r="AZ39">
        <v>0</v>
      </c>
      <c r="BA39">
        <v>39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Y39*Source!I32</f>
        <v>6.1199999999999991E-2</v>
      </c>
      <c r="CY39">
        <f>AB39</f>
        <v>125.13</v>
      </c>
      <c r="CZ39">
        <f>AF39</f>
        <v>125.13</v>
      </c>
      <c r="DA39">
        <f>AJ39</f>
        <v>1</v>
      </c>
      <c r="DB39">
        <f t="shared" si="0"/>
        <v>212.72</v>
      </c>
      <c r="DC39">
        <f t="shared" si="1"/>
        <v>42.06</v>
      </c>
    </row>
    <row r="40" spans="1:107" x14ac:dyDescent="0.25">
      <c r="A40">
        <f>ROW(Source!A32)</f>
        <v>32</v>
      </c>
      <c r="B40">
        <v>1045535525</v>
      </c>
      <c r="C40">
        <v>1045536160</v>
      </c>
      <c r="D40">
        <v>394459462</v>
      </c>
      <c r="E40">
        <v>394458718</v>
      </c>
      <c r="F40">
        <v>1</v>
      </c>
      <c r="G40">
        <v>394458718</v>
      </c>
      <c r="H40">
        <v>2</v>
      </c>
      <c r="I40" t="s">
        <v>512</v>
      </c>
      <c r="K40" t="s">
        <v>513</v>
      </c>
      <c r="L40">
        <v>1344</v>
      </c>
      <c r="N40">
        <v>1008</v>
      </c>
      <c r="O40" t="s">
        <v>514</v>
      </c>
      <c r="P40" t="s">
        <v>514</v>
      </c>
      <c r="Q40">
        <v>1</v>
      </c>
      <c r="W40">
        <v>0</v>
      </c>
      <c r="X40">
        <v>-1180195794</v>
      </c>
      <c r="Y40">
        <v>42.43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T40">
        <v>42.43</v>
      </c>
      <c r="AV40">
        <v>0</v>
      </c>
      <c r="AW40">
        <v>2</v>
      </c>
      <c r="AX40">
        <v>1045536170</v>
      </c>
      <c r="AY40">
        <v>1</v>
      </c>
      <c r="AZ40">
        <v>0</v>
      </c>
      <c r="BA40">
        <v>40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Y40*Source!I32</f>
        <v>1.5274799999999999</v>
      </c>
      <c r="CY40">
        <f>AB40</f>
        <v>1</v>
      </c>
      <c r="CZ40">
        <f>AF40</f>
        <v>1</v>
      </c>
      <c r="DA40">
        <f>AJ40</f>
        <v>1</v>
      </c>
      <c r="DB40">
        <f t="shared" si="0"/>
        <v>42.43</v>
      </c>
      <c r="DC40">
        <f t="shared" si="1"/>
        <v>0</v>
      </c>
    </row>
    <row r="41" spans="1:107" x14ac:dyDescent="0.25">
      <c r="A41">
        <f>ROW(Source!A33)</f>
        <v>33</v>
      </c>
      <c r="B41">
        <v>1045535526</v>
      </c>
      <c r="C41">
        <v>1045536160</v>
      </c>
      <c r="D41">
        <v>394458722</v>
      </c>
      <c r="E41">
        <v>394458718</v>
      </c>
      <c r="F41">
        <v>1</v>
      </c>
      <c r="G41">
        <v>394458718</v>
      </c>
      <c r="H41">
        <v>1</v>
      </c>
      <c r="I41" t="s">
        <v>499</v>
      </c>
      <c r="K41" t="s">
        <v>500</v>
      </c>
      <c r="L41">
        <v>1191</v>
      </c>
      <c r="N41">
        <v>1013</v>
      </c>
      <c r="O41" t="s">
        <v>501</v>
      </c>
      <c r="P41" t="s">
        <v>501</v>
      </c>
      <c r="Q41">
        <v>1</v>
      </c>
      <c r="W41">
        <v>0</v>
      </c>
      <c r="X41">
        <v>476480486</v>
      </c>
      <c r="Y41">
        <v>11.7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T41">
        <v>11.7</v>
      </c>
      <c r="AV41">
        <v>1</v>
      </c>
      <c r="AW41">
        <v>2</v>
      </c>
      <c r="AX41">
        <v>1045536167</v>
      </c>
      <c r="AY41">
        <v>1</v>
      </c>
      <c r="AZ41">
        <v>0</v>
      </c>
      <c r="BA41">
        <v>41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Y41*Source!I33</f>
        <v>0.42119999999999996</v>
      </c>
      <c r="CY41">
        <f>AD41</f>
        <v>0</v>
      </c>
      <c r="CZ41">
        <f>AH41</f>
        <v>0</v>
      </c>
      <c r="DA41">
        <f>AL41</f>
        <v>1</v>
      </c>
      <c r="DB41">
        <f t="shared" si="0"/>
        <v>0</v>
      </c>
      <c r="DC41">
        <f t="shared" si="1"/>
        <v>0</v>
      </c>
    </row>
    <row r="42" spans="1:107" x14ac:dyDescent="0.25">
      <c r="A42">
        <f>ROW(Source!A33)</f>
        <v>33</v>
      </c>
      <c r="B42">
        <v>1045535526</v>
      </c>
      <c r="C42">
        <v>1045536160</v>
      </c>
      <c r="D42">
        <v>394530653</v>
      </c>
      <c r="E42">
        <v>1</v>
      </c>
      <c r="F42">
        <v>1</v>
      </c>
      <c r="G42">
        <v>394458718</v>
      </c>
      <c r="H42">
        <v>2</v>
      </c>
      <c r="I42" t="s">
        <v>515</v>
      </c>
      <c r="J42" t="s">
        <v>516</v>
      </c>
      <c r="K42" t="s">
        <v>517</v>
      </c>
      <c r="L42">
        <v>1367</v>
      </c>
      <c r="N42">
        <v>91022270</v>
      </c>
      <c r="O42" t="s">
        <v>505</v>
      </c>
      <c r="P42" t="s">
        <v>505</v>
      </c>
      <c r="Q42">
        <v>1</v>
      </c>
      <c r="W42">
        <v>0</v>
      </c>
      <c r="X42">
        <v>1928543733</v>
      </c>
      <c r="Y42">
        <v>1.26</v>
      </c>
      <c r="AA42">
        <v>0</v>
      </c>
      <c r="AB42">
        <v>1335.2075852999999</v>
      </c>
      <c r="AC42">
        <v>631.13945249999995</v>
      </c>
      <c r="AD42">
        <v>0</v>
      </c>
      <c r="AE42">
        <v>0</v>
      </c>
      <c r="AF42">
        <v>116.89</v>
      </c>
      <c r="AG42">
        <v>23.41</v>
      </c>
      <c r="AH42">
        <v>0</v>
      </c>
      <c r="AI42">
        <v>1</v>
      </c>
      <c r="AJ42">
        <v>10.91</v>
      </c>
      <c r="AK42">
        <v>25.75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T42">
        <v>1.26</v>
      </c>
      <c r="AV42">
        <v>0</v>
      </c>
      <c r="AW42">
        <v>2</v>
      </c>
      <c r="AX42">
        <v>1045536168</v>
      </c>
      <c r="AY42">
        <v>1</v>
      </c>
      <c r="AZ42">
        <v>0</v>
      </c>
      <c r="BA42">
        <v>42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Y42*Source!I33</f>
        <v>4.5359999999999998E-2</v>
      </c>
      <c r="CY42">
        <f>AB42</f>
        <v>1335.2075852999999</v>
      </c>
      <c r="CZ42">
        <f>AF42</f>
        <v>116.89</v>
      </c>
      <c r="DA42">
        <f>AJ42</f>
        <v>10.91</v>
      </c>
      <c r="DB42">
        <f t="shared" si="0"/>
        <v>147.28</v>
      </c>
      <c r="DC42">
        <f t="shared" si="1"/>
        <v>29.5</v>
      </c>
    </row>
    <row r="43" spans="1:107" x14ac:dyDescent="0.25">
      <c r="A43">
        <f>ROW(Source!A33)</f>
        <v>33</v>
      </c>
      <c r="B43">
        <v>1045535526</v>
      </c>
      <c r="C43">
        <v>1045536160</v>
      </c>
      <c r="D43">
        <v>394530907</v>
      </c>
      <c r="E43">
        <v>1</v>
      </c>
      <c r="F43">
        <v>1</v>
      </c>
      <c r="G43">
        <v>394458718</v>
      </c>
      <c r="H43">
        <v>2</v>
      </c>
      <c r="I43" t="s">
        <v>509</v>
      </c>
      <c r="J43" t="s">
        <v>510</v>
      </c>
      <c r="K43" t="s">
        <v>511</v>
      </c>
      <c r="L43">
        <v>1367</v>
      </c>
      <c r="N43">
        <v>91022270</v>
      </c>
      <c r="O43" t="s">
        <v>505</v>
      </c>
      <c r="P43" t="s">
        <v>505</v>
      </c>
      <c r="Q43">
        <v>1</v>
      </c>
      <c r="W43">
        <v>0</v>
      </c>
      <c r="X43">
        <v>856318566</v>
      </c>
      <c r="Y43">
        <v>1.7</v>
      </c>
      <c r="AA43">
        <v>0</v>
      </c>
      <c r="AB43">
        <v>1642.8793194</v>
      </c>
      <c r="AC43">
        <v>666.99658499999998</v>
      </c>
      <c r="AD43">
        <v>0</v>
      </c>
      <c r="AE43">
        <v>0</v>
      </c>
      <c r="AF43">
        <v>125.13</v>
      </c>
      <c r="AG43">
        <v>24.74</v>
      </c>
      <c r="AH43">
        <v>0</v>
      </c>
      <c r="AI43">
        <v>1</v>
      </c>
      <c r="AJ43">
        <v>12.54</v>
      </c>
      <c r="AK43">
        <v>25.75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T43">
        <v>1.7</v>
      </c>
      <c r="AV43">
        <v>0</v>
      </c>
      <c r="AW43">
        <v>2</v>
      </c>
      <c r="AX43">
        <v>1045536169</v>
      </c>
      <c r="AY43">
        <v>1</v>
      </c>
      <c r="AZ43">
        <v>0</v>
      </c>
      <c r="BA43">
        <v>43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Y43*Source!I33</f>
        <v>6.1199999999999991E-2</v>
      </c>
      <c r="CY43">
        <f>AB43</f>
        <v>1642.8793194</v>
      </c>
      <c r="CZ43">
        <f>AF43</f>
        <v>125.13</v>
      </c>
      <c r="DA43">
        <f>AJ43</f>
        <v>12.54</v>
      </c>
      <c r="DB43">
        <f t="shared" si="0"/>
        <v>212.72</v>
      </c>
      <c r="DC43">
        <f t="shared" si="1"/>
        <v>42.06</v>
      </c>
    </row>
    <row r="44" spans="1:107" x14ac:dyDescent="0.25">
      <c r="A44">
        <f>ROW(Source!A33)</f>
        <v>33</v>
      </c>
      <c r="B44">
        <v>1045535526</v>
      </c>
      <c r="C44">
        <v>1045536160</v>
      </c>
      <c r="D44">
        <v>394459462</v>
      </c>
      <c r="E44">
        <v>394458718</v>
      </c>
      <c r="F44">
        <v>1</v>
      </c>
      <c r="G44">
        <v>394458718</v>
      </c>
      <c r="H44">
        <v>2</v>
      </c>
      <c r="I44" t="s">
        <v>512</v>
      </c>
      <c r="K44" t="s">
        <v>513</v>
      </c>
      <c r="L44">
        <v>1344</v>
      </c>
      <c r="N44">
        <v>1008</v>
      </c>
      <c r="O44" t="s">
        <v>514</v>
      </c>
      <c r="P44" t="s">
        <v>514</v>
      </c>
      <c r="Q44">
        <v>1</v>
      </c>
      <c r="W44">
        <v>0</v>
      </c>
      <c r="X44">
        <v>-1180195794</v>
      </c>
      <c r="Y44">
        <v>42.43</v>
      </c>
      <c r="AA44">
        <v>0</v>
      </c>
      <c r="AB44">
        <v>1.0469999999999999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T44">
        <v>42.43</v>
      </c>
      <c r="AV44">
        <v>0</v>
      </c>
      <c r="AW44">
        <v>2</v>
      </c>
      <c r="AX44">
        <v>1045536170</v>
      </c>
      <c r="AY44">
        <v>1</v>
      </c>
      <c r="AZ44">
        <v>0</v>
      </c>
      <c r="BA44">
        <v>44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Y44*Source!I33</f>
        <v>1.5274799999999999</v>
      </c>
      <c r="CY44">
        <f>AB44</f>
        <v>1.0469999999999999</v>
      </c>
      <c r="CZ44">
        <f>AF44</f>
        <v>1</v>
      </c>
      <c r="DA44">
        <f>AJ44</f>
        <v>1</v>
      </c>
      <c r="DB44">
        <f t="shared" si="0"/>
        <v>42.43</v>
      </c>
      <c r="DC44">
        <f t="shared" si="1"/>
        <v>0</v>
      </c>
    </row>
    <row r="45" spans="1:107" x14ac:dyDescent="0.25">
      <c r="A45">
        <f>ROW(Source!A34)</f>
        <v>34</v>
      </c>
      <c r="B45">
        <v>1045535525</v>
      </c>
      <c r="C45">
        <v>1045536190</v>
      </c>
      <c r="D45">
        <v>394458722</v>
      </c>
      <c r="E45">
        <v>394458718</v>
      </c>
      <c r="F45">
        <v>1</v>
      </c>
      <c r="G45">
        <v>394458718</v>
      </c>
      <c r="H45">
        <v>1</v>
      </c>
      <c r="I45" t="s">
        <v>499</v>
      </c>
      <c r="K45" t="s">
        <v>500</v>
      </c>
      <c r="L45">
        <v>1191</v>
      </c>
      <c r="N45">
        <v>1013</v>
      </c>
      <c r="O45" t="s">
        <v>501</v>
      </c>
      <c r="P45" t="s">
        <v>501</v>
      </c>
      <c r="Q45">
        <v>1</v>
      </c>
      <c r="W45">
        <v>0</v>
      </c>
      <c r="X45">
        <v>476480486</v>
      </c>
      <c r="Y45">
        <v>76.7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T45">
        <v>76.7</v>
      </c>
      <c r="AV45">
        <v>1</v>
      </c>
      <c r="AW45">
        <v>2</v>
      </c>
      <c r="AX45">
        <v>1045536191</v>
      </c>
      <c r="AY45">
        <v>1</v>
      </c>
      <c r="AZ45">
        <v>0</v>
      </c>
      <c r="BA45">
        <v>45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Y45*Source!I34</f>
        <v>11.505000000000001</v>
      </c>
      <c r="CY45">
        <f>AD45</f>
        <v>0</v>
      </c>
      <c r="CZ45">
        <f>AH45</f>
        <v>0</v>
      </c>
      <c r="DA45">
        <f>AL45</f>
        <v>1</v>
      </c>
      <c r="DB45">
        <f t="shared" si="0"/>
        <v>0</v>
      </c>
      <c r="DC45">
        <f t="shared" si="1"/>
        <v>0</v>
      </c>
    </row>
    <row r="46" spans="1:107" x14ac:dyDescent="0.25">
      <c r="A46">
        <f>ROW(Source!A35)</f>
        <v>35</v>
      </c>
      <c r="B46">
        <v>1045535526</v>
      </c>
      <c r="C46">
        <v>1045536190</v>
      </c>
      <c r="D46">
        <v>394458722</v>
      </c>
      <c r="E46">
        <v>394458718</v>
      </c>
      <c r="F46">
        <v>1</v>
      </c>
      <c r="G46">
        <v>394458718</v>
      </c>
      <c r="H46">
        <v>1</v>
      </c>
      <c r="I46" t="s">
        <v>499</v>
      </c>
      <c r="K46" t="s">
        <v>500</v>
      </c>
      <c r="L46">
        <v>1191</v>
      </c>
      <c r="N46">
        <v>1013</v>
      </c>
      <c r="O46" t="s">
        <v>501</v>
      </c>
      <c r="P46" t="s">
        <v>501</v>
      </c>
      <c r="Q46">
        <v>1</v>
      </c>
      <c r="W46">
        <v>0</v>
      </c>
      <c r="X46">
        <v>476480486</v>
      </c>
      <c r="Y46">
        <v>76.7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T46">
        <v>76.7</v>
      </c>
      <c r="AV46">
        <v>1</v>
      </c>
      <c r="AW46">
        <v>2</v>
      </c>
      <c r="AX46">
        <v>1045536191</v>
      </c>
      <c r="AY46">
        <v>1</v>
      </c>
      <c r="AZ46">
        <v>0</v>
      </c>
      <c r="BA46">
        <v>46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Y46*Source!I35</f>
        <v>11.505000000000001</v>
      </c>
      <c r="CY46">
        <f>AD46</f>
        <v>0</v>
      </c>
      <c r="CZ46">
        <f>AH46</f>
        <v>0</v>
      </c>
      <c r="DA46">
        <f>AL46</f>
        <v>1</v>
      </c>
      <c r="DB46">
        <f t="shared" si="0"/>
        <v>0</v>
      </c>
      <c r="DC46">
        <f t="shared" si="1"/>
        <v>0</v>
      </c>
    </row>
    <row r="47" spans="1:107" x14ac:dyDescent="0.25">
      <c r="A47">
        <f>ROW(Source!A36)</f>
        <v>36</v>
      </c>
      <c r="B47">
        <v>1045535525</v>
      </c>
      <c r="C47">
        <v>1045536335</v>
      </c>
      <c r="D47">
        <v>394458722</v>
      </c>
      <c r="E47">
        <v>394458718</v>
      </c>
      <c r="F47">
        <v>1</v>
      </c>
      <c r="G47">
        <v>394458718</v>
      </c>
      <c r="H47">
        <v>1</v>
      </c>
      <c r="I47" t="s">
        <v>499</v>
      </c>
      <c r="K47" t="s">
        <v>500</v>
      </c>
      <c r="L47">
        <v>1191</v>
      </c>
      <c r="N47">
        <v>1013</v>
      </c>
      <c r="O47" t="s">
        <v>501</v>
      </c>
      <c r="P47" t="s">
        <v>501</v>
      </c>
      <c r="Q47">
        <v>1</v>
      </c>
      <c r="W47">
        <v>0</v>
      </c>
      <c r="X47">
        <v>476480486</v>
      </c>
      <c r="Y47">
        <v>0.89700000000000002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1</v>
      </c>
      <c r="AQ47">
        <v>0</v>
      </c>
      <c r="AR47">
        <v>0</v>
      </c>
      <c r="AT47">
        <v>0.78</v>
      </c>
      <c r="AU47" t="s">
        <v>165</v>
      </c>
      <c r="AV47">
        <v>1</v>
      </c>
      <c r="AW47">
        <v>2</v>
      </c>
      <c r="AX47">
        <v>1045536336</v>
      </c>
      <c r="AY47">
        <v>1</v>
      </c>
      <c r="AZ47">
        <v>0</v>
      </c>
      <c r="BA47">
        <v>47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Y47*Source!I36</f>
        <v>2.7851850000000002</v>
      </c>
      <c r="CY47">
        <f>AD47</f>
        <v>0</v>
      </c>
      <c r="CZ47">
        <f>AH47</f>
        <v>0</v>
      </c>
      <c r="DA47">
        <f>AL47</f>
        <v>1</v>
      </c>
      <c r="DB47">
        <f>ROUND((ROUND(AT47*CZ47,2)*1.15),6)</f>
        <v>0</v>
      </c>
      <c r="DC47">
        <f>ROUND((ROUND(AT47*AG47,2)*1.15),6)</f>
        <v>0</v>
      </c>
    </row>
    <row r="48" spans="1:107" x14ac:dyDescent="0.25">
      <c r="A48">
        <f>ROW(Source!A36)</f>
        <v>36</v>
      </c>
      <c r="B48">
        <v>1045535525</v>
      </c>
      <c r="C48">
        <v>1045536335</v>
      </c>
      <c r="D48">
        <v>394530607</v>
      </c>
      <c r="E48">
        <v>1</v>
      </c>
      <c r="F48">
        <v>1</v>
      </c>
      <c r="G48">
        <v>394458718</v>
      </c>
      <c r="H48">
        <v>2</v>
      </c>
      <c r="I48" t="s">
        <v>524</v>
      </c>
      <c r="J48" t="s">
        <v>525</v>
      </c>
      <c r="K48" t="s">
        <v>526</v>
      </c>
      <c r="L48">
        <v>1367</v>
      </c>
      <c r="N48">
        <v>91022270</v>
      </c>
      <c r="O48" t="s">
        <v>505</v>
      </c>
      <c r="P48" t="s">
        <v>505</v>
      </c>
      <c r="Q48">
        <v>1</v>
      </c>
      <c r="W48">
        <v>0</v>
      </c>
      <c r="X48">
        <v>-379717482</v>
      </c>
      <c r="Y48">
        <v>4.8418749999999999</v>
      </c>
      <c r="AA48">
        <v>0</v>
      </c>
      <c r="AB48">
        <v>159.44</v>
      </c>
      <c r="AC48">
        <v>15.09</v>
      </c>
      <c r="AD48">
        <v>0</v>
      </c>
      <c r="AE48">
        <v>0</v>
      </c>
      <c r="AF48">
        <v>159.44</v>
      </c>
      <c r="AG48">
        <v>15.09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1</v>
      </c>
      <c r="AQ48">
        <v>0</v>
      </c>
      <c r="AR48">
        <v>0</v>
      </c>
      <c r="AT48">
        <v>3.8734999999999999</v>
      </c>
      <c r="AU48" t="s">
        <v>164</v>
      </c>
      <c r="AV48">
        <v>0</v>
      </c>
      <c r="AW48">
        <v>2</v>
      </c>
      <c r="AX48">
        <v>1045536337</v>
      </c>
      <c r="AY48">
        <v>1</v>
      </c>
      <c r="AZ48">
        <v>0</v>
      </c>
      <c r="BA48">
        <v>48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Y48*Source!I36</f>
        <v>15.034021875000001</v>
      </c>
      <c r="CY48">
        <f>AB48</f>
        <v>159.44</v>
      </c>
      <c r="CZ48">
        <f>AF48</f>
        <v>159.44</v>
      </c>
      <c r="DA48">
        <f>AJ48</f>
        <v>1</v>
      </c>
      <c r="DB48">
        <f>ROUND((ROUND(AT48*CZ48,2)*1.25),6)</f>
        <v>771.98749999999995</v>
      </c>
      <c r="DC48">
        <f>ROUND((ROUND(AT48*AG48,2)*1.25),6)</f>
        <v>73.0625</v>
      </c>
    </row>
    <row r="49" spans="1:107" x14ac:dyDescent="0.25">
      <c r="A49">
        <f>ROW(Source!A37)</f>
        <v>37</v>
      </c>
      <c r="B49">
        <v>1045535526</v>
      </c>
      <c r="C49">
        <v>1045536335</v>
      </c>
      <c r="D49">
        <v>394458722</v>
      </c>
      <c r="E49">
        <v>394458718</v>
      </c>
      <c r="F49">
        <v>1</v>
      </c>
      <c r="G49">
        <v>394458718</v>
      </c>
      <c r="H49">
        <v>1</v>
      </c>
      <c r="I49" t="s">
        <v>499</v>
      </c>
      <c r="K49" t="s">
        <v>500</v>
      </c>
      <c r="L49">
        <v>1191</v>
      </c>
      <c r="N49">
        <v>1013</v>
      </c>
      <c r="O49" t="s">
        <v>501</v>
      </c>
      <c r="P49" t="s">
        <v>501</v>
      </c>
      <c r="Q49">
        <v>1</v>
      </c>
      <c r="W49">
        <v>0</v>
      </c>
      <c r="X49">
        <v>476480486</v>
      </c>
      <c r="Y49">
        <v>0.89700000000000002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1</v>
      </c>
      <c r="AQ49">
        <v>0</v>
      </c>
      <c r="AR49">
        <v>0</v>
      </c>
      <c r="AT49">
        <v>0.78</v>
      </c>
      <c r="AU49" t="s">
        <v>165</v>
      </c>
      <c r="AV49">
        <v>1</v>
      </c>
      <c r="AW49">
        <v>2</v>
      </c>
      <c r="AX49">
        <v>1045536336</v>
      </c>
      <c r="AY49">
        <v>1</v>
      </c>
      <c r="AZ49">
        <v>0</v>
      </c>
      <c r="BA49">
        <v>49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Y49*Source!I37</f>
        <v>2.7851850000000002</v>
      </c>
      <c r="CY49">
        <f>AD49</f>
        <v>0</v>
      </c>
      <c r="CZ49">
        <f>AH49</f>
        <v>0</v>
      </c>
      <c r="DA49">
        <f>AL49</f>
        <v>1</v>
      </c>
      <c r="DB49">
        <f>ROUND((ROUND(AT49*CZ49,2)*1.15),6)</f>
        <v>0</v>
      </c>
      <c r="DC49">
        <f>ROUND((ROUND(AT49*AG49,2)*1.15),6)</f>
        <v>0</v>
      </c>
    </row>
    <row r="50" spans="1:107" x14ac:dyDescent="0.25">
      <c r="A50">
        <f>ROW(Source!A37)</f>
        <v>37</v>
      </c>
      <c r="B50">
        <v>1045535526</v>
      </c>
      <c r="C50">
        <v>1045536335</v>
      </c>
      <c r="D50">
        <v>394530607</v>
      </c>
      <c r="E50">
        <v>1</v>
      </c>
      <c r="F50">
        <v>1</v>
      </c>
      <c r="G50">
        <v>394458718</v>
      </c>
      <c r="H50">
        <v>2</v>
      </c>
      <c r="I50" t="s">
        <v>524</v>
      </c>
      <c r="J50" t="s">
        <v>525</v>
      </c>
      <c r="K50" t="s">
        <v>526</v>
      </c>
      <c r="L50">
        <v>1367</v>
      </c>
      <c r="N50">
        <v>91022270</v>
      </c>
      <c r="O50" t="s">
        <v>505</v>
      </c>
      <c r="P50" t="s">
        <v>505</v>
      </c>
      <c r="Q50">
        <v>1</v>
      </c>
      <c r="W50">
        <v>0</v>
      </c>
      <c r="X50">
        <v>-379717482</v>
      </c>
      <c r="Y50">
        <v>4.8418749999999999</v>
      </c>
      <c r="AA50">
        <v>0</v>
      </c>
      <c r="AB50">
        <v>1672.461824</v>
      </c>
      <c r="AC50">
        <v>463.17246</v>
      </c>
      <c r="AD50">
        <v>0</v>
      </c>
      <c r="AE50">
        <v>0</v>
      </c>
      <c r="AF50">
        <v>159.44</v>
      </c>
      <c r="AG50">
        <v>15.09</v>
      </c>
      <c r="AH50">
        <v>0</v>
      </c>
      <c r="AI50">
        <v>1</v>
      </c>
      <c r="AJ50">
        <v>8.8000000000000007</v>
      </c>
      <c r="AK50">
        <v>25.75</v>
      </c>
      <c r="AL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T50">
        <v>3.8734999999999999</v>
      </c>
      <c r="AU50" t="s">
        <v>164</v>
      </c>
      <c r="AV50">
        <v>0</v>
      </c>
      <c r="AW50">
        <v>2</v>
      </c>
      <c r="AX50">
        <v>1045536337</v>
      </c>
      <c r="AY50">
        <v>1</v>
      </c>
      <c r="AZ50">
        <v>0</v>
      </c>
      <c r="BA50">
        <v>50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Y50*Source!I37</f>
        <v>15.034021875000001</v>
      </c>
      <c r="CY50">
        <f>AB50</f>
        <v>1672.461824</v>
      </c>
      <c r="CZ50">
        <f>AF50</f>
        <v>159.44</v>
      </c>
      <c r="DA50">
        <f>AJ50</f>
        <v>8.8000000000000007</v>
      </c>
      <c r="DB50">
        <f>ROUND((ROUND(AT50*CZ50,2)*1.25),6)</f>
        <v>771.98749999999995</v>
      </c>
      <c r="DC50">
        <f>ROUND((ROUND(AT50*AG50,2)*1.25),6)</f>
        <v>73.0625</v>
      </c>
    </row>
    <row r="51" spans="1:107" x14ac:dyDescent="0.25">
      <c r="A51">
        <f>ROW(Source!A38)</f>
        <v>38</v>
      </c>
      <c r="B51">
        <v>1045535525</v>
      </c>
      <c r="C51">
        <v>1045536338</v>
      </c>
      <c r="D51">
        <v>394458722</v>
      </c>
      <c r="E51">
        <v>394458718</v>
      </c>
      <c r="F51">
        <v>1</v>
      </c>
      <c r="G51">
        <v>394458718</v>
      </c>
      <c r="H51">
        <v>1</v>
      </c>
      <c r="I51" t="s">
        <v>499</v>
      </c>
      <c r="K51" t="s">
        <v>500</v>
      </c>
      <c r="L51">
        <v>1191</v>
      </c>
      <c r="N51">
        <v>1013</v>
      </c>
      <c r="O51" t="s">
        <v>501</v>
      </c>
      <c r="P51" t="s">
        <v>501</v>
      </c>
      <c r="Q51">
        <v>1</v>
      </c>
      <c r="W51">
        <v>0</v>
      </c>
      <c r="X51">
        <v>476480486</v>
      </c>
      <c r="Y51">
        <v>221.60499999999999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1</v>
      </c>
      <c r="AQ51">
        <v>0</v>
      </c>
      <c r="AR51">
        <v>0</v>
      </c>
      <c r="AT51">
        <v>192.7</v>
      </c>
      <c r="AU51" t="s">
        <v>165</v>
      </c>
      <c r="AV51">
        <v>1</v>
      </c>
      <c r="AW51">
        <v>2</v>
      </c>
      <c r="AX51">
        <v>1045536339</v>
      </c>
      <c r="AY51">
        <v>1</v>
      </c>
      <c r="AZ51">
        <v>0</v>
      </c>
      <c r="BA51">
        <v>51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Y51*Source!I38</f>
        <v>76.453724999999991</v>
      </c>
      <c r="CY51">
        <f>AD51</f>
        <v>0</v>
      </c>
      <c r="CZ51">
        <f>AH51</f>
        <v>0</v>
      </c>
      <c r="DA51">
        <f>AL51</f>
        <v>1</v>
      </c>
      <c r="DB51">
        <f>ROUND((ROUND(AT51*CZ51,2)*1.15),6)</f>
        <v>0</v>
      </c>
      <c r="DC51">
        <f>ROUND((ROUND(AT51*AG51,2)*1.15),6)</f>
        <v>0</v>
      </c>
    </row>
    <row r="52" spans="1:107" x14ac:dyDescent="0.25">
      <c r="A52">
        <f>ROW(Source!A39)</f>
        <v>39</v>
      </c>
      <c r="B52">
        <v>1045535526</v>
      </c>
      <c r="C52">
        <v>1045536338</v>
      </c>
      <c r="D52">
        <v>394458722</v>
      </c>
      <c r="E52">
        <v>394458718</v>
      </c>
      <c r="F52">
        <v>1</v>
      </c>
      <c r="G52">
        <v>394458718</v>
      </c>
      <c r="H52">
        <v>1</v>
      </c>
      <c r="I52" t="s">
        <v>499</v>
      </c>
      <c r="K52" t="s">
        <v>500</v>
      </c>
      <c r="L52">
        <v>1191</v>
      </c>
      <c r="N52">
        <v>1013</v>
      </c>
      <c r="O52" t="s">
        <v>501</v>
      </c>
      <c r="P52" t="s">
        <v>501</v>
      </c>
      <c r="Q52">
        <v>1</v>
      </c>
      <c r="W52">
        <v>0</v>
      </c>
      <c r="X52">
        <v>476480486</v>
      </c>
      <c r="Y52">
        <v>221.60499999999999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1</v>
      </c>
      <c r="AQ52">
        <v>0</v>
      </c>
      <c r="AR52">
        <v>0</v>
      </c>
      <c r="AT52">
        <v>192.7</v>
      </c>
      <c r="AU52" t="s">
        <v>165</v>
      </c>
      <c r="AV52">
        <v>1</v>
      </c>
      <c r="AW52">
        <v>2</v>
      </c>
      <c r="AX52">
        <v>1045536339</v>
      </c>
      <c r="AY52">
        <v>1</v>
      </c>
      <c r="AZ52">
        <v>0</v>
      </c>
      <c r="BA52">
        <v>52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Y52*Source!I39</f>
        <v>76.453724999999991</v>
      </c>
      <c r="CY52">
        <f>AD52</f>
        <v>0</v>
      </c>
      <c r="CZ52">
        <f>AH52</f>
        <v>0</v>
      </c>
      <c r="DA52">
        <f>AL52</f>
        <v>1</v>
      </c>
      <c r="DB52">
        <f>ROUND((ROUND(AT52*CZ52,2)*1.15),6)</f>
        <v>0</v>
      </c>
      <c r="DC52">
        <f>ROUND((ROUND(AT52*AG52,2)*1.15),6)</f>
        <v>0</v>
      </c>
    </row>
    <row r="53" spans="1:107" x14ac:dyDescent="0.25">
      <c r="A53">
        <f>ROW(Source!A40)</f>
        <v>40</v>
      </c>
      <c r="B53">
        <v>1045535525</v>
      </c>
      <c r="C53">
        <v>1045536349</v>
      </c>
      <c r="D53">
        <v>394458722</v>
      </c>
      <c r="E53">
        <v>394458718</v>
      </c>
      <c r="F53">
        <v>1</v>
      </c>
      <c r="G53">
        <v>394458718</v>
      </c>
      <c r="H53">
        <v>1</v>
      </c>
      <c r="I53" t="s">
        <v>499</v>
      </c>
      <c r="K53" t="s">
        <v>500</v>
      </c>
      <c r="L53">
        <v>1191</v>
      </c>
      <c r="N53">
        <v>1013</v>
      </c>
      <c r="O53" t="s">
        <v>501</v>
      </c>
      <c r="P53" t="s">
        <v>501</v>
      </c>
      <c r="Q53">
        <v>1</v>
      </c>
      <c r="W53">
        <v>0</v>
      </c>
      <c r="X53">
        <v>476480486</v>
      </c>
      <c r="Y53">
        <v>204.8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T53">
        <v>256</v>
      </c>
      <c r="AU53" t="s">
        <v>180</v>
      </c>
      <c r="AV53">
        <v>1</v>
      </c>
      <c r="AW53">
        <v>2</v>
      </c>
      <c r="AX53">
        <v>1045536350</v>
      </c>
      <c r="AY53">
        <v>1</v>
      </c>
      <c r="AZ53">
        <v>0</v>
      </c>
      <c r="BA53">
        <v>53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Y53*Source!I40</f>
        <v>33.259520000000002</v>
      </c>
      <c r="CY53">
        <f>AD53</f>
        <v>0</v>
      </c>
      <c r="CZ53">
        <f>AH53</f>
        <v>0</v>
      </c>
      <c r="DA53">
        <f>AL53</f>
        <v>1</v>
      </c>
      <c r="DB53">
        <f>ROUND((ROUND(AT53*CZ53,2)*0.8),6)</f>
        <v>0</v>
      </c>
      <c r="DC53">
        <f>ROUND((ROUND(AT53*AG53,2)*0.8),6)</f>
        <v>0</v>
      </c>
    </row>
    <row r="54" spans="1:107" x14ac:dyDescent="0.25">
      <c r="A54">
        <f>ROW(Source!A40)</f>
        <v>40</v>
      </c>
      <c r="B54">
        <v>1045535525</v>
      </c>
      <c r="C54">
        <v>1045536349</v>
      </c>
      <c r="D54">
        <v>394530716</v>
      </c>
      <c r="E54">
        <v>1</v>
      </c>
      <c r="F54">
        <v>1</v>
      </c>
      <c r="G54">
        <v>394458718</v>
      </c>
      <c r="H54">
        <v>2</v>
      </c>
      <c r="I54" t="s">
        <v>527</v>
      </c>
      <c r="J54" t="s">
        <v>528</v>
      </c>
      <c r="K54" t="s">
        <v>529</v>
      </c>
      <c r="L54">
        <v>1367</v>
      </c>
      <c r="N54">
        <v>91022270</v>
      </c>
      <c r="O54" t="s">
        <v>505</v>
      </c>
      <c r="P54" t="s">
        <v>505</v>
      </c>
      <c r="Q54">
        <v>1</v>
      </c>
      <c r="W54">
        <v>0</v>
      </c>
      <c r="X54">
        <v>552120922</v>
      </c>
      <c r="Y54">
        <v>7.36</v>
      </c>
      <c r="AA54">
        <v>0</v>
      </c>
      <c r="AB54">
        <v>240.8</v>
      </c>
      <c r="AC54">
        <v>16.48</v>
      </c>
      <c r="AD54">
        <v>0</v>
      </c>
      <c r="AE54">
        <v>0</v>
      </c>
      <c r="AF54">
        <v>240.8</v>
      </c>
      <c r="AG54">
        <v>16.48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1</v>
      </c>
      <c r="AQ54">
        <v>0</v>
      </c>
      <c r="AR54">
        <v>0</v>
      </c>
      <c r="AT54">
        <v>9.1999999999999993</v>
      </c>
      <c r="AU54" t="s">
        <v>180</v>
      </c>
      <c r="AV54">
        <v>0</v>
      </c>
      <c r="AW54">
        <v>2</v>
      </c>
      <c r="AX54">
        <v>1045536351</v>
      </c>
      <c r="AY54">
        <v>1</v>
      </c>
      <c r="AZ54">
        <v>0</v>
      </c>
      <c r="BA54">
        <v>54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Y54*Source!I40</f>
        <v>1.1952639999999999</v>
      </c>
      <c r="CY54">
        <f>AB54</f>
        <v>240.8</v>
      </c>
      <c r="CZ54">
        <f>AF54</f>
        <v>240.8</v>
      </c>
      <c r="DA54">
        <f>AJ54</f>
        <v>1</v>
      </c>
      <c r="DB54">
        <f>ROUND((ROUND(AT54*CZ54,2)*0.8),6)</f>
        <v>1772.288</v>
      </c>
      <c r="DC54">
        <f>ROUND((ROUND(AT54*AG54,2)*0.8),6)</f>
        <v>121.29600000000001</v>
      </c>
    </row>
    <row r="55" spans="1:107" x14ac:dyDescent="0.25">
      <c r="A55">
        <f>ROW(Source!A40)</f>
        <v>40</v>
      </c>
      <c r="B55">
        <v>1045535525</v>
      </c>
      <c r="C55">
        <v>1045536349</v>
      </c>
      <c r="D55">
        <v>394459462</v>
      </c>
      <c r="E55">
        <v>394458718</v>
      </c>
      <c r="F55">
        <v>1</v>
      </c>
      <c r="G55">
        <v>394458718</v>
      </c>
      <c r="H55">
        <v>2</v>
      </c>
      <c r="I55" t="s">
        <v>512</v>
      </c>
      <c r="K55" t="s">
        <v>513</v>
      </c>
      <c r="L55">
        <v>1344</v>
      </c>
      <c r="N55">
        <v>1008</v>
      </c>
      <c r="O55" t="s">
        <v>514</v>
      </c>
      <c r="P55" t="s">
        <v>514</v>
      </c>
      <c r="Q55">
        <v>1</v>
      </c>
      <c r="W55">
        <v>0</v>
      </c>
      <c r="X55">
        <v>-1180195794</v>
      </c>
      <c r="Y55">
        <v>827.85599999999999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1</v>
      </c>
      <c r="AQ55">
        <v>0</v>
      </c>
      <c r="AR55">
        <v>0</v>
      </c>
      <c r="AT55">
        <v>1034.82</v>
      </c>
      <c r="AU55" t="s">
        <v>180</v>
      </c>
      <c r="AV55">
        <v>0</v>
      </c>
      <c r="AW55">
        <v>2</v>
      </c>
      <c r="AX55">
        <v>1045536352</v>
      </c>
      <c r="AY55">
        <v>1</v>
      </c>
      <c r="AZ55">
        <v>0</v>
      </c>
      <c r="BA55">
        <v>55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Y55*Source!I40</f>
        <v>134.44381439999998</v>
      </c>
      <c r="CY55">
        <f>AB55</f>
        <v>1</v>
      </c>
      <c r="CZ55">
        <f>AF55</f>
        <v>1</v>
      </c>
      <c r="DA55">
        <f>AJ55</f>
        <v>1</v>
      </c>
      <c r="DB55">
        <f>ROUND((ROUND(AT55*CZ55,2)*0.8),6)</f>
        <v>827.85599999999999</v>
      </c>
      <c r="DC55">
        <f>ROUND((ROUND(AT55*AG55,2)*0.8),6)</f>
        <v>0</v>
      </c>
    </row>
    <row r="56" spans="1:107" x14ac:dyDescent="0.25">
      <c r="A56">
        <f>ROW(Source!A40)</f>
        <v>40</v>
      </c>
      <c r="B56">
        <v>1045535525</v>
      </c>
      <c r="C56">
        <v>1045536349</v>
      </c>
      <c r="D56">
        <v>394480058</v>
      </c>
      <c r="E56">
        <v>394458718</v>
      </c>
      <c r="F56">
        <v>1</v>
      </c>
      <c r="G56">
        <v>394458718</v>
      </c>
      <c r="H56">
        <v>3</v>
      </c>
      <c r="I56" t="s">
        <v>530</v>
      </c>
      <c r="K56" t="s">
        <v>531</v>
      </c>
      <c r="L56">
        <v>1344</v>
      </c>
      <c r="N56">
        <v>1008</v>
      </c>
      <c r="O56" t="s">
        <v>514</v>
      </c>
      <c r="P56" t="s">
        <v>514</v>
      </c>
      <c r="Q56">
        <v>1</v>
      </c>
      <c r="W56">
        <v>0</v>
      </c>
      <c r="X56">
        <v>-94250534</v>
      </c>
      <c r="Y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1</v>
      </c>
      <c r="AQ56">
        <v>0</v>
      </c>
      <c r="AR56">
        <v>0</v>
      </c>
      <c r="AT56">
        <v>298.06</v>
      </c>
      <c r="AU56" t="s">
        <v>179</v>
      </c>
      <c r="AV56">
        <v>0</v>
      </c>
      <c r="AW56">
        <v>2</v>
      </c>
      <c r="AX56">
        <v>1045536356</v>
      </c>
      <c r="AY56">
        <v>1</v>
      </c>
      <c r="AZ56">
        <v>0</v>
      </c>
      <c r="BA56">
        <v>59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Y56*Source!I40</f>
        <v>0</v>
      </c>
      <c r="CY56">
        <f>AA56</f>
        <v>1</v>
      </c>
      <c r="CZ56">
        <f>AE56</f>
        <v>1</v>
      </c>
      <c r="DA56">
        <f>AI56</f>
        <v>1</v>
      </c>
      <c r="DB56">
        <f>ROUND((ROUND(AT56*CZ56,2)*0),6)</f>
        <v>0</v>
      </c>
      <c r="DC56">
        <f>ROUND((ROUND(AT56*AG56,2)*0),6)</f>
        <v>0</v>
      </c>
    </row>
    <row r="57" spans="1:107" x14ac:dyDescent="0.25">
      <c r="A57">
        <f>ROW(Source!A41)</f>
        <v>41</v>
      </c>
      <c r="B57">
        <v>1045535526</v>
      </c>
      <c r="C57">
        <v>1045536349</v>
      </c>
      <c r="D57">
        <v>394458722</v>
      </c>
      <c r="E57">
        <v>394458718</v>
      </c>
      <c r="F57">
        <v>1</v>
      </c>
      <c r="G57">
        <v>394458718</v>
      </c>
      <c r="H57">
        <v>1</v>
      </c>
      <c r="I57" t="s">
        <v>499</v>
      </c>
      <c r="K57" t="s">
        <v>500</v>
      </c>
      <c r="L57">
        <v>1191</v>
      </c>
      <c r="N57">
        <v>1013</v>
      </c>
      <c r="O57" t="s">
        <v>501</v>
      </c>
      <c r="P57" t="s">
        <v>501</v>
      </c>
      <c r="Q57">
        <v>1</v>
      </c>
      <c r="W57">
        <v>0</v>
      </c>
      <c r="X57">
        <v>476480486</v>
      </c>
      <c r="Y57">
        <v>204.8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1</v>
      </c>
      <c r="AQ57">
        <v>0</v>
      </c>
      <c r="AR57">
        <v>0</v>
      </c>
      <c r="AT57">
        <v>256</v>
      </c>
      <c r="AU57" t="s">
        <v>180</v>
      </c>
      <c r="AV57">
        <v>1</v>
      </c>
      <c r="AW57">
        <v>2</v>
      </c>
      <c r="AX57">
        <v>1045536350</v>
      </c>
      <c r="AY57">
        <v>1</v>
      </c>
      <c r="AZ57">
        <v>0</v>
      </c>
      <c r="BA57">
        <v>60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Y57*Source!I41</f>
        <v>33.259520000000002</v>
      </c>
      <c r="CY57">
        <f>AD57</f>
        <v>0</v>
      </c>
      <c r="CZ57">
        <f>AH57</f>
        <v>0</v>
      </c>
      <c r="DA57">
        <f>AL57</f>
        <v>1</v>
      </c>
      <c r="DB57">
        <f>ROUND((ROUND(AT57*CZ57,2)*0.8),6)</f>
        <v>0</v>
      </c>
      <c r="DC57">
        <f>ROUND((ROUND(AT57*AG57,2)*0.8),6)</f>
        <v>0</v>
      </c>
    </row>
    <row r="58" spans="1:107" x14ac:dyDescent="0.25">
      <c r="A58">
        <f>ROW(Source!A41)</f>
        <v>41</v>
      </c>
      <c r="B58">
        <v>1045535526</v>
      </c>
      <c r="C58">
        <v>1045536349</v>
      </c>
      <c r="D58">
        <v>394530716</v>
      </c>
      <c r="E58">
        <v>1</v>
      </c>
      <c r="F58">
        <v>1</v>
      </c>
      <c r="G58">
        <v>394458718</v>
      </c>
      <c r="H58">
        <v>2</v>
      </c>
      <c r="I58" t="s">
        <v>527</v>
      </c>
      <c r="J58" t="s">
        <v>528</v>
      </c>
      <c r="K58" t="s">
        <v>529</v>
      </c>
      <c r="L58">
        <v>1367</v>
      </c>
      <c r="N58">
        <v>91022270</v>
      </c>
      <c r="O58" t="s">
        <v>505</v>
      </c>
      <c r="P58" t="s">
        <v>505</v>
      </c>
      <c r="Q58">
        <v>1</v>
      </c>
      <c r="W58">
        <v>0</v>
      </c>
      <c r="X58">
        <v>552120922</v>
      </c>
      <c r="Y58">
        <v>7.36</v>
      </c>
      <c r="AA58">
        <v>0</v>
      </c>
      <c r="AB58">
        <v>1942.1820319999999</v>
      </c>
      <c r="AC58">
        <v>461.27931999999998</v>
      </c>
      <c r="AD58">
        <v>0</v>
      </c>
      <c r="AE58">
        <v>0</v>
      </c>
      <c r="AF58">
        <v>240.8</v>
      </c>
      <c r="AG58">
        <v>16.48</v>
      </c>
      <c r="AH58">
        <v>0</v>
      </c>
      <c r="AI58">
        <v>1</v>
      </c>
      <c r="AJ58">
        <v>7.42</v>
      </c>
      <c r="AK58">
        <v>25.75</v>
      </c>
      <c r="AL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T58">
        <v>9.1999999999999993</v>
      </c>
      <c r="AU58" t="s">
        <v>180</v>
      </c>
      <c r="AV58">
        <v>0</v>
      </c>
      <c r="AW58">
        <v>2</v>
      </c>
      <c r="AX58">
        <v>1045536351</v>
      </c>
      <c r="AY58">
        <v>1</v>
      </c>
      <c r="AZ58">
        <v>0</v>
      </c>
      <c r="BA58">
        <v>61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Y58*Source!I41</f>
        <v>1.1952639999999999</v>
      </c>
      <c r="CY58">
        <f>AB58</f>
        <v>1942.1820319999999</v>
      </c>
      <c r="CZ58">
        <f>AF58</f>
        <v>240.8</v>
      </c>
      <c r="DA58">
        <f>AJ58</f>
        <v>7.42</v>
      </c>
      <c r="DB58">
        <f>ROUND((ROUND(AT58*CZ58,2)*0.8),6)</f>
        <v>1772.288</v>
      </c>
      <c r="DC58">
        <f>ROUND((ROUND(AT58*AG58,2)*0.8),6)</f>
        <v>121.29600000000001</v>
      </c>
    </row>
    <row r="59" spans="1:107" x14ac:dyDescent="0.25">
      <c r="A59">
        <f>ROW(Source!A41)</f>
        <v>41</v>
      </c>
      <c r="B59">
        <v>1045535526</v>
      </c>
      <c r="C59">
        <v>1045536349</v>
      </c>
      <c r="D59">
        <v>394459462</v>
      </c>
      <c r="E59">
        <v>394458718</v>
      </c>
      <c r="F59">
        <v>1</v>
      </c>
      <c r="G59">
        <v>394458718</v>
      </c>
      <c r="H59">
        <v>2</v>
      </c>
      <c r="I59" t="s">
        <v>512</v>
      </c>
      <c r="K59" t="s">
        <v>513</v>
      </c>
      <c r="L59">
        <v>1344</v>
      </c>
      <c r="N59">
        <v>1008</v>
      </c>
      <c r="O59" t="s">
        <v>514</v>
      </c>
      <c r="P59" t="s">
        <v>514</v>
      </c>
      <c r="Q59">
        <v>1</v>
      </c>
      <c r="W59">
        <v>0</v>
      </c>
      <c r="X59">
        <v>-1180195794</v>
      </c>
      <c r="Y59">
        <v>827.85599999999999</v>
      </c>
      <c r="AA59">
        <v>0</v>
      </c>
      <c r="AB59">
        <v>1.087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1</v>
      </c>
      <c r="AQ59">
        <v>0</v>
      </c>
      <c r="AR59">
        <v>0</v>
      </c>
      <c r="AT59">
        <v>1034.82</v>
      </c>
      <c r="AU59" t="s">
        <v>180</v>
      </c>
      <c r="AV59">
        <v>0</v>
      </c>
      <c r="AW59">
        <v>2</v>
      </c>
      <c r="AX59">
        <v>1045536352</v>
      </c>
      <c r="AY59">
        <v>1</v>
      </c>
      <c r="AZ59">
        <v>0</v>
      </c>
      <c r="BA59">
        <v>62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Y59*Source!I41</f>
        <v>134.44381439999998</v>
      </c>
      <c r="CY59">
        <f>AB59</f>
        <v>1.087</v>
      </c>
      <c r="CZ59">
        <f>AF59</f>
        <v>1</v>
      </c>
      <c r="DA59">
        <f>AJ59</f>
        <v>1</v>
      </c>
      <c r="DB59">
        <f>ROUND((ROUND(AT59*CZ59,2)*0.8),6)</f>
        <v>827.85599999999999</v>
      </c>
      <c r="DC59">
        <f>ROUND((ROUND(AT59*AG59,2)*0.8),6)</f>
        <v>0</v>
      </c>
    </row>
    <row r="60" spans="1:107" x14ac:dyDescent="0.25">
      <c r="A60">
        <f>ROW(Source!A41)</f>
        <v>41</v>
      </c>
      <c r="B60">
        <v>1045535526</v>
      </c>
      <c r="C60">
        <v>1045536349</v>
      </c>
      <c r="D60">
        <v>394480058</v>
      </c>
      <c r="E60">
        <v>394458718</v>
      </c>
      <c r="F60">
        <v>1</v>
      </c>
      <c r="G60">
        <v>394458718</v>
      </c>
      <c r="H60">
        <v>3</v>
      </c>
      <c r="I60" t="s">
        <v>530</v>
      </c>
      <c r="K60" t="s">
        <v>531</v>
      </c>
      <c r="L60">
        <v>1344</v>
      </c>
      <c r="N60">
        <v>1008</v>
      </c>
      <c r="O60" t="s">
        <v>514</v>
      </c>
      <c r="P60" t="s">
        <v>514</v>
      </c>
      <c r="Q60">
        <v>1</v>
      </c>
      <c r="W60">
        <v>0</v>
      </c>
      <c r="X60">
        <v>-94250534</v>
      </c>
      <c r="Y60">
        <v>0</v>
      </c>
      <c r="AA60">
        <v>1.0029999999999999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1</v>
      </c>
      <c r="AQ60">
        <v>0</v>
      </c>
      <c r="AR60">
        <v>0</v>
      </c>
      <c r="AT60">
        <v>298.06</v>
      </c>
      <c r="AU60" t="s">
        <v>179</v>
      </c>
      <c r="AV60">
        <v>0</v>
      </c>
      <c r="AW60">
        <v>2</v>
      </c>
      <c r="AX60">
        <v>1045536356</v>
      </c>
      <c r="AY60">
        <v>1</v>
      </c>
      <c r="AZ60">
        <v>0</v>
      </c>
      <c r="BA60">
        <v>66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Y60*Source!I41</f>
        <v>0</v>
      </c>
      <c r="CY60">
        <f>AA60</f>
        <v>1.0029999999999999</v>
      </c>
      <c r="CZ60">
        <f>AE60</f>
        <v>1</v>
      </c>
      <c r="DA60">
        <f>AI60</f>
        <v>1</v>
      </c>
      <c r="DB60">
        <f>ROUND((ROUND(AT60*CZ60,2)*0),6)</f>
        <v>0</v>
      </c>
      <c r="DC60">
        <f>ROUND((ROUND(AT60*AG60,2)*0),6)</f>
        <v>0</v>
      </c>
    </row>
    <row r="61" spans="1:107" x14ac:dyDescent="0.25">
      <c r="A61">
        <f>ROW(Source!A42)</f>
        <v>42</v>
      </c>
      <c r="B61">
        <v>1045535525</v>
      </c>
      <c r="C61">
        <v>1045536365</v>
      </c>
      <c r="D61">
        <v>394458722</v>
      </c>
      <c r="E61">
        <v>394458718</v>
      </c>
      <c r="F61">
        <v>1</v>
      </c>
      <c r="G61">
        <v>394458718</v>
      </c>
      <c r="H61">
        <v>1</v>
      </c>
      <c r="I61" t="s">
        <v>499</v>
      </c>
      <c r="K61" t="s">
        <v>500</v>
      </c>
      <c r="L61">
        <v>1191</v>
      </c>
      <c r="N61">
        <v>1013</v>
      </c>
      <c r="O61" t="s">
        <v>501</v>
      </c>
      <c r="P61" t="s">
        <v>501</v>
      </c>
      <c r="Q61">
        <v>1</v>
      </c>
      <c r="W61">
        <v>0</v>
      </c>
      <c r="X61">
        <v>476480486</v>
      </c>
      <c r="Y61">
        <v>204.8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1</v>
      </c>
      <c r="AQ61">
        <v>0</v>
      </c>
      <c r="AR61">
        <v>0</v>
      </c>
      <c r="AT61">
        <v>256</v>
      </c>
      <c r="AU61" t="s">
        <v>180</v>
      </c>
      <c r="AV61">
        <v>1</v>
      </c>
      <c r="AW61">
        <v>2</v>
      </c>
      <c r="AX61">
        <v>1045536367</v>
      </c>
      <c r="AY61">
        <v>1</v>
      </c>
      <c r="AZ61">
        <v>0</v>
      </c>
      <c r="BA61">
        <v>67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Y61*Source!I42</f>
        <v>8.1920000000000002</v>
      </c>
      <c r="CY61">
        <f>AD61</f>
        <v>0</v>
      </c>
      <c r="CZ61">
        <f>AH61</f>
        <v>0</v>
      </c>
      <c r="DA61">
        <f>AL61</f>
        <v>1</v>
      </c>
      <c r="DB61">
        <f>ROUND((ROUND(AT61*CZ61,2)*0.8),6)</f>
        <v>0</v>
      </c>
      <c r="DC61">
        <f>ROUND((ROUND(AT61*AG61,2)*0.8),6)</f>
        <v>0</v>
      </c>
    </row>
    <row r="62" spans="1:107" x14ac:dyDescent="0.25">
      <c r="A62">
        <f>ROW(Source!A42)</f>
        <v>42</v>
      </c>
      <c r="B62">
        <v>1045535525</v>
      </c>
      <c r="C62">
        <v>1045536365</v>
      </c>
      <c r="D62">
        <v>394530716</v>
      </c>
      <c r="E62">
        <v>1</v>
      </c>
      <c r="F62">
        <v>1</v>
      </c>
      <c r="G62">
        <v>394458718</v>
      </c>
      <c r="H62">
        <v>2</v>
      </c>
      <c r="I62" t="s">
        <v>527</v>
      </c>
      <c r="J62" t="s">
        <v>528</v>
      </c>
      <c r="K62" t="s">
        <v>529</v>
      </c>
      <c r="L62">
        <v>1367</v>
      </c>
      <c r="N62">
        <v>91022270</v>
      </c>
      <c r="O62" t="s">
        <v>505</v>
      </c>
      <c r="P62" t="s">
        <v>505</v>
      </c>
      <c r="Q62">
        <v>1</v>
      </c>
      <c r="W62">
        <v>0</v>
      </c>
      <c r="X62">
        <v>552120922</v>
      </c>
      <c r="Y62">
        <v>7.36</v>
      </c>
      <c r="AA62">
        <v>0</v>
      </c>
      <c r="AB62">
        <v>240.8</v>
      </c>
      <c r="AC62">
        <v>16.48</v>
      </c>
      <c r="AD62">
        <v>0</v>
      </c>
      <c r="AE62">
        <v>0</v>
      </c>
      <c r="AF62">
        <v>240.8</v>
      </c>
      <c r="AG62">
        <v>16.48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1</v>
      </c>
      <c r="AQ62">
        <v>0</v>
      </c>
      <c r="AR62">
        <v>0</v>
      </c>
      <c r="AT62">
        <v>9.1999999999999993</v>
      </c>
      <c r="AU62" t="s">
        <v>180</v>
      </c>
      <c r="AV62">
        <v>0</v>
      </c>
      <c r="AW62">
        <v>2</v>
      </c>
      <c r="AX62">
        <v>1045536368</v>
      </c>
      <c r="AY62">
        <v>1</v>
      </c>
      <c r="AZ62">
        <v>0</v>
      </c>
      <c r="BA62">
        <v>68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Y62*Source!I42</f>
        <v>0.2944</v>
      </c>
      <c r="CY62">
        <f>AB62</f>
        <v>240.8</v>
      </c>
      <c r="CZ62">
        <f>AF62</f>
        <v>240.8</v>
      </c>
      <c r="DA62">
        <f>AJ62</f>
        <v>1</v>
      </c>
      <c r="DB62">
        <f>ROUND((ROUND(AT62*CZ62,2)*0.8),6)</f>
        <v>1772.288</v>
      </c>
      <c r="DC62">
        <f>ROUND((ROUND(AT62*AG62,2)*0.8),6)</f>
        <v>121.29600000000001</v>
      </c>
    </row>
    <row r="63" spans="1:107" x14ac:dyDescent="0.25">
      <c r="A63">
        <f>ROW(Source!A42)</f>
        <v>42</v>
      </c>
      <c r="B63">
        <v>1045535525</v>
      </c>
      <c r="C63">
        <v>1045536365</v>
      </c>
      <c r="D63">
        <v>394459462</v>
      </c>
      <c r="E63">
        <v>394458718</v>
      </c>
      <c r="F63">
        <v>1</v>
      </c>
      <c r="G63">
        <v>394458718</v>
      </c>
      <c r="H63">
        <v>2</v>
      </c>
      <c r="I63" t="s">
        <v>512</v>
      </c>
      <c r="K63" t="s">
        <v>513</v>
      </c>
      <c r="L63">
        <v>1344</v>
      </c>
      <c r="N63">
        <v>1008</v>
      </c>
      <c r="O63" t="s">
        <v>514</v>
      </c>
      <c r="P63" t="s">
        <v>514</v>
      </c>
      <c r="Q63">
        <v>1</v>
      </c>
      <c r="W63">
        <v>0</v>
      </c>
      <c r="X63">
        <v>-1180195794</v>
      </c>
      <c r="Y63">
        <v>827.85599999999999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1</v>
      </c>
      <c r="AQ63">
        <v>0</v>
      </c>
      <c r="AR63">
        <v>0</v>
      </c>
      <c r="AT63">
        <v>1034.82</v>
      </c>
      <c r="AU63" t="s">
        <v>180</v>
      </c>
      <c r="AV63">
        <v>0</v>
      </c>
      <c r="AW63">
        <v>2</v>
      </c>
      <c r="AX63">
        <v>1045536369</v>
      </c>
      <c r="AY63">
        <v>1</v>
      </c>
      <c r="AZ63">
        <v>0</v>
      </c>
      <c r="BA63">
        <v>69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Y63*Source!I42</f>
        <v>33.114240000000002</v>
      </c>
      <c r="CY63">
        <f>AB63</f>
        <v>1</v>
      </c>
      <c r="CZ63">
        <f>AF63</f>
        <v>1</v>
      </c>
      <c r="DA63">
        <f>AJ63</f>
        <v>1</v>
      </c>
      <c r="DB63">
        <f>ROUND((ROUND(AT63*CZ63,2)*0.8),6)</f>
        <v>827.85599999999999</v>
      </c>
      <c r="DC63">
        <f>ROUND((ROUND(AT63*AG63,2)*0.8),6)</f>
        <v>0</v>
      </c>
    </row>
    <row r="64" spans="1:107" x14ac:dyDescent="0.25">
      <c r="A64">
        <f>ROW(Source!A42)</f>
        <v>42</v>
      </c>
      <c r="B64">
        <v>1045535525</v>
      </c>
      <c r="C64">
        <v>1045536365</v>
      </c>
      <c r="D64">
        <v>394480058</v>
      </c>
      <c r="E64">
        <v>394458718</v>
      </c>
      <c r="F64">
        <v>1</v>
      </c>
      <c r="G64">
        <v>394458718</v>
      </c>
      <c r="H64">
        <v>3</v>
      </c>
      <c r="I64" t="s">
        <v>530</v>
      </c>
      <c r="K64" t="s">
        <v>531</v>
      </c>
      <c r="L64">
        <v>1344</v>
      </c>
      <c r="N64">
        <v>1008</v>
      </c>
      <c r="O64" t="s">
        <v>514</v>
      </c>
      <c r="P64" t="s">
        <v>514</v>
      </c>
      <c r="Q64">
        <v>1</v>
      </c>
      <c r="W64">
        <v>0</v>
      </c>
      <c r="X64">
        <v>-94250534</v>
      </c>
      <c r="Y64">
        <v>0</v>
      </c>
      <c r="AA64">
        <v>1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T64">
        <v>298.06</v>
      </c>
      <c r="AU64" t="s">
        <v>179</v>
      </c>
      <c r="AV64">
        <v>0</v>
      </c>
      <c r="AW64">
        <v>2</v>
      </c>
      <c r="AX64">
        <v>1045536373</v>
      </c>
      <c r="AY64">
        <v>1</v>
      </c>
      <c r="AZ64">
        <v>0</v>
      </c>
      <c r="BA64">
        <v>73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Y64*Source!I42</f>
        <v>0</v>
      </c>
      <c r="CY64">
        <f>AA64</f>
        <v>1</v>
      </c>
      <c r="CZ64">
        <f>AE64</f>
        <v>1</v>
      </c>
      <c r="DA64">
        <f>AI64</f>
        <v>1</v>
      </c>
      <c r="DB64">
        <f>ROUND((ROUND(AT64*CZ64,2)*0),6)</f>
        <v>0</v>
      </c>
      <c r="DC64">
        <f>ROUND((ROUND(AT64*AG64,2)*0),6)</f>
        <v>0</v>
      </c>
    </row>
    <row r="65" spans="1:107" x14ac:dyDescent="0.25">
      <c r="A65">
        <f>ROW(Source!A43)</f>
        <v>43</v>
      </c>
      <c r="B65">
        <v>1045535526</v>
      </c>
      <c r="C65">
        <v>1045536365</v>
      </c>
      <c r="D65">
        <v>394458722</v>
      </c>
      <c r="E65">
        <v>394458718</v>
      </c>
      <c r="F65">
        <v>1</v>
      </c>
      <c r="G65">
        <v>394458718</v>
      </c>
      <c r="H65">
        <v>1</v>
      </c>
      <c r="I65" t="s">
        <v>499</v>
      </c>
      <c r="K65" t="s">
        <v>500</v>
      </c>
      <c r="L65">
        <v>1191</v>
      </c>
      <c r="N65">
        <v>1013</v>
      </c>
      <c r="O65" t="s">
        <v>501</v>
      </c>
      <c r="P65" t="s">
        <v>501</v>
      </c>
      <c r="Q65">
        <v>1</v>
      </c>
      <c r="W65">
        <v>0</v>
      </c>
      <c r="X65">
        <v>476480486</v>
      </c>
      <c r="Y65">
        <v>204.8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T65">
        <v>256</v>
      </c>
      <c r="AU65" t="s">
        <v>180</v>
      </c>
      <c r="AV65">
        <v>1</v>
      </c>
      <c r="AW65">
        <v>2</v>
      </c>
      <c r="AX65">
        <v>1045536367</v>
      </c>
      <c r="AY65">
        <v>1</v>
      </c>
      <c r="AZ65">
        <v>0</v>
      </c>
      <c r="BA65">
        <v>74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Y65*Source!I43</f>
        <v>8.1920000000000002</v>
      </c>
      <c r="CY65">
        <f>AD65</f>
        <v>0</v>
      </c>
      <c r="CZ65">
        <f>AH65</f>
        <v>0</v>
      </c>
      <c r="DA65">
        <f>AL65</f>
        <v>1</v>
      </c>
      <c r="DB65">
        <f>ROUND((ROUND(AT65*CZ65,2)*0.8),6)</f>
        <v>0</v>
      </c>
      <c r="DC65">
        <f>ROUND((ROUND(AT65*AG65,2)*0.8),6)</f>
        <v>0</v>
      </c>
    </row>
    <row r="66" spans="1:107" x14ac:dyDescent="0.25">
      <c r="A66">
        <f>ROW(Source!A43)</f>
        <v>43</v>
      </c>
      <c r="B66">
        <v>1045535526</v>
      </c>
      <c r="C66">
        <v>1045536365</v>
      </c>
      <c r="D66">
        <v>394530716</v>
      </c>
      <c r="E66">
        <v>1</v>
      </c>
      <c r="F66">
        <v>1</v>
      </c>
      <c r="G66">
        <v>394458718</v>
      </c>
      <c r="H66">
        <v>2</v>
      </c>
      <c r="I66" t="s">
        <v>527</v>
      </c>
      <c r="J66" t="s">
        <v>528</v>
      </c>
      <c r="K66" t="s">
        <v>529</v>
      </c>
      <c r="L66">
        <v>1367</v>
      </c>
      <c r="N66">
        <v>91022270</v>
      </c>
      <c r="O66" t="s">
        <v>505</v>
      </c>
      <c r="P66" t="s">
        <v>505</v>
      </c>
      <c r="Q66">
        <v>1</v>
      </c>
      <c r="W66">
        <v>0</v>
      </c>
      <c r="X66">
        <v>552120922</v>
      </c>
      <c r="Y66">
        <v>7.36</v>
      </c>
      <c r="AA66">
        <v>0</v>
      </c>
      <c r="AB66">
        <v>1942.1820319999999</v>
      </c>
      <c r="AC66">
        <v>461.27931999999998</v>
      </c>
      <c r="AD66">
        <v>0</v>
      </c>
      <c r="AE66">
        <v>0</v>
      </c>
      <c r="AF66">
        <v>240.8</v>
      </c>
      <c r="AG66">
        <v>16.48</v>
      </c>
      <c r="AH66">
        <v>0</v>
      </c>
      <c r="AI66">
        <v>1</v>
      </c>
      <c r="AJ66">
        <v>7.42</v>
      </c>
      <c r="AK66">
        <v>25.75</v>
      </c>
      <c r="AL66">
        <v>1</v>
      </c>
      <c r="AN66">
        <v>0</v>
      </c>
      <c r="AO66">
        <v>1</v>
      </c>
      <c r="AP66">
        <v>1</v>
      </c>
      <c r="AQ66">
        <v>0</v>
      </c>
      <c r="AR66">
        <v>0</v>
      </c>
      <c r="AT66">
        <v>9.1999999999999993</v>
      </c>
      <c r="AU66" t="s">
        <v>180</v>
      </c>
      <c r="AV66">
        <v>0</v>
      </c>
      <c r="AW66">
        <v>2</v>
      </c>
      <c r="AX66">
        <v>1045536368</v>
      </c>
      <c r="AY66">
        <v>1</v>
      </c>
      <c r="AZ66">
        <v>0</v>
      </c>
      <c r="BA66">
        <v>75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Y66*Source!I43</f>
        <v>0.2944</v>
      </c>
      <c r="CY66">
        <f>AB66</f>
        <v>1942.1820319999999</v>
      </c>
      <c r="CZ66">
        <f>AF66</f>
        <v>240.8</v>
      </c>
      <c r="DA66">
        <f>AJ66</f>
        <v>7.42</v>
      </c>
      <c r="DB66">
        <f>ROUND((ROUND(AT66*CZ66,2)*0.8),6)</f>
        <v>1772.288</v>
      </c>
      <c r="DC66">
        <f>ROUND((ROUND(AT66*AG66,2)*0.8),6)</f>
        <v>121.29600000000001</v>
      </c>
    </row>
    <row r="67" spans="1:107" x14ac:dyDescent="0.25">
      <c r="A67">
        <f>ROW(Source!A43)</f>
        <v>43</v>
      </c>
      <c r="B67">
        <v>1045535526</v>
      </c>
      <c r="C67">
        <v>1045536365</v>
      </c>
      <c r="D67">
        <v>394459462</v>
      </c>
      <c r="E67">
        <v>394458718</v>
      </c>
      <c r="F67">
        <v>1</v>
      </c>
      <c r="G67">
        <v>394458718</v>
      </c>
      <c r="H67">
        <v>2</v>
      </c>
      <c r="I67" t="s">
        <v>512</v>
      </c>
      <c r="K67" t="s">
        <v>513</v>
      </c>
      <c r="L67">
        <v>1344</v>
      </c>
      <c r="N67">
        <v>1008</v>
      </c>
      <c r="O67" t="s">
        <v>514</v>
      </c>
      <c r="P67" t="s">
        <v>514</v>
      </c>
      <c r="Q67">
        <v>1</v>
      </c>
      <c r="W67">
        <v>0</v>
      </c>
      <c r="X67">
        <v>-1180195794</v>
      </c>
      <c r="Y67">
        <v>827.85599999999999</v>
      </c>
      <c r="AA67">
        <v>0</v>
      </c>
      <c r="AB67">
        <v>1.087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1</v>
      </c>
      <c r="AQ67">
        <v>0</v>
      </c>
      <c r="AR67">
        <v>0</v>
      </c>
      <c r="AT67">
        <v>1034.82</v>
      </c>
      <c r="AU67" t="s">
        <v>180</v>
      </c>
      <c r="AV67">
        <v>0</v>
      </c>
      <c r="AW67">
        <v>2</v>
      </c>
      <c r="AX67">
        <v>1045536369</v>
      </c>
      <c r="AY67">
        <v>1</v>
      </c>
      <c r="AZ67">
        <v>0</v>
      </c>
      <c r="BA67">
        <v>76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Y67*Source!I43</f>
        <v>33.114240000000002</v>
      </c>
      <c r="CY67">
        <f>AB67</f>
        <v>1.087</v>
      </c>
      <c r="CZ67">
        <f>AF67</f>
        <v>1</v>
      </c>
      <c r="DA67">
        <f>AJ67</f>
        <v>1</v>
      </c>
      <c r="DB67">
        <f>ROUND((ROUND(AT67*CZ67,2)*0.8),6)</f>
        <v>827.85599999999999</v>
      </c>
      <c r="DC67">
        <f>ROUND((ROUND(AT67*AG67,2)*0.8),6)</f>
        <v>0</v>
      </c>
    </row>
    <row r="68" spans="1:107" x14ac:dyDescent="0.25">
      <c r="A68">
        <f>ROW(Source!A43)</f>
        <v>43</v>
      </c>
      <c r="B68">
        <v>1045535526</v>
      </c>
      <c r="C68">
        <v>1045536365</v>
      </c>
      <c r="D68">
        <v>394480058</v>
      </c>
      <c r="E68">
        <v>394458718</v>
      </c>
      <c r="F68">
        <v>1</v>
      </c>
      <c r="G68">
        <v>394458718</v>
      </c>
      <c r="H68">
        <v>3</v>
      </c>
      <c r="I68" t="s">
        <v>530</v>
      </c>
      <c r="K68" t="s">
        <v>531</v>
      </c>
      <c r="L68">
        <v>1344</v>
      </c>
      <c r="N68">
        <v>1008</v>
      </c>
      <c r="O68" t="s">
        <v>514</v>
      </c>
      <c r="P68" t="s">
        <v>514</v>
      </c>
      <c r="Q68">
        <v>1</v>
      </c>
      <c r="W68">
        <v>0</v>
      </c>
      <c r="X68">
        <v>-94250534</v>
      </c>
      <c r="Y68">
        <v>0</v>
      </c>
      <c r="AA68">
        <v>1.0029999999999999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1</v>
      </c>
      <c r="AQ68">
        <v>0</v>
      </c>
      <c r="AR68">
        <v>0</v>
      </c>
      <c r="AT68">
        <v>298.06</v>
      </c>
      <c r="AU68" t="s">
        <v>179</v>
      </c>
      <c r="AV68">
        <v>0</v>
      </c>
      <c r="AW68">
        <v>2</v>
      </c>
      <c r="AX68">
        <v>1045536373</v>
      </c>
      <c r="AY68">
        <v>1</v>
      </c>
      <c r="AZ68">
        <v>0</v>
      </c>
      <c r="BA68">
        <v>80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Y68*Source!I43</f>
        <v>0</v>
      </c>
      <c r="CY68">
        <f>AA68</f>
        <v>1.0029999999999999</v>
      </c>
      <c r="CZ68">
        <f>AE68</f>
        <v>1</v>
      </c>
      <c r="DA68">
        <f>AI68</f>
        <v>1</v>
      </c>
      <c r="DB68">
        <f>ROUND((ROUND(AT68*CZ68,2)*0),6)</f>
        <v>0</v>
      </c>
      <c r="DC68">
        <f>ROUND((ROUND(AT68*AG68,2)*0),6)</f>
        <v>0</v>
      </c>
    </row>
    <row r="69" spans="1:107" x14ac:dyDescent="0.25">
      <c r="A69">
        <f>ROW(Source!A44)</f>
        <v>44</v>
      </c>
      <c r="B69">
        <v>1045535525</v>
      </c>
      <c r="C69">
        <v>1045536593</v>
      </c>
      <c r="D69">
        <v>394458722</v>
      </c>
      <c r="E69">
        <v>394458718</v>
      </c>
      <c r="F69">
        <v>1</v>
      </c>
      <c r="G69">
        <v>394458718</v>
      </c>
      <c r="H69">
        <v>1</v>
      </c>
      <c r="I69" t="s">
        <v>499</v>
      </c>
      <c r="K69" t="s">
        <v>500</v>
      </c>
      <c r="L69">
        <v>1191</v>
      </c>
      <c r="N69">
        <v>1013</v>
      </c>
      <c r="O69" t="s">
        <v>501</v>
      </c>
      <c r="P69" t="s">
        <v>501</v>
      </c>
      <c r="Q69">
        <v>1</v>
      </c>
      <c r="W69">
        <v>0</v>
      </c>
      <c r="X69">
        <v>476480486</v>
      </c>
      <c r="Y69">
        <v>402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T69">
        <v>402</v>
      </c>
      <c r="AV69">
        <v>1</v>
      </c>
      <c r="AW69">
        <v>2</v>
      </c>
      <c r="AX69">
        <v>1045536594</v>
      </c>
      <c r="AY69">
        <v>1</v>
      </c>
      <c r="AZ69">
        <v>0</v>
      </c>
      <c r="BA69">
        <v>81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Y69*Source!I44</f>
        <v>8.0400000000000009</v>
      </c>
      <c r="CY69">
        <f>AD69</f>
        <v>0</v>
      </c>
      <c r="CZ69">
        <f>AH69</f>
        <v>0</v>
      </c>
      <c r="DA69">
        <f>AL69</f>
        <v>1</v>
      </c>
      <c r="DB69">
        <f t="shared" ref="DB69:DB74" si="2">ROUND(ROUND(AT69*CZ69,2),6)</f>
        <v>0</v>
      </c>
      <c r="DC69">
        <f t="shared" ref="DC69:DC74" si="3">ROUND(ROUND(AT69*AG69,2),6)</f>
        <v>0</v>
      </c>
    </row>
    <row r="70" spans="1:107" x14ac:dyDescent="0.25">
      <c r="A70">
        <f>ROW(Source!A44)</f>
        <v>44</v>
      </c>
      <c r="B70">
        <v>1045535525</v>
      </c>
      <c r="C70">
        <v>1045536593</v>
      </c>
      <c r="D70">
        <v>394531071</v>
      </c>
      <c r="E70">
        <v>1</v>
      </c>
      <c r="F70">
        <v>1</v>
      </c>
      <c r="G70">
        <v>394458718</v>
      </c>
      <c r="H70">
        <v>2</v>
      </c>
      <c r="I70" t="s">
        <v>532</v>
      </c>
      <c r="J70" t="s">
        <v>533</v>
      </c>
      <c r="K70" t="s">
        <v>534</v>
      </c>
      <c r="L70">
        <v>1367</v>
      </c>
      <c r="N70">
        <v>91022270</v>
      </c>
      <c r="O70" t="s">
        <v>505</v>
      </c>
      <c r="P70" t="s">
        <v>505</v>
      </c>
      <c r="Q70">
        <v>1</v>
      </c>
      <c r="W70">
        <v>0</v>
      </c>
      <c r="X70">
        <v>-668768829</v>
      </c>
      <c r="Y70">
        <v>195</v>
      </c>
      <c r="AA70">
        <v>0</v>
      </c>
      <c r="AB70">
        <v>41.62</v>
      </c>
      <c r="AC70">
        <v>13.33</v>
      </c>
      <c r="AD70">
        <v>0</v>
      </c>
      <c r="AE70">
        <v>0</v>
      </c>
      <c r="AF70">
        <v>41.62</v>
      </c>
      <c r="AG70">
        <v>13.33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T70">
        <v>195</v>
      </c>
      <c r="AV70">
        <v>0</v>
      </c>
      <c r="AW70">
        <v>2</v>
      </c>
      <c r="AX70">
        <v>1045536595</v>
      </c>
      <c r="AY70">
        <v>1</v>
      </c>
      <c r="AZ70">
        <v>0</v>
      </c>
      <c r="BA70">
        <v>82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Y70*Source!I44</f>
        <v>3.9</v>
      </c>
      <c r="CY70">
        <f>AB70</f>
        <v>41.62</v>
      </c>
      <c r="CZ70">
        <f>AF70</f>
        <v>41.62</v>
      </c>
      <c r="DA70">
        <f>AJ70</f>
        <v>1</v>
      </c>
      <c r="DB70">
        <f t="shared" si="2"/>
        <v>8115.9</v>
      </c>
      <c r="DC70">
        <f t="shared" si="3"/>
        <v>2599.35</v>
      </c>
    </row>
    <row r="71" spans="1:107" x14ac:dyDescent="0.25">
      <c r="A71">
        <f>ROW(Source!A44)</f>
        <v>44</v>
      </c>
      <c r="B71">
        <v>1045535525</v>
      </c>
      <c r="C71">
        <v>1045536593</v>
      </c>
      <c r="D71">
        <v>394531531</v>
      </c>
      <c r="E71">
        <v>1</v>
      </c>
      <c r="F71">
        <v>1</v>
      </c>
      <c r="G71">
        <v>394458718</v>
      </c>
      <c r="H71">
        <v>2</v>
      </c>
      <c r="I71" t="s">
        <v>506</v>
      </c>
      <c r="J71" t="s">
        <v>507</v>
      </c>
      <c r="K71" t="s">
        <v>508</v>
      </c>
      <c r="L71">
        <v>1367</v>
      </c>
      <c r="N71">
        <v>91022270</v>
      </c>
      <c r="O71" t="s">
        <v>505</v>
      </c>
      <c r="P71" t="s">
        <v>505</v>
      </c>
      <c r="Q71">
        <v>1</v>
      </c>
      <c r="W71">
        <v>0</v>
      </c>
      <c r="X71">
        <v>-48163219</v>
      </c>
      <c r="Y71">
        <v>390</v>
      </c>
      <c r="AA71">
        <v>0</v>
      </c>
      <c r="AB71">
        <v>3.16</v>
      </c>
      <c r="AC71">
        <v>0.04</v>
      </c>
      <c r="AD71">
        <v>0</v>
      </c>
      <c r="AE71">
        <v>0</v>
      </c>
      <c r="AF71">
        <v>3.16</v>
      </c>
      <c r="AG71">
        <v>0.04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T71">
        <v>390</v>
      </c>
      <c r="AV71">
        <v>0</v>
      </c>
      <c r="AW71">
        <v>2</v>
      </c>
      <c r="AX71">
        <v>1045536596</v>
      </c>
      <c r="AY71">
        <v>1</v>
      </c>
      <c r="AZ71">
        <v>0</v>
      </c>
      <c r="BA71">
        <v>83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Y71*Source!I44</f>
        <v>7.8</v>
      </c>
      <c r="CY71">
        <f>AB71</f>
        <v>3.16</v>
      </c>
      <c r="CZ71">
        <f>AF71</f>
        <v>3.16</v>
      </c>
      <c r="DA71">
        <f>AJ71</f>
        <v>1</v>
      </c>
      <c r="DB71">
        <f t="shared" si="2"/>
        <v>1232.4000000000001</v>
      </c>
      <c r="DC71">
        <f t="shared" si="3"/>
        <v>15.6</v>
      </c>
    </row>
    <row r="72" spans="1:107" x14ac:dyDescent="0.25">
      <c r="A72">
        <f>ROW(Source!A45)</f>
        <v>45</v>
      </c>
      <c r="B72">
        <v>1045535526</v>
      </c>
      <c r="C72">
        <v>1045536593</v>
      </c>
      <c r="D72">
        <v>394458722</v>
      </c>
      <c r="E72">
        <v>394458718</v>
      </c>
      <c r="F72">
        <v>1</v>
      </c>
      <c r="G72">
        <v>394458718</v>
      </c>
      <c r="H72">
        <v>1</v>
      </c>
      <c r="I72" t="s">
        <v>499</v>
      </c>
      <c r="K72" t="s">
        <v>500</v>
      </c>
      <c r="L72">
        <v>1191</v>
      </c>
      <c r="N72">
        <v>1013</v>
      </c>
      <c r="O72" t="s">
        <v>501</v>
      </c>
      <c r="P72" t="s">
        <v>501</v>
      </c>
      <c r="Q72">
        <v>1</v>
      </c>
      <c r="W72">
        <v>0</v>
      </c>
      <c r="X72">
        <v>476480486</v>
      </c>
      <c r="Y72">
        <v>402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T72">
        <v>402</v>
      </c>
      <c r="AV72">
        <v>1</v>
      </c>
      <c r="AW72">
        <v>2</v>
      </c>
      <c r="AX72">
        <v>1045536594</v>
      </c>
      <c r="AY72">
        <v>1</v>
      </c>
      <c r="AZ72">
        <v>0</v>
      </c>
      <c r="BA72">
        <v>84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Y72*Source!I45</f>
        <v>8.0400000000000009</v>
      </c>
      <c r="CY72">
        <f>AD72</f>
        <v>0</v>
      </c>
      <c r="CZ72">
        <f>AH72</f>
        <v>0</v>
      </c>
      <c r="DA72">
        <f>AL72</f>
        <v>1</v>
      </c>
      <c r="DB72">
        <f t="shared" si="2"/>
        <v>0</v>
      </c>
      <c r="DC72">
        <f t="shared" si="3"/>
        <v>0</v>
      </c>
    </row>
    <row r="73" spans="1:107" x14ac:dyDescent="0.25">
      <c r="A73">
        <f>ROW(Source!A45)</f>
        <v>45</v>
      </c>
      <c r="B73">
        <v>1045535526</v>
      </c>
      <c r="C73">
        <v>1045536593</v>
      </c>
      <c r="D73">
        <v>394531071</v>
      </c>
      <c r="E73">
        <v>1</v>
      </c>
      <c r="F73">
        <v>1</v>
      </c>
      <c r="G73">
        <v>394458718</v>
      </c>
      <c r="H73">
        <v>2</v>
      </c>
      <c r="I73" t="s">
        <v>532</v>
      </c>
      <c r="J73" t="s">
        <v>533</v>
      </c>
      <c r="K73" t="s">
        <v>534</v>
      </c>
      <c r="L73">
        <v>1367</v>
      </c>
      <c r="N73">
        <v>91022270</v>
      </c>
      <c r="O73" t="s">
        <v>505</v>
      </c>
      <c r="P73" t="s">
        <v>505</v>
      </c>
      <c r="Q73">
        <v>1</v>
      </c>
      <c r="W73">
        <v>0</v>
      </c>
      <c r="X73">
        <v>-668768829</v>
      </c>
      <c r="Y73">
        <v>195</v>
      </c>
      <c r="AA73">
        <v>0</v>
      </c>
      <c r="AB73">
        <v>523.78520279999998</v>
      </c>
      <c r="AC73">
        <v>359.3801325</v>
      </c>
      <c r="AD73">
        <v>0</v>
      </c>
      <c r="AE73">
        <v>0</v>
      </c>
      <c r="AF73">
        <v>41.62</v>
      </c>
      <c r="AG73">
        <v>13.33</v>
      </c>
      <c r="AH73">
        <v>0</v>
      </c>
      <c r="AI73">
        <v>1</v>
      </c>
      <c r="AJ73">
        <v>12.02</v>
      </c>
      <c r="AK73">
        <v>25.75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T73">
        <v>195</v>
      </c>
      <c r="AV73">
        <v>0</v>
      </c>
      <c r="AW73">
        <v>2</v>
      </c>
      <c r="AX73">
        <v>1045536595</v>
      </c>
      <c r="AY73">
        <v>1</v>
      </c>
      <c r="AZ73">
        <v>0</v>
      </c>
      <c r="BA73">
        <v>85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Y73*Source!I45</f>
        <v>3.9</v>
      </c>
      <c r="CY73">
        <f>AB73</f>
        <v>523.78520279999998</v>
      </c>
      <c r="CZ73">
        <f>AF73</f>
        <v>41.62</v>
      </c>
      <c r="DA73">
        <f>AJ73</f>
        <v>12.02</v>
      </c>
      <c r="DB73">
        <f t="shared" si="2"/>
        <v>8115.9</v>
      </c>
      <c r="DC73">
        <f t="shared" si="3"/>
        <v>2599.35</v>
      </c>
    </row>
    <row r="74" spans="1:107" x14ac:dyDescent="0.25">
      <c r="A74">
        <f>ROW(Source!A45)</f>
        <v>45</v>
      </c>
      <c r="B74">
        <v>1045535526</v>
      </c>
      <c r="C74">
        <v>1045536593</v>
      </c>
      <c r="D74">
        <v>394531531</v>
      </c>
      <c r="E74">
        <v>1</v>
      </c>
      <c r="F74">
        <v>1</v>
      </c>
      <c r="G74">
        <v>394458718</v>
      </c>
      <c r="H74">
        <v>2</v>
      </c>
      <c r="I74" t="s">
        <v>506</v>
      </c>
      <c r="J74" t="s">
        <v>507</v>
      </c>
      <c r="K74" t="s">
        <v>508</v>
      </c>
      <c r="L74">
        <v>1367</v>
      </c>
      <c r="N74">
        <v>91022270</v>
      </c>
      <c r="O74" t="s">
        <v>505</v>
      </c>
      <c r="P74" t="s">
        <v>505</v>
      </c>
      <c r="Q74">
        <v>1</v>
      </c>
      <c r="W74">
        <v>0</v>
      </c>
      <c r="X74">
        <v>-48163219</v>
      </c>
      <c r="Y74">
        <v>390</v>
      </c>
      <c r="AA74">
        <v>0</v>
      </c>
      <c r="AB74">
        <v>6.6170400000000003</v>
      </c>
      <c r="AC74">
        <v>1.0784100000000001</v>
      </c>
      <c r="AD74">
        <v>0</v>
      </c>
      <c r="AE74">
        <v>0</v>
      </c>
      <c r="AF74">
        <v>3.16</v>
      </c>
      <c r="AG74">
        <v>0.04</v>
      </c>
      <c r="AH74">
        <v>0</v>
      </c>
      <c r="AI74">
        <v>1</v>
      </c>
      <c r="AJ74">
        <v>2</v>
      </c>
      <c r="AK74">
        <v>25.75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T74">
        <v>390</v>
      </c>
      <c r="AV74">
        <v>0</v>
      </c>
      <c r="AW74">
        <v>2</v>
      </c>
      <c r="AX74">
        <v>1045536596</v>
      </c>
      <c r="AY74">
        <v>1</v>
      </c>
      <c r="AZ74">
        <v>0</v>
      </c>
      <c r="BA74">
        <v>86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Y74*Source!I45</f>
        <v>7.8</v>
      </c>
      <c r="CY74">
        <f>AB74</f>
        <v>6.6170400000000003</v>
      </c>
      <c r="CZ74">
        <f>AF74</f>
        <v>3.16</v>
      </c>
      <c r="DA74">
        <f>AJ74</f>
        <v>2</v>
      </c>
      <c r="DB74">
        <f t="shared" si="2"/>
        <v>1232.4000000000001</v>
      </c>
      <c r="DC74">
        <f t="shared" si="3"/>
        <v>15.6</v>
      </c>
    </row>
    <row r="75" spans="1:107" x14ac:dyDescent="0.25">
      <c r="A75">
        <f>ROW(Source!A46)</f>
        <v>46</v>
      </c>
      <c r="B75">
        <v>1045535525</v>
      </c>
      <c r="C75">
        <v>1046316245</v>
      </c>
      <c r="D75">
        <v>394458722</v>
      </c>
      <c r="E75">
        <v>394458718</v>
      </c>
      <c r="F75">
        <v>1</v>
      </c>
      <c r="G75">
        <v>394458718</v>
      </c>
      <c r="H75">
        <v>1</v>
      </c>
      <c r="I75" t="s">
        <v>499</v>
      </c>
      <c r="K75" t="s">
        <v>500</v>
      </c>
      <c r="L75">
        <v>1191</v>
      </c>
      <c r="N75">
        <v>1013</v>
      </c>
      <c r="O75" t="s">
        <v>501</v>
      </c>
      <c r="P75" t="s">
        <v>501</v>
      </c>
      <c r="Q75">
        <v>1</v>
      </c>
      <c r="W75">
        <v>0</v>
      </c>
      <c r="X75">
        <v>476480486</v>
      </c>
      <c r="Y75">
        <v>254.4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1</v>
      </c>
      <c r="AQ75">
        <v>0</v>
      </c>
      <c r="AR75">
        <v>0</v>
      </c>
      <c r="AT75">
        <v>424</v>
      </c>
      <c r="AU75" t="s">
        <v>196</v>
      </c>
      <c r="AV75">
        <v>1</v>
      </c>
      <c r="AW75">
        <v>2</v>
      </c>
      <c r="AX75">
        <v>1046316246</v>
      </c>
      <c r="AY75">
        <v>1</v>
      </c>
      <c r="AZ75">
        <v>0</v>
      </c>
      <c r="BA75">
        <v>87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Y75*Source!I46</f>
        <v>11.0664</v>
      </c>
      <c r="CY75">
        <f>AD75</f>
        <v>0</v>
      </c>
      <c r="CZ75">
        <f>AH75</f>
        <v>0</v>
      </c>
      <c r="DA75">
        <f>AL75</f>
        <v>1</v>
      </c>
      <c r="DB75">
        <f t="shared" ref="DB75:DB83" si="4">ROUND((ROUND(AT75*CZ75,2)*0.6),6)</f>
        <v>0</v>
      </c>
      <c r="DC75">
        <f t="shared" ref="DC75:DC83" si="5">ROUND((ROUND(AT75*AG75,2)*0.6),6)</f>
        <v>0</v>
      </c>
    </row>
    <row r="76" spans="1:107" x14ac:dyDescent="0.25">
      <c r="A76">
        <f>ROW(Source!A46)</f>
        <v>46</v>
      </c>
      <c r="B76">
        <v>1045535525</v>
      </c>
      <c r="C76">
        <v>1046316245</v>
      </c>
      <c r="D76">
        <v>394531076</v>
      </c>
      <c r="E76">
        <v>1</v>
      </c>
      <c r="F76">
        <v>1</v>
      </c>
      <c r="G76">
        <v>394458718</v>
      </c>
      <c r="H76">
        <v>2</v>
      </c>
      <c r="I76" t="s">
        <v>535</v>
      </c>
      <c r="J76" t="s">
        <v>536</v>
      </c>
      <c r="K76" t="s">
        <v>537</v>
      </c>
      <c r="L76">
        <v>1367</v>
      </c>
      <c r="N76">
        <v>91022270</v>
      </c>
      <c r="O76" t="s">
        <v>505</v>
      </c>
      <c r="P76" t="s">
        <v>505</v>
      </c>
      <c r="Q76">
        <v>1</v>
      </c>
      <c r="W76">
        <v>0</v>
      </c>
      <c r="X76">
        <v>-1646177078</v>
      </c>
      <c r="Y76">
        <v>7.5</v>
      </c>
      <c r="AA76">
        <v>0</v>
      </c>
      <c r="AB76">
        <v>105.81</v>
      </c>
      <c r="AC76">
        <v>18.78</v>
      </c>
      <c r="AD76">
        <v>0</v>
      </c>
      <c r="AE76">
        <v>0</v>
      </c>
      <c r="AF76">
        <v>105.81</v>
      </c>
      <c r="AG76">
        <v>18.78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1</v>
      </c>
      <c r="AQ76">
        <v>0</v>
      </c>
      <c r="AR76">
        <v>0</v>
      </c>
      <c r="AT76">
        <v>12.5</v>
      </c>
      <c r="AU76" t="s">
        <v>196</v>
      </c>
      <c r="AV76">
        <v>0</v>
      </c>
      <c r="AW76">
        <v>2</v>
      </c>
      <c r="AX76">
        <v>1046316247</v>
      </c>
      <c r="AY76">
        <v>1</v>
      </c>
      <c r="AZ76">
        <v>0</v>
      </c>
      <c r="BA76">
        <v>88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Y76*Source!I46</f>
        <v>0.32624999999999998</v>
      </c>
      <c r="CY76">
        <f t="shared" ref="CY76:CY83" si="6">AB76</f>
        <v>105.81</v>
      </c>
      <c r="CZ76">
        <f t="shared" ref="CZ76:CZ83" si="7">AF76</f>
        <v>105.81</v>
      </c>
      <c r="DA76">
        <f t="shared" ref="DA76:DA83" si="8">AJ76</f>
        <v>1</v>
      </c>
      <c r="DB76">
        <f t="shared" si="4"/>
        <v>793.57799999999997</v>
      </c>
      <c r="DC76">
        <f t="shared" si="5"/>
        <v>140.85</v>
      </c>
    </row>
    <row r="77" spans="1:107" x14ac:dyDescent="0.25">
      <c r="A77">
        <f>ROW(Source!A46)</f>
        <v>46</v>
      </c>
      <c r="B77">
        <v>1045535525</v>
      </c>
      <c r="C77">
        <v>1046316245</v>
      </c>
      <c r="D77">
        <v>394531137</v>
      </c>
      <c r="E77">
        <v>1</v>
      </c>
      <c r="F77">
        <v>1</v>
      </c>
      <c r="G77">
        <v>394458718</v>
      </c>
      <c r="H77">
        <v>2</v>
      </c>
      <c r="I77" t="s">
        <v>538</v>
      </c>
      <c r="J77" t="s">
        <v>539</v>
      </c>
      <c r="K77" t="s">
        <v>540</v>
      </c>
      <c r="L77">
        <v>1367</v>
      </c>
      <c r="N77">
        <v>91022270</v>
      </c>
      <c r="O77" t="s">
        <v>505</v>
      </c>
      <c r="P77" t="s">
        <v>505</v>
      </c>
      <c r="Q77">
        <v>1</v>
      </c>
      <c r="W77">
        <v>0</v>
      </c>
      <c r="X77">
        <v>-799529772</v>
      </c>
      <c r="Y77">
        <v>15</v>
      </c>
      <c r="AA77">
        <v>0</v>
      </c>
      <c r="AB77">
        <v>8.1199999999999992</v>
      </c>
      <c r="AC77">
        <v>0.28999999999999998</v>
      </c>
      <c r="AD77">
        <v>0</v>
      </c>
      <c r="AE77">
        <v>0</v>
      </c>
      <c r="AF77">
        <v>8.1199999999999992</v>
      </c>
      <c r="AG77">
        <v>0.28999999999999998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1</v>
      </c>
      <c r="AQ77">
        <v>0</v>
      </c>
      <c r="AR77">
        <v>0</v>
      </c>
      <c r="AT77">
        <v>25</v>
      </c>
      <c r="AU77" t="s">
        <v>196</v>
      </c>
      <c r="AV77">
        <v>0</v>
      </c>
      <c r="AW77">
        <v>2</v>
      </c>
      <c r="AX77">
        <v>1046316248</v>
      </c>
      <c r="AY77">
        <v>1</v>
      </c>
      <c r="AZ77">
        <v>0</v>
      </c>
      <c r="BA77">
        <v>89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Y77*Source!I46</f>
        <v>0.65249999999999997</v>
      </c>
      <c r="CY77">
        <f t="shared" si="6"/>
        <v>8.1199999999999992</v>
      </c>
      <c r="CZ77">
        <f t="shared" si="7"/>
        <v>8.1199999999999992</v>
      </c>
      <c r="DA77">
        <f t="shared" si="8"/>
        <v>1</v>
      </c>
      <c r="DB77">
        <f t="shared" si="4"/>
        <v>121.8</v>
      </c>
      <c r="DC77">
        <f t="shared" si="5"/>
        <v>4.3499999999999996</v>
      </c>
    </row>
    <row r="78" spans="1:107" x14ac:dyDescent="0.25">
      <c r="A78">
        <f>ROW(Source!A46)</f>
        <v>46</v>
      </c>
      <c r="B78">
        <v>1045535525</v>
      </c>
      <c r="C78">
        <v>1046316245</v>
      </c>
      <c r="D78">
        <v>394531164</v>
      </c>
      <c r="E78">
        <v>1</v>
      </c>
      <c r="F78">
        <v>1</v>
      </c>
      <c r="G78">
        <v>394458718</v>
      </c>
      <c r="H78">
        <v>2</v>
      </c>
      <c r="I78" t="s">
        <v>541</v>
      </c>
      <c r="J78" t="s">
        <v>542</v>
      </c>
      <c r="K78" t="s">
        <v>543</v>
      </c>
      <c r="L78">
        <v>1367</v>
      </c>
      <c r="N78">
        <v>91022270</v>
      </c>
      <c r="O78" t="s">
        <v>505</v>
      </c>
      <c r="P78" t="s">
        <v>505</v>
      </c>
      <c r="Q78">
        <v>1</v>
      </c>
      <c r="W78">
        <v>0</v>
      </c>
      <c r="X78">
        <v>-1966635871</v>
      </c>
      <c r="Y78">
        <v>41.22</v>
      </c>
      <c r="AA78">
        <v>0</v>
      </c>
      <c r="AB78">
        <v>47.95</v>
      </c>
      <c r="AC78">
        <v>0.06</v>
      </c>
      <c r="AD78">
        <v>0</v>
      </c>
      <c r="AE78">
        <v>0</v>
      </c>
      <c r="AF78">
        <v>47.95</v>
      </c>
      <c r="AG78">
        <v>0.06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T78">
        <v>68.7</v>
      </c>
      <c r="AU78" t="s">
        <v>196</v>
      </c>
      <c r="AV78">
        <v>0</v>
      </c>
      <c r="AW78">
        <v>2</v>
      </c>
      <c r="AX78">
        <v>1046316249</v>
      </c>
      <c r="AY78">
        <v>1</v>
      </c>
      <c r="AZ78">
        <v>0</v>
      </c>
      <c r="BA78">
        <v>90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Y78*Source!I46</f>
        <v>1.7930699999999997</v>
      </c>
      <c r="CY78">
        <f t="shared" si="6"/>
        <v>47.95</v>
      </c>
      <c r="CZ78">
        <f t="shared" si="7"/>
        <v>47.95</v>
      </c>
      <c r="DA78">
        <f t="shared" si="8"/>
        <v>1</v>
      </c>
      <c r="DB78">
        <f t="shared" si="4"/>
        <v>1976.502</v>
      </c>
      <c r="DC78">
        <f t="shared" si="5"/>
        <v>2.472</v>
      </c>
    </row>
    <row r="79" spans="1:107" x14ac:dyDescent="0.25">
      <c r="A79">
        <f>ROW(Source!A46)</f>
        <v>46</v>
      </c>
      <c r="B79">
        <v>1045535525</v>
      </c>
      <c r="C79">
        <v>1046316245</v>
      </c>
      <c r="D79">
        <v>394531453</v>
      </c>
      <c r="E79">
        <v>1</v>
      </c>
      <c r="F79">
        <v>1</v>
      </c>
      <c r="G79">
        <v>394458718</v>
      </c>
      <c r="H79">
        <v>2</v>
      </c>
      <c r="I79" t="s">
        <v>544</v>
      </c>
      <c r="J79" t="s">
        <v>545</v>
      </c>
      <c r="K79" t="s">
        <v>546</v>
      </c>
      <c r="L79">
        <v>1367</v>
      </c>
      <c r="N79">
        <v>91022270</v>
      </c>
      <c r="O79" t="s">
        <v>505</v>
      </c>
      <c r="P79" t="s">
        <v>505</v>
      </c>
      <c r="Q79">
        <v>1</v>
      </c>
      <c r="W79">
        <v>0</v>
      </c>
      <c r="X79">
        <v>-628430174</v>
      </c>
      <c r="Y79">
        <v>6.6000000000000003E-2</v>
      </c>
      <c r="AA79">
        <v>0</v>
      </c>
      <c r="AB79">
        <v>76.81</v>
      </c>
      <c r="AC79">
        <v>14.36</v>
      </c>
      <c r="AD79">
        <v>0</v>
      </c>
      <c r="AE79">
        <v>0</v>
      </c>
      <c r="AF79">
        <v>76.81</v>
      </c>
      <c r="AG79">
        <v>14.36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1</v>
      </c>
      <c r="AQ79">
        <v>0</v>
      </c>
      <c r="AR79">
        <v>0</v>
      </c>
      <c r="AT79">
        <v>0.11</v>
      </c>
      <c r="AU79" t="s">
        <v>196</v>
      </c>
      <c r="AV79">
        <v>0</v>
      </c>
      <c r="AW79">
        <v>2</v>
      </c>
      <c r="AX79">
        <v>1046316250</v>
      </c>
      <c r="AY79">
        <v>1</v>
      </c>
      <c r="AZ79">
        <v>0</v>
      </c>
      <c r="BA79">
        <v>91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Y79*Source!I46</f>
        <v>2.8709999999999999E-3</v>
      </c>
      <c r="CY79">
        <f t="shared" si="6"/>
        <v>76.81</v>
      </c>
      <c r="CZ79">
        <f t="shared" si="7"/>
        <v>76.81</v>
      </c>
      <c r="DA79">
        <f t="shared" si="8"/>
        <v>1</v>
      </c>
      <c r="DB79">
        <f t="shared" si="4"/>
        <v>5.07</v>
      </c>
      <c r="DC79">
        <f t="shared" si="5"/>
        <v>0.94799999999999995</v>
      </c>
    </row>
    <row r="80" spans="1:107" x14ac:dyDescent="0.25">
      <c r="A80">
        <f>ROW(Source!A46)</f>
        <v>46</v>
      </c>
      <c r="B80">
        <v>1045535525</v>
      </c>
      <c r="C80">
        <v>1046316245</v>
      </c>
      <c r="D80">
        <v>394531499</v>
      </c>
      <c r="E80">
        <v>1</v>
      </c>
      <c r="F80">
        <v>1</v>
      </c>
      <c r="G80">
        <v>394458718</v>
      </c>
      <c r="H80">
        <v>2</v>
      </c>
      <c r="I80" t="s">
        <v>547</v>
      </c>
      <c r="J80" t="s">
        <v>548</v>
      </c>
      <c r="K80" t="s">
        <v>549</v>
      </c>
      <c r="L80">
        <v>1367</v>
      </c>
      <c r="N80">
        <v>91022270</v>
      </c>
      <c r="O80" t="s">
        <v>505</v>
      </c>
      <c r="P80" t="s">
        <v>505</v>
      </c>
      <c r="Q80">
        <v>1</v>
      </c>
      <c r="W80">
        <v>0</v>
      </c>
      <c r="X80">
        <v>-1780114133</v>
      </c>
      <c r="Y80">
        <v>4.9560000000000004</v>
      </c>
      <c r="AA80">
        <v>0</v>
      </c>
      <c r="AB80">
        <v>0.44</v>
      </c>
      <c r="AC80">
        <v>0</v>
      </c>
      <c r="AD80">
        <v>0</v>
      </c>
      <c r="AE80">
        <v>0</v>
      </c>
      <c r="AF80">
        <v>0.44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1</v>
      </c>
      <c r="AQ80">
        <v>0</v>
      </c>
      <c r="AR80">
        <v>0</v>
      </c>
      <c r="AT80">
        <v>8.26</v>
      </c>
      <c r="AU80" t="s">
        <v>196</v>
      </c>
      <c r="AV80">
        <v>0</v>
      </c>
      <c r="AW80">
        <v>2</v>
      </c>
      <c r="AX80">
        <v>1046316253</v>
      </c>
      <c r="AY80">
        <v>1</v>
      </c>
      <c r="AZ80">
        <v>0</v>
      </c>
      <c r="BA80">
        <v>92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Y80*Source!I46</f>
        <v>0.215586</v>
      </c>
      <c r="CY80">
        <f t="shared" si="6"/>
        <v>0.44</v>
      </c>
      <c r="CZ80">
        <f t="shared" si="7"/>
        <v>0.44</v>
      </c>
      <c r="DA80">
        <f t="shared" si="8"/>
        <v>1</v>
      </c>
      <c r="DB80">
        <f t="shared" si="4"/>
        <v>2.1779999999999999</v>
      </c>
      <c r="DC80">
        <f t="shared" si="5"/>
        <v>0</v>
      </c>
    </row>
    <row r="81" spans="1:107" x14ac:dyDescent="0.25">
      <c r="A81">
        <f>ROW(Source!A46)</f>
        <v>46</v>
      </c>
      <c r="B81">
        <v>1045535525</v>
      </c>
      <c r="C81">
        <v>1046316245</v>
      </c>
      <c r="D81">
        <v>394530700</v>
      </c>
      <c r="E81">
        <v>1</v>
      </c>
      <c r="F81">
        <v>1</v>
      </c>
      <c r="G81">
        <v>394458718</v>
      </c>
      <c r="H81">
        <v>2</v>
      </c>
      <c r="I81" t="s">
        <v>550</v>
      </c>
      <c r="J81" t="s">
        <v>551</v>
      </c>
      <c r="K81" t="s">
        <v>552</v>
      </c>
      <c r="L81">
        <v>1367</v>
      </c>
      <c r="N81">
        <v>91022270</v>
      </c>
      <c r="O81" t="s">
        <v>505</v>
      </c>
      <c r="P81" t="s">
        <v>505</v>
      </c>
      <c r="Q81">
        <v>1</v>
      </c>
      <c r="W81">
        <v>0</v>
      </c>
      <c r="X81">
        <v>-266174272</v>
      </c>
      <c r="Y81">
        <v>4.2000000000000003E-2</v>
      </c>
      <c r="AA81">
        <v>0</v>
      </c>
      <c r="AB81">
        <v>190.93</v>
      </c>
      <c r="AC81">
        <v>18.149999999999999</v>
      </c>
      <c r="AD81">
        <v>0</v>
      </c>
      <c r="AE81">
        <v>0</v>
      </c>
      <c r="AF81">
        <v>190.93</v>
      </c>
      <c r="AG81">
        <v>18.149999999999999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1</v>
      </c>
      <c r="AQ81">
        <v>0</v>
      </c>
      <c r="AR81">
        <v>0</v>
      </c>
      <c r="AT81">
        <v>7.0000000000000007E-2</v>
      </c>
      <c r="AU81" t="s">
        <v>196</v>
      </c>
      <c r="AV81">
        <v>0</v>
      </c>
      <c r="AW81">
        <v>2</v>
      </c>
      <c r="AX81">
        <v>1046316251</v>
      </c>
      <c r="AY81">
        <v>1</v>
      </c>
      <c r="AZ81">
        <v>0</v>
      </c>
      <c r="BA81">
        <v>93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Y81*Source!I46</f>
        <v>1.8270000000000001E-3</v>
      </c>
      <c r="CY81">
        <f t="shared" si="6"/>
        <v>190.93</v>
      </c>
      <c r="CZ81">
        <f t="shared" si="7"/>
        <v>190.93</v>
      </c>
      <c r="DA81">
        <f t="shared" si="8"/>
        <v>1</v>
      </c>
      <c r="DB81">
        <f t="shared" si="4"/>
        <v>8.0220000000000002</v>
      </c>
      <c r="DC81">
        <f t="shared" si="5"/>
        <v>0.76200000000000001</v>
      </c>
    </row>
    <row r="82" spans="1:107" x14ac:dyDescent="0.25">
      <c r="A82">
        <f>ROW(Source!A46)</f>
        <v>46</v>
      </c>
      <c r="B82">
        <v>1045535525</v>
      </c>
      <c r="C82">
        <v>1046316245</v>
      </c>
      <c r="D82">
        <v>394530723</v>
      </c>
      <c r="E82">
        <v>1</v>
      </c>
      <c r="F82">
        <v>1</v>
      </c>
      <c r="G82">
        <v>394458718</v>
      </c>
      <c r="H82">
        <v>2</v>
      </c>
      <c r="I82" t="s">
        <v>553</v>
      </c>
      <c r="J82" t="s">
        <v>554</v>
      </c>
      <c r="K82" t="s">
        <v>555</v>
      </c>
      <c r="L82">
        <v>1367</v>
      </c>
      <c r="N82">
        <v>91022270</v>
      </c>
      <c r="O82" t="s">
        <v>505</v>
      </c>
      <c r="P82" t="s">
        <v>505</v>
      </c>
      <c r="Q82">
        <v>1</v>
      </c>
      <c r="W82">
        <v>0</v>
      </c>
      <c r="X82">
        <v>654305593</v>
      </c>
      <c r="Y82">
        <v>14.82</v>
      </c>
      <c r="AA82">
        <v>0</v>
      </c>
      <c r="AB82">
        <v>117.69</v>
      </c>
      <c r="AC82">
        <v>26.29</v>
      </c>
      <c r="AD82">
        <v>0</v>
      </c>
      <c r="AE82">
        <v>0</v>
      </c>
      <c r="AF82">
        <v>117.69</v>
      </c>
      <c r="AG82">
        <v>26.29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1</v>
      </c>
      <c r="AQ82">
        <v>0</v>
      </c>
      <c r="AR82">
        <v>0</v>
      </c>
      <c r="AT82">
        <v>24.7</v>
      </c>
      <c r="AU82" t="s">
        <v>196</v>
      </c>
      <c r="AV82">
        <v>0</v>
      </c>
      <c r="AW82">
        <v>2</v>
      </c>
      <c r="AX82">
        <v>1046316252</v>
      </c>
      <c r="AY82">
        <v>1</v>
      </c>
      <c r="AZ82">
        <v>0</v>
      </c>
      <c r="BA82">
        <v>94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Y82*Source!I46</f>
        <v>0.64466999999999997</v>
      </c>
      <c r="CY82">
        <f t="shared" si="6"/>
        <v>117.69</v>
      </c>
      <c r="CZ82">
        <f t="shared" si="7"/>
        <v>117.69</v>
      </c>
      <c r="DA82">
        <f t="shared" si="8"/>
        <v>1</v>
      </c>
      <c r="DB82">
        <f t="shared" si="4"/>
        <v>1744.164</v>
      </c>
      <c r="DC82">
        <f t="shared" si="5"/>
        <v>389.61599999999999</v>
      </c>
    </row>
    <row r="83" spans="1:107" x14ac:dyDescent="0.25">
      <c r="A83">
        <f>ROW(Source!A46)</f>
        <v>46</v>
      </c>
      <c r="B83">
        <v>1045535525</v>
      </c>
      <c r="C83">
        <v>1046316245</v>
      </c>
      <c r="D83">
        <v>394459462</v>
      </c>
      <c r="E83">
        <v>394458718</v>
      </c>
      <c r="F83">
        <v>1</v>
      </c>
      <c r="G83">
        <v>394458718</v>
      </c>
      <c r="H83">
        <v>2</v>
      </c>
      <c r="I83" t="s">
        <v>512</v>
      </c>
      <c r="K83" t="s">
        <v>513</v>
      </c>
      <c r="L83">
        <v>1344</v>
      </c>
      <c r="N83">
        <v>1008</v>
      </c>
      <c r="O83" t="s">
        <v>514</v>
      </c>
      <c r="P83" t="s">
        <v>514</v>
      </c>
      <c r="Q83">
        <v>1</v>
      </c>
      <c r="W83">
        <v>0</v>
      </c>
      <c r="X83">
        <v>-1180195794</v>
      </c>
      <c r="Y83">
        <v>1.2E-2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1</v>
      </c>
      <c r="AQ83">
        <v>0</v>
      </c>
      <c r="AR83">
        <v>0</v>
      </c>
      <c r="AT83">
        <v>0.02</v>
      </c>
      <c r="AU83" t="s">
        <v>196</v>
      </c>
      <c r="AV83">
        <v>0</v>
      </c>
      <c r="AW83">
        <v>2</v>
      </c>
      <c r="AX83">
        <v>1046316254</v>
      </c>
      <c r="AY83">
        <v>1</v>
      </c>
      <c r="AZ83">
        <v>0</v>
      </c>
      <c r="BA83">
        <v>95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Y83*Source!I46</f>
        <v>5.22E-4</v>
      </c>
      <c r="CY83">
        <f t="shared" si="6"/>
        <v>1</v>
      </c>
      <c r="CZ83">
        <f t="shared" si="7"/>
        <v>1</v>
      </c>
      <c r="DA83">
        <f t="shared" si="8"/>
        <v>1</v>
      </c>
      <c r="DB83">
        <f t="shared" si="4"/>
        <v>1.2E-2</v>
      </c>
      <c r="DC83">
        <f t="shared" si="5"/>
        <v>0</v>
      </c>
    </row>
    <row r="84" spans="1:107" x14ac:dyDescent="0.25">
      <c r="A84">
        <f>ROW(Source!A46)</f>
        <v>46</v>
      </c>
      <c r="B84">
        <v>1045535525</v>
      </c>
      <c r="C84">
        <v>1046316245</v>
      </c>
      <c r="D84">
        <v>394506123</v>
      </c>
      <c r="E84">
        <v>1</v>
      </c>
      <c r="F84">
        <v>1</v>
      </c>
      <c r="G84">
        <v>394458718</v>
      </c>
      <c r="H84">
        <v>3</v>
      </c>
      <c r="I84" t="s">
        <v>556</v>
      </c>
      <c r="J84" t="s">
        <v>557</v>
      </c>
      <c r="K84" t="s">
        <v>558</v>
      </c>
      <c r="L84">
        <v>1339</v>
      </c>
      <c r="N84">
        <v>1007</v>
      </c>
      <c r="O84" t="s">
        <v>241</v>
      </c>
      <c r="P84" t="s">
        <v>241</v>
      </c>
      <c r="Q84">
        <v>1</v>
      </c>
      <c r="W84">
        <v>0</v>
      </c>
      <c r="X84">
        <v>-862991314</v>
      </c>
      <c r="Y84">
        <v>0</v>
      </c>
      <c r="AA84">
        <v>7.07</v>
      </c>
      <c r="AB84">
        <v>0</v>
      </c>
      <c r="AC84">
        <v>0</v>
      </c>
      <c r="AD84">
        <v>0</v>
      </c>
      <c r="AE84">
        <v>7.07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1</v>
      </c>
      <c r="AQ84">
        <v>0</v>
      </c>
      <c r="AR84">
        <v>0</v>
      </c>
      <c r="AT84">
        <v>10</v>
      </c>
      <c r="AU84" t="s">
        <v>179</v>
      </c>
      <c r="AV84">
        <v>0</v>
      </c>
      <c r="AW84">
        <v>2</v>
      </c>
      <c r="AX84">
        <v>1046316255</v>
      </c>
      <c r="AY84">
        <v>1</v>
      </c>
      <c r="AZ84">
        <v>0</v>
      </c>
      <c r="BA84">
        <v>96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Y84*Source!I46</f>
        <v>0</v>
      </c>
      <c r="CY84">
        <f t="shared" ref="CY84:CY91" si="9">AA84</f>
        <v>7.07</v>
      </c>
      <c r="CZ84">
        <f t="shared" ref="CZ84:CZ91" si="10">AE84</f>
        <v>7.07</v>
      </c>
      <c r="DA84">
        <f t="shared" ref="DA84:DA91" si="11">AI84</f>
        <v>1</v>
      </c>
      <c r="DB84">
        <f t="shared" ref="DB84:DB91" si="12">ROUND((ROUND(AT84*CZ84,2)*0),6)</f>
        <v>0</v>
      </c>
      <c r="DC84">
        <f t="shared" ref="DC84:DC91" si="13">ROUND((ROUND(AT84*AG84,2)*0),6)</f>
        <v>0</v>
      </c>
    </row>
    <row r="85" spans="1:107" x14ac:dyDescent="0.25">
      <c r="A85">
        <f>ROW(Source!A46)</f>
        <v>46</v>
      </c>
      <c r="B85">
        <v>1045535525</v>
      </c>
      <c r="C85">
        <v>1046316245</v>
      </c>
      <c r="D85">
        <v>394507435</v>
      </c>
      <c r="E85">
        <v>1</v>
      </c>
      <c r="F85">
        <v>1</v>
      </c>
      <c r="G85">
        <v>394458718</v>
      </c>
      <c r="H85">
        <v>3</v>
      </c>
      <c r="I85" t="s">
        <v>559</v>
      </c>
      <c r="J85" t="s">
        <v>560</v>
      </c>
      <c r="K85" t="s">
        <v>561</v>
      </c>
      <c r="L85">
        <v>1348</v>
      </c>
      <c r="N85">
        <v>39568864</v>
      </c>
      <c r="O85" t="s">
        <v>233</v>
      </c>
      <c r="P85" t="s">
        <v>233</v>
      </c>
      <c r="Q85">
        <v>1000</v>
      </c>
      <c r="W85">
        <v>0</v>
      </c>
      <c r="X85">
        <v>1310716689</v>
      </c>
      <c r="Y85">
        <v>0</v>
      </c>
      <c r="AA85">
        <v>7191.81</v>
      </c>
      <c r="AB85">
        <v>0</v>
      </c>
      <c r="AC85">
        <v>0</v>
      </c>
      <c r="AD85">
        <v>0</v>
      </c>
      <c r="AE85">
        <v>7191.81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1</v>
      </c>
      <c r="AQ85">
        <v>0</v>
      </c>
      <c r="AR85">
        <v>0</v>
      </c>
      <c r="AT85">
        <v>4.4999999999999998E-2</v>
      </c>
      <c r="AU85" t="s">
        <v>179</v>
      </c>
      <c r="AV85">
        <v>0</v>
      </c>
      <c r="AW85">
        <v>2</v>
      </c>
      <c r="AX85">
        <v>1046316256</v>
      </c>
      <c r="AY85">
        <v>1</v>
      </c>
      <c r="AZ85">
        <v>0</v>
      </c>
      <c r="BA85">
        <v>97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Y85*Source!I46</f>
        <v>0</v>
      </c>
      <c r="CY85">
        <f t="shared" si="9"/>
        <v>7191.81</v>
      </c>
      <c r="CZ85">
        <f t="shared" si="10"/>
        <v>7191.81</v>
      </c>
      <c r="DA85">
        <f t="shared" si="11"/>
        <v>1</v>
      </c>
      <c r="DB85">
        <f t="shared" si="12"/>
        <v>0</v>
      </c>
      <c r="DC85">
        <f t="shared" si="13"/>
        <v>0</v>
      </c>
    </row>
    <row r="86" spans="1:107" x14ac:dyDescent="0.25">
      <c r="A86">
        <f>ROW(Source!A46)</f>
        <v>46</v>
      </c>
      <c r="B86">
        <v>1045535525</v>
      </c>
      <c r="C86">
        <v>1046316245</v>
      </c>
      <c r="D86">
        <v>394507468</v>
      </c>
      <c r="E86">
        <v>1</v>
      </c>
      <c r="F86">
        <v>1</v>
      </c>
      <c r="G86">
        <v>394458718</v>
      </c>
      <c r="H86">
        <v>3</v>
      </c>
      <c r="I86" t="s">
        <v>562</v>
      </c>
      <c r="J86" t="s">
        <v>563</v>
      </c>
      <c r="K86" t="s">
        <v>564</v>
      </c>
      <c r="L86">
        <v>195242642</v>
      </c>
      <c r="N86">
        <v>1010</v>
      </c>
      <c r="O86" t="s">
        <v>256</v>
      </c>
      <c r="P86" t="s">
        <v>256</v>
      </c>
      <c r="Q86">
        <v>1</v>
      </c>
      <c r="W86">
        <v>0</v>
      </c>
      <c r="X86">
        <v>809927953</v>
      </c>
      <c r="Y86">
        <v>0</v>
      </c>
      <c r="AA86">
        <v>13.76</v>
      </c>
      <c r="AB86">
        <v>0</v>
      </c>
      <c r="AC86">
        <v>0</v>
      </c>
      <c r="AD86">
        <v>0</v>
      </c>
      <c r="AE86">
        <v>13.76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1</v>
      </c>
      <c r="AQ86">
        <v>0</v>
      </c>
      <c r="AR86">
        <v>0</v>
      </c>
      <c r="AT86">
        <v>0.83</v>
      </c>
      <c r="AU86" t="s">
        <v>179</v>
      </c>
      <c r="AV86">
        <v>0</v>
      </c>
      <c r="AW86">
        <v>2</v>
      </c>
      <c r="AX86">
        <v>1046316257</v>
      </c>
      <c r="AY86">
        <v>1</v>
      </c>
      <c r="AZ86">
        <v>0</v>
      </c>
      <c r="BA86">
        <v>98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Y86*Source!I46</f>
        <v>0</v>
      </c>
      <c r="CY86">
        <f t="shared" si="9"/>
        <v>13.76</v>
      </c>
      <c r="CZ86">
        <f t="shared" si="10"/>
        <v>13.76</v>
      </c>
      <c r="DA86">
        <f t="shared" si="11"/>
        <v>1</v>
      </c>
      <c r="DB86">
        <f t="shared" si="12"/>
        <v>0</v>
      </c>
      <c r="DC86">
        <f t="shared" si="13"/>
        <v>0</v>
      </c>
    </row>
    <row r="87" spans="1:107" x14ac:dyDescent="0.25">
      <c r="A87">
        <f>ROW(Source!A46)</f>
        <v>46</v>
      </c>
      <c r="B87">
        <v>1045535525</v>
      </c>
      <c r="C87">
        <v>1046316245</v>
      </c>
      <c r="D87">
        <v>394506256</v>
      </c>
      <c r="E87">
        <v>1</v>
      </c>
      <c r="F87">
        <v>1</v>
      </c>
      <c r="G87">
        <v>394458718</v>
      </c>
      <c r="H87">
        <v>3</v>
      </c>
      <c r="I87" t="s">
        <v>565</v>
      </c>
      <c r="J87" t="s">
        <v>566</v>
      </c>
      <c r="K87" t="s">
        <v>567</v>
      </c>
      <c r="L87">
        <v>1348</v>
      </c>
      <c r="N87">
        <v>39568864</v>
      </c>
      <c r="O87" t="s">
        <v>233</v>
      </c>
      <c r="P87" t="s">
        <v>233</v>
      </c>
      <c r="Q87">
        <v>1000</v>
      </c>
      <c r="W87">
        <v>0</v>
      </c>
      <c r="X87">
        <v>-1837888431</v>
      </c>
      <c r="Y87">
        <v>0</v>
      </c>
      <c r="AA87">
        <v>3246.35</v>
      </c>
      <c r="AB87">
        <v>0</v>
      </c>
      <c r="AC87">
        <v>0</v>
      </c>
      <c r="AD87">
        <v>0</v>
      </c>
      <c r="AE87">
        <v>3246.35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1</v>
      </c>
      <c r="AQ87">
        <v>0</v>
      </c>
      <c r="AR87">
        <v>0</v>
      </c>
      <c r="AT87">
        <v>5.9999999999999995E-4</v>
      </c>
      <c r="AU87" t="s">
        <v>179</v>
      </c>
      <c r="AV87">
        <v>0</v>
      </c>
      <c r="AW87">
        <v>2</v>
      </c>
      <c r="AX87">
        <v>1046316258</v>
      </c>
      <c r="AY87">
        <v>1</v>
      </c>
      <c r="AZ87">
        <v>0</v>
      </c>
      <c r="BA87">
        <v>99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Y87*Source!I46</f>
        <v>0</v>
      </c>
      <c r="CY87">
        <f t="shared" si="9"/>
        <v>3246.35</v>
      </c>
      <c r="CZ87">
        <f t="shared" si="10"/>
        <v>3246.35</v>
      </c>
      <c r="DA87">
        <f t="shared" si="11"/>
        <v>1</v>
      </c>
      <c r="DB87">
        <f t="shared" si="12"/>
        <v>0</v>
      </c>
      <c r="DC87">
        <f t="shared" si="13"/>
        <v>0</v>
      </c>
    </row>
    <row r="88" spans="1:107" x14ac:dyDescent="0.25">
      <c r="A88">
        <f>ROW(Source!A46)</f>
        <v>46</v>
      </c>
      <c r="B88">
        <v>1045535525</v>
      </c>
      <c r="C88">
        <v>1046316245</v>
      </c>
      <c r="D88">
        <v>394513771</v>
      </c>
      <c r="E88">
        <v>1</v>
      </c>
      <c r="F88">
        <v>1</v>
      </c>
      <c r="G88">
        <v>394458718</v>
      </c>
      <c r="H88">
        <v>3</v>
      </c>
      <c r="I88" t="s">
        <v>568</v>
      </c>
      <c r="J88" t="s">
        <v>569</v>
      </c>
      <c r="K88" t="s">
        <v>570</v>
      </c>
      <c r="L88">
        <v>1391</v>
      </c>
      <c r="N88">
        <v>1013</v>
      </c>
      <c r="O88" t="s">
        <v>571</v>
      </c>
      <c r="P88" t="s">
        <v>571</v>
      </c>
      <c r="Q88">
        <v>1</v>
      </c>
      <c r="W88">
        <v>0</v>
      </c>
      <c r="X88">
        <v>-1504143043</v>
      </c>
      <c r="Y88">
        <v>0</v>
      </c>
      <c r="AA88">
        <v>56.47</v>
      </c>
      <c r="AB88">
        <v>0</v>
      </c>
      <c r="AC88">
        <v>0</v>
      </c>
      <c r="AD88">
        <v>0</v>
      </c>
      <c r="AE88">
        <v>56.47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T88">
        <v>5</v>
      </c>
      <c r="AU88" t="s">
        <v>179</v>
      </c>
      <c r="AV88">
        <v>0</v>
      </c>
      <c r="AW88">
        <v>2</v>
      </c>
      <c r="AX88">
        <v>1046316259</v>
      </c>
      <c r="AY88">
        <v>1</v>
      </c>
      <c r="AZ88">
        <v>0</v>
      </c>
      <c r="BA88">
        <v>100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Y88*Source!I46</f>
        <v>0</v>
      </c>
      <c r="CY88">
        <f t="shared" si="9"/>
        <v>56.47</v>
      </c>
      <c r="CZ88">
        <f t="shared" si="10"/>
        <v>56.47</v>
      </c>
      <c r="DA88">
        <f t="shared" si="11"/>
        <v>1</v>
      </c>
      <c r="DB88">
        <f t="shared" si="12"/>
        <v>0</v>
      </c>
      <c r="DC88">
        <f t="shared" si="13"/>
        <v>0</v>
      </c>
    </row>
    <row r="89" spans="1:107" x14ac:dyDescent="0.25">
      <c r="A89">
        <f>ROW(Source!A46)</f>
        <v>46</v>
      </c>
      <c r="B89">
        <v>1045535525</v>
      </c>
      <c r="C89">
        <v>1046316245</v>
      </c>
      <c r="D89">
        <v>394513773</v>
      </c>
      <c r="E89">
        <v>1</v>
      </c>
      <c r="F89">
        <v>1</v>
      </c>
      <c r="G89">
        <v>394458718</v>
      </c>
      <c r="H89">
        <v>3</v>
      </c>
      <c r="I89" t="s">
        <v>572</v>
      </c>
      <c r="J89" t="s">
        <v>573</v>
      </c>
      <c r="K89" t="s">
        <v>574</v>
      </c>
      <c r="L89">
        <v>1391</v>
      </c>
      <c r="N89">
        <v>1013</v>
      </c>
      <c r="O89" t="s">
        <v>571</v>
      </c>
      <c r="P89" t="s">
        <v>571</v>
      </c>
      <c r="Q89">
        <v>1</v>
      </c>
      <c r="W89">
        <v>0</v>
      </c>
      <c r="X89">
        <v>2069774779</v>
      </c>
      <c r="Y89">
        <v>0</v>
      </c>
      <c r="AA89">
        <v>66.87</v>
      </c>
      <c r="AB89">
        <v>0</v>
      </c>
      <c r="AC89">
        <v>0</v>
      </c>
      <c r="AD89">
        <v>0</v>
      </c>
      <c r="AE89">
        <v>66.87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1</v>
      </c>
      <c r="AQ89">
        <v>0</v>
      </c>
      <c r="AR89">
        <v>0</v>
      </c>
      <c r="AT89">
        <v>5</v>
      </c>
      <c r="AU89" t="s">
        <v>179</v>
      </c>
      <c r="AV89">
        <v>0</v>
      </c>
      <c r="AW89">
        <v>2</v>
      </c>
      <c r="AX89">
        <v>1046316260</v>
      </c>
      <c r="AY89">
        <v>1</v>
      </c>
      <c r="AZ89">
        <v>0</v>
      </c>
      <c r="BA89">
        <v>101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Y89*Source!I46</f>
        <v>0</v>
      </c>
      <c r="CY89">
        <f t="shared" si="9"/>
        <v>66.87</v>
      </c>
      <c r="CZ89">
        <f t="shared" si="10"/>
        <v>66.87</v>
      </c>
      <c r="DA89">
        <f t="shared" si="11"/>
        <v>1</v>
      </c>
      <c r="DB89">
        <f t="shared" si="12"/>
        <v>0</v>
      </c>
      <c r="DC89">
        <f t="shared" si="13"/>
        <v>0</v>
      </c>
    </row>
    <row r="90" spans="1:107" x14ac:dyDescent="0.25">
      <c r="A90">
        <f>ROW(Source!A46)</f>
        <v>46</v>
      </c>
      <c r="B90">
        <v>1045535525</v>
      </c>
      <c r="C90">
        <v>1046316245</v>
      </c>
      <c r="D90">
        <v>394514428</v>
      </c>
      <c r="E90">
        <v>1</v>
      </c>
      <c r="F90">
        <v>1</v>
      </c>
      <c r="G90">
        <v>394458718</v>
      </c>
      <c r="H90">
        <v>3</v>
      </c>
      <c r="I90" t="s">
        <v>575</v>
      </c>
      <c r="J90" t="s">
        <v>576</v>
      </c>
      <c r="K90" t="s">
        <v>577</v>
      </c>
      <c r="L90">
        <v>195242642</v>
      </c>
      <c r="N90">
        <v>1010</v>
      </c>
      <c r="O90" t="s">
        <v>256</v>
      </c>
      <c r="P90" t="s">
        <v>256</v>
      </c>
      <c r="Q90">
        <v>1</v>
      </c>
      <c r="W90">
        <v>0</v>
      </c>
      <c r="X90">
        <v>-509989148</v>
      </c>
      <c r="Y90">
        <v>0</v>
      </c>
      <c r="AA90">
        <v>443.2</v>
      </c>
      <c r="AB90">
        <v>0</v>
      </c>
      <c r="AC90">
        <v>0</v>
      </c>
      <c r="AD90">
        <v>0</v>
      </c>
      <c r="AE90">
        <v>443.2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1</v>
      </c>
      <c r="AQ90">
        <v>0</v>
      </c>
      <c r="AR90">
        <v>0</v>
      </c>
      <c r="AT90">
        <v>5</v>
      </c>
      <c r="AU90" t="s">
        <v>179</v>
      </c>
      <c r="AV90">
        <v>0</v>
      </c>
      <c r="AW90">
        <v>2</v>
      </c>
      <c r="AX90">
        <v>1046316261</v>
      </c>
      <c r="AY90">
        <v>1</v>
      </c>
      <c r="AZ90">
        <v>0</v>
      </c>
      <c r="BA90">
        <v>102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Y90*Source!I46</f>
        <v>0</v>
      </c>
      <c r="CY90">
        <f t="shared" si="9"/>
        <v>443.2</v>
      </c>
      <c r="CZ90">
        <f t="shared" si="10"/>
        <v>443.2</v>
      </c>
      <c r="DA90">
        <f t="shared" si="11"/>
        <v>1</v>
      </c>
      <c r="DB90">
        <f t="shared" si="12"/>
        <v>0</v>
      </c>
      <c r="DC90">
        <f t="shared" si="13"/>
        <v>0</v>
      </c>
    </row>
    <row r="91" spans="1:107" x14ac:dyDescent="0.25">
      <c r="A91">
        <f>ROW(Source!A46)</f>
        <v>46</v>
      </c>
      <c r="B91">
        <v>1045535525</v>
      </c>
      <c r="C91">
        <v>1046316245</v>
      </c>
      <c r="D91">
        <v>394514430</v>
      </c>
      <c r="E91">
        <v>1</v>
      </c>
      <c r="F91">
        <v>1</v>
      </c>
      <c r="G91">
        <v>394458718</v>
      </c>
      <c r="H91">
        <v>3</v>
      </c>
      <c r="I91" t="s">
        <v>578</v>
      </c>
      <c r="J91" t="s">
        <v>579</v>
      </c>
      <c r="K91" t="s">
        <v>580</v>
      </c>
      <c r="L91">
        <v>195242642</v>
      </c>
      <c r="N91">
        <v>1010</v>
      </c>
      <c r="O91" t="s">
        <v>256</v>
      </c>
      <c r="P91" t="s">
        <v>256</v>
      </c>
      <c r="Q91">
        <v>1</v>
      </c>
      <c r="W91">
        <v>0</v>
      </c>
      <c r="X91">
        <v>-1063325256</v>
      </c>
      <c r="Y91">
        <v>0</v>
      </c>
      <c r="AA91">
        <v>612.04</v>
      </c>
      <c r="AB91">
        <v>0</v>
      </c>
      <c r="AC91">
        <v>0</v>
      </c>
      <c r="AD91">
        <v>0</v>
      </c>
      <c r="AE91">
        <v>612.04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1</v>
      </c>
      <c r="AQ91">
        <v>0</v>
      </c>
      <c r="AR91">
        <v>0</v>
      </c>
      <c r="AT91">
        <v>5</v>
      </c>
      <c r="AU91" t="s">
        <v>179</v>
      </c>
      <c r="AV91">
        <v>0</v>
      </c>
      <c r="AW91">
        <v>2</v>
      </c>
      <c r="AX91">
        <v>1046316262</v>
      </c>
      <c r="AY91">
        <v>1</v>
      </c>
      <c r="AZ91">
        <v>0</v>
      </c>
      <c r="BA91">
        <v>103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Y91*Source!I46</f>
        <v>0</v>
      </c>
      <c r="CY91">
        <f t="shared" si="9"/>
        <v>612.04</v>
      </c>
      <c r="CZ91">
        <f t="shared" si="10"/>
        <v>612.04</v>
      </c>
      <c r="DA91">
        <f t="shared" si="11"/>
        <v>1</v>
      </c>
      <c r="DB91">
        <f t="shared" si="12"/>
        <v>0</v>
      </c>
      <c r="DC91">
        <f t="shared" si="13"/>
        <v>0</v>
      </c>
    </row>
    <row r="92" spans="1:107" x14ac:dyDescent="0.25">
      <c r="A92">
        <f>ROW(Source!A47)</f>
        <v>47</v>
      </c>
      <c r="B92">
        <v>1045535526</v>
      </c>
      <c r="C92">
        <v>1046316245</v>
      </c>
      <c r="D92">
        <v>394458722</v>
      </c>
      <c r="E92">
        <v>394458718</v>
      </c>
      <c r="F92">
        <v>1</v>
      </c>
      <c r="G92">
        <v>394458718</v>
      </c>
      <c r="H92">
        <v>1</v>
      </c>
      <c r="I92" t="s">
        <v>499</v>
      </c>
      <c r="K92" t="s">
        <v>500</v>
      </c>
      <c r="L92">
        <v>1191</v>
      </c>
      <c r="N92">
        <v>1013</v>
      </c>
      <c r="O92" t="s">
        <v>501</v>
      </c>
      <c r="P92" t="s">
        <v>501</v>
      </c>
      <c r="Q92">
        <v>1</v>
      </c>
      <c r="W92">
        <v>0</v>
      </c>
      <c r="X92">
        <v>476480486</v>
      </c>
      <c r="Y92">
        <v>254.4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1</v>
      </c>
      <c r="AQ92">
        <v>0</v>
      </c>
      <c r="AR92">
        <v>0</v>
      </c>
      <c r="AT92">
        <v>424</v>
      </c>
      <c r="AU92" t="s">
        <v>196</v>
      </c>
      <c r="AV92">
        <v>1</v>
      </c>
      <c r="AW92">
        <v>2</v>
      </c>
      <c r="AX92">
        <v>1046316246</v>
      </c>
      <c r="AY92">
        <v>1</v>
      </c>
      <c r="AZ92">
        <v>0</v>
      </c>
      <c r="BA92">
        <v>108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Y92*Source!I47</f>
        <v>11.0664</v>
      </c>
      <c r="CY92">
        <f>AD92</f>
        <v>0</v>
      </c>
      <c r="CZ92">
        <f>AH92</f>
        <v>0</v>
      </c>
      <c r="DA92">
        <f>AL92</f>
        <v>1</v>
      </c>
      <c r="DB92">
        <f t="shared" ref="DB92:DB100" si="14">ROUND((ROUND(AT92*CZ92,2)*0.6),6)</f>
        <v>0</v>
      </c>
      <c r="DC92">
        <f t="shared" ref="DC92:DC100" si="15">ROUND((ROUND(AT92*AG92,2)*0.6),6)</f>
        <v>0</v>
      </c>
    </row>
    <row r="93" spans="1:107" x14ac:dyDescent="0.25">
      <c r="A93">
        <f>ROW(Source!A47)</f>
        <v>47</v>
      </c>
      <c r="B93">
        <v>1045535526</v>
      </c>
      <c r="C93">
        <v>1046316245</v>
      </c>
      <c r="D93">
        <v>394531076</v>
      </c>
      <c r="E93">
        <v>1</v>
      </c>
      <c r="F93">
        <v>1</v>
      </c>
      <c r="G93">
        <v>394458718</v>
      </c>
      <c r="H93">
        <v>2</v>
      </c>
      <c r="I93" t="s">
        <v>535</v>
      </c>
      <c r="J93" t="s">
        <v>536</v>
      </c>
      <c r="K93" t="s">
        <v>537</v>
      </c>
      <c r="L93">
        <v>1367</v>
      </c>
      <c r="N93">
        <v>91022270</v>
      </c>
      <c r="O93" t="s">
        <v>505</v>
      </c>
      <c r="P93" t="s">
        <v>505</v>
      </c>
      <c r="Q93">
        <v>1</v>
      </c>
      <c r="W93">
        <v>0</v>
      </c>
      <c r="X93">
        <v>-1646177078</v>
      </c>
      <c r="Y93">
        <v>7.5</v>
      </c>
      <c r="AA93">
        <v>0</v>
      </c>
      <c r="AB93">
        <v>1198.9902474</v>
      </c>
      <c r="AC93">
        <v>515.98519499999998</v>
      </c>
      <c r="AD93">
        <v>0</v>
      </c>
      <c r="AE93">
        <v>0</v>
      </c>
      <c r="AF93">
        <v>105.81</v>
      </c>
      <c r="AG93">
        <v>18.78</v>
      </c>
      <c r="AH93">
        <v>0</v>
      </c>
      <c r="AI93">
        <v>1</v>
      </c>
      <c r="AJ93">
        <v>10.62</v>
      </c>
      <c r="AK93">
        <v>25.75</v>
      </c>
      <c r="AL93">
        <v>1</v>
      </c>
      <c r="AN93">
        <v>0</v>
      </c>
      <c r="AO93">
        <v>1</v>
      </c>
      <c r="AP93">
        <v>1</v>
      </c>
      <c r="AQ93">
        <v>0</v>
      </c>
      <c r="AR93">
        <v>0</v>
      </c>
      <c r="AT93">
        <v>12.5</v>
      </c>
      <c r="AU93" t="s">
        <v>196</v>
      </c>
      <c r="AV93">
        <v>0</v>
      </c>
      <c r="AW93">
        <v>2</v>
      </c>
      <c r="AX93">
        <v>1046316247</v>
      </c>
      <c r="AY93">
        <v>1</v>
      </c>
      <c r="AZ93">
        <v>0</v>
      </c>
      <c r="BA93">
        <v>109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Y93*Source!I47</f>
        <v>0.32624999999999998</v>
      </c>
      <c r="CY93">
        <f t="shared" ref="CY93:CY100" si="16">AB93</f>
        <v>1198.9902474</v>
      </c>
      <c r="CZ93">
        <f t="shared" ref="CZ93:CZ100" si="17">AF93</f>
        <v>105.81</v>
      </c>
      <c r="DA93">
        <f t="shared" ref="DA93:DA100" si="18">AJ93</f>
        <v>10.62</v>
      </c>
      <c r="DB93">
        <f t="shared" si="14"/>
        <v>793.57799999999997</v>
      </c>
      <c r="DC93">
        <f t="shared" si="15"/>
        <v>140.85</v>
      </c>
    </row>
    <row r="94" spans="1:107" x14ac:dyDescent="0.25">
      <c r="A94">
        <f>ROW(Source!A47)</f>
        <v>47</v>
      </c>
      <c r="B94">
        <v>1045535526</v>
      </c>
      <c r="C94">
        <v>1046316245</v>
      </c>
      <c r="D94">
        <v>394531137</v>
      </c>
      <c r="E94">
        <v>1</v>
      </c>
      <c r="F94">
        <v>1</v>
      </c>
      <c r="G94">
        <v>394458718</v>
      </c>
      <c r="H94">
        <v>2</v>
      </c>
      <c r="I94" t="s">
        <v>538</v>
      </c>
      <c r="J94" t="s">
        <v>539</v>
      </c>
      <c r="K94" t="s">
        <v>540</v>
      </c>
      <c r="L94">
        <v>1367</v>
      </c>
      <c r="N94">
        <v>91022270</v>
      </c>
      <c r="O94" t="s">
        <v>505</v>
      </c>
      <c r="P94" t="s">
        <v>505</v>
      </c>
      <c r="Q94">
        <v>1</v>
      </c>
      <c r="W94">
        <v>0</v>
      </c>
      <c r="X94">
        <v>-799529772</v>
      </c>
      <c r="Y94">
        <v>15</v>
      </c>
      <c r="AA94">
        <v>0</v>
      </c>
      <c r="AB94">
        <v>46.352614000000003</v>
      </c>
      <c r="AC94">
        <v>7.9678224999999996</v>
      </c>
      <c r="AD94">
        <v>0</v>
      </c>
      <c r="AE94">
        <v>0</v>
      </c>
      <c r="AF94">
        <v>8.1199999999999992</v>
      </c>
      <c r="AG94">
        <v>0.28999999999999998</v>
      </c>
      <c r="AH94">
        <v>0</v>
      </c>
      <c r="AI94">
        <v>1</v>
      </c>
      <c r="AJ94">
        <v>5.35</v>
      </c>
      <c r="AK94">
        <v>25.75</v>
      </c>
      <c r="AL94">
        <v>1</v>
      </c>
      <c r="AN94">
        <v>0</v>
      </c>
      <c r="AO94">
        <v>1</v>
      </c>
      <c r="AP94">
        <v>1</v>
      </c>
      <c r="AQ94">
        <v>0</v>
      </c>
      <c r="AR94">
        <v>0</v>
      </c>
      <c r="AT94">
        <v>25</v>
      </c>
      <c r="AU94" t="s">
        <v>196</v>
      </c>
      <c r="AV94">
        <v>0</v>
      </c>
      <c r="AW94">
        <v>2</v>
      </c>
      <c r="AX94">
        <v>1046316248</v>
      </c>
      <c r="AY94">
        <v>1</v>
      </c>
      <c r="AZ94">
        <v>0</v>
      </c>
      <c r="BA94">
        <v>110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Y94*Source!I47</f>
        <v>0.65249999999999997</v>
      </c>
      <c r="CY94">
        <f t="shared" si="16"/>
        <v>46.352614000000003</v>
      </c>
      <c r="CZ94">
        <f t="shared" si="17"/>
        <v>8.1199999999999992</v>
      </c>
      <c r="DA94">
        <f t="shared" si="18"/>
        <v>5.35</v>
      </c>
      <c r="DB94">
        <f t="shared" si="14"/>
        <v>121.8</v>
      </c>
      <c r="DC94">
        <f t="shared" si="15"/>
        <v>4.3499999999999996</v>
      </c>
    </row>
    <row r="95" spans="1:107" x14ac:dyDescent="0.25">
      <c r="A95">
        <f>ROW(Source!A47)</f>
        <v>47</v>
      </c>
      <c r="B95">
        <v>1045535526</v>
      </c>
      <c r="C95">
        <v>1046316245</v>
      </c>
      <c r="D95">
        <v>394531164</v>
      </c>
      <c r="E95">
        <v>1</v>
      </c>
      <c r="F95">
        <v>1</v>
      </c>
      <c r="G95">
        <v>394458718</v>
      </c>
      <c r="H95">
        <v>2</v>
      </c>
      <c r="I95" t="s">
        <v>541</v>
      </c>
      <c r="J95" t="s">
        <v>542</v>
      </c>
      <c r="K95" t="s">
        <v>543</v>
      </c>
      <c r="L95">
        <v>1367</v>
      </c>
      <c r="N95">
        <v>91022270</v>
      </c>
      <c r="O95" t="s">
        <v>505</v>
      </c>
      <c r="P95" t="s">
        <v>505</v>
      </c>
      <c r="Q95">
        <v>1</v>
      </c>
      <c r="W95">
        <v>0</v>
      </c>
      <c r="X95">
        <v>-1966635871</v>
      </c>
      <c r="Y95">
        <v>41.22</v>
      </c>
      <c r="AA95">
        <v>0</v>
      </c>
      <c r="AB95">
        <v>394.97565800000001</v>
      </c>
      <c r="AC95">
        <v>1.648515</v>
      </c>
      <c r="AD95">
        <v>0</v>
      </c>
      <c r="AE95">
        <v>0</v>
      </c>
      <c r="AF95">
        <v>47.95</v>
      </c>
      <c r="AG95">
        <v>0.06</v>
      </c>
      <c r="AH95">
        <v>0</v>
      </c>
      <c r="AI95">
        <v>1</v>
      </c>
      <c r="AJ95">
        <v>7.72</v>
      </c>
      <c r="AK95">
        <v>25.75</v>
      </c>
      <c r="AL95">
        <v>1</v>
      </c>
      <c r="AN95">
        <v>0</v>
      </c>
      <c r="AO95">
        <v>1</v>
      </c>
      <c r="AP95">
        <v>1</v>
      </c>
      <c r="AQ95">
        <v>0</v>
      </c>
      <c r="AR95">
        <v>0</v>
      </c>
      <c r="AT95">
        <v>68.7</v>
      </c>
      <c r="AU95" t="s">
        <v>196</v>
      </c>
      <c r="AV95">
        <v>0</v>
      </c>
      <c r="AW95">
        <v>2</v>
      </c>
      <c r="AX95">
        <v>1046316249</v>
      </c>
      <c r="AY95">
        <v>1</v>
      </c>
      <c r="AZ95">
        <v>0</v>
      </c>
      <c r="BA95">
        <v>111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Y95*Source!I47</f>
        <v>1.7930699999999997</v>
      </c>
      <c r="CY95">
        <f t="shared" si="16"/>
        <v>394.97565800000001</v>
      </c>
      <c r="CZ95">
        <f t="shared" si="17"/>
        <v>47.95</v>
      </c>
      <c r="DA95">
        <f t="shared" si="18"/>
        <v>7.72</v>
      </c>
      <c r="DB95">
        <f t="shared" si="14"/>
        <v>1976.502</v>
      </c>
      <c r="DC95">
        <f t="shared" si="15"/>
        <v>2.472</v>
      </c>
    </row>
    <row r="96" spans="1:107" x14ac:dyDescent="0.25">
      <c r="A96">
        <f>ROW(Source!A47)</f>
        <v>47</v>
      </c>
      <c r="B96">
        <v>1045535526</v>
      </c>
      <c r="C96">
        <v>1046316245</v>
      </c>
      <c r="D96">
        <v>394531453</v>
      </c>
      <c r="E96">
        <v>1</v>
      </c>
      <c r="F96">
        <v>1</v>
      </c>
      <c r="G96">
        <v>394458718</v>
      </c>
      <c r="H96">
        <v>2</v>
      </c>
      <c r="I96" t="s">
        <v>544</v>
      </c>
      <c r="J96" t="s">
        <v>545</v>
      </c>
      <c r="K96" t="s">
        <v>546</v>
      </c>
      <c r="L96">
        <v>1367</v>
      </c>
      <c r="N96">
        <v>91022270</v>
      </c>
      <c r="O96" t="s">
        <v>505</v>
      </c>
      <c r="P96" t="s">
        <v>505</v>
      </c>
      <c r="Q96">
        <v>1</v>
      </c>
      <c r="W96">
        <v>0</v>
      </c>
      <c r="X96">
        <v>-628430174</v>
      </c>
      <c r="Y96">
        <v>6.6000000000000003E-2</v>
      </c>
      <c r="AA96">
        <v>0</v>
      </c>
      <c r="AB96">
        <v>808.90838489999999</v>
      </c>
      <c r="AC96">
        <v>394.54459000000003</v>
      </c>
      <c r="AD96">
        <v>0</v>
      </c>
      <c r="AE96">
        <v>0</v>
      </c>
      <c r="AF96">
        <v>76.81</v>
      </c>
      <c r="AG96">
        <v>14.36</v>
      </c>
      <c r="AH96">
        <v>0</v>
      </c>
      <c r="AI96">
        <v>1</v>
      </c>
      <c r="AJ96">
        <v>9.8699999999999992</v>
      </c>
      <c r="AK96">
        <v>25.75</v>
      </c>
      <c r="AL96">
        <v>1</v>
      </c>
      <c r="AN96">
        <v>0</v>
      </c>
      <c r="AO96">
        <v>1</v>
      </c>
      <c r="AP96">
        <v>1</v>
      </c>
      <c r="AQ96">
        <v>0</v>
      </c>
      <c r="AR96">
        <v>0</v>
      </c>
      <c r="AT96">
        <v>0.11</v>
      </c>
      <c r="AU96" t="s">
        <v>196</v>
      </c>
      <c r="AV96">
        <v>0</v>
      </c>
      <c r="AW96">
        <v>2</v>
      </c>
      <c r="AX96">
        <v>1046316250</v>
      </c>
      <c r="AY96">
        <v>1</v>
      </c>
      <c r="AZ96">
        <v>0</v>
      </c>
      <c r="BA96">
        <v>112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Y96*Source!I47</f>
        <v>2.8709999999999999E-3</v>
      </c>
      <c r="CY96">
        <f t="shared" si="16"/>
        <v>808.90838489999999</v>
      </c>
      <c r="CZ96">
        <f t="shared" si="17"/>
        <v>76.81</v>
      </c>
      <c r="DA96">
        <f t="shared" si="18"/>
        <v>9.8699999999999992</v>
      </c>
      <c r="DB96">
        <f t="shared" si="14"/>
        <v>5.07</v>
      </c>
      <c r="DC96">
        <f t="shared" si="15"/>
        <v>0.94799999999999995</v>
      </c>
    </row>
    <row r="97" spans="1:107" x14ac:dyDescent="0.25">
      <c r="A97">
        <f>ROW(Source!A47)</f>
        <v>47</v>
      </c>
      <c r="B97">
        <v>1045535526</v>
      </c>
      <c r="C97">
        <v>1046316245</v>
      </c>
      <c r="D97">
        <v>394531499</v>
      </c>
      <c r="E97">
        <v>1</v>
      </c>
      <c r="F97">
        <v>1</v>
      </c>
      <c r="G97">
        <v>394458718</v>
      </c>
      <c r="H97">
        <v>2</v>
      </c>
      <c r="I97" t="s">
        <v>547</v>
      </c>
      <c r="J97" t="s">
        <v>548</v>
      </c>
      <c r="K97" t="s">
        <v>549</v>
      </c>
      <c r="L97">
        <v>1367</v>
      </c>
      <c r="N97">
        <v>91022270</v>
      </c>
      <c r="O97" t="s">
        <v>505</v>
      </c>
      <c r="P97" t="s">
        <v>505</v>
      </c>
      <c r="Q97">
        <v>1</v>
      </c>
      <c r="W97">
        <v>0</v>
      </c>
      <c r="X97">
        <v>-1780114133</v>
      </c>
      <c r="Y97">
        <v>4.9560000000000004</v>
      </c>
      <c r="AA97">
        <v>0</v>
      </c>
      <c r="AB97">
        <v>2.9107759999999998</v>
      </c>
      <c r="AC97">
        <v>0</v>
      </c>
      <c r="AD97">
        <v>0</v>
      </c>
      <c r="AE97">
        <v>0</v>
      </c>
      <c r="AF97">
        <v>0.44</v>
      </c>
      <c r="AG97">
        <v>0</v>
      </c>
      <c r="AH97">
        <v>0</v>
      </c>
      <c r="AI97">
        <v>1</v>
      </c>
      <c r="AJ97">
        <v>6.2</v>
      </c>
      <c r="AK97">
        <v>25.75</v>
      </c>
      <c r="AL97">
        <v>1</v>
      </c>
      <c r="AN97">
        <v>0</v>
      </c>
      <c r="AO97">
        <v>1</v>
      </c>
      <c r="AP97">
        <v>1</v>
      </c>
      <c r="AQ97">
        <v>0</v>
      </c>
      <c r="AR97">
        <v>0</v>
      </c>
      <c r="AT97">
        <v>8.26</v>
      </c>
      <c r="AU97" t="s">
        <v>196</v>
      </c>
      <c r="AV97">
        <v>0</v>
      </c>
      <c r="AW97">
        <v>2</v>
      </c>
      <c r="AX97">
        <v>1046316253</v>
      </c>
      <c r="AY97">
        <v>1</v>
      </c>
      <c r="AZ97">
        <v>0</v>
      </c>
      <c r="BA97">
        <v>113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Y97*Source!I47</f>
        <v>0.215586</v>
      </c>
      <c r="CY97">
        <f t="shared" si="16"/>
        <v>2.9107759999999998</v>
      </c>
      <c r="CZ97">
        <f t="shared" si="17"/>
        <v>0.44</v>
      </c>
      <c r="DA97">
        <f t="shared" si="18"/>
        <v>6.2</v>
      </c>
      <c r="DB97">
        <f t="shared" si="14"/>
        <v>2.1779999999999999</v>
      </c>
      <c r="DC97">
        <f t="shared" si="15"/>
        <v>0</v>
      </c>
    </row>
    <row r="98" spans="1:107" x14ac:dyDescent="0.25">
      <c r="A98">
        <f>ROW(Source!A47)</f>
        <v>47</v>
      </c>
      <c r="B98">
        <v>1045535526</v>
      </c>
      <c r="C98">
        <v>1046316245</v>
      </c>
      <c r="D98">
        <v>394530700</v>
      </c>
      <c r="E98">
        <v>1</v>
      </c>
      <c r="F98">
        <v>1</v>
      </c>
      <c r="G98">
        <v>394458718</v>
      </c>
      <c r="H98">
        <v>2</v>
      </c>
      <c r="I98" t="s">
        <v>550</v>
      </c>
      <c r="J98" t="s">
        <v>551</v>
      </c>
      <c r="K98" t="s">
        <v>552</v>
      </c>
      <c r="L98">
        <v>1367</v>
      </c>
      <c r="N98">
        <v>91022270</v>
      </c>
      <c r="O98" t="s">
        <v>505</v>
      </c>
      <c r="P98" t="s">
        <v>505</v>
      </c>
      <c r="Q98">
        <v>1</v>
      </c>
      <c r="W98">
        <v>0</v>
      </c>
      <c r="X98">
        <v>-266174272</v>
      </c>
      <c r="Y98">
        <v>4.2000000000000003E-2</v>
      </c>
      <c r="AA98">
        <v>0</v>
      </c>
      <c r="AB98">
        <v>1768.3096508000001</v>
      </c>
      <c r="AC98">
        <v>498.67578750000001</v>
      </c>
      <c r="AD98">
        <v>0</v>
      </c>
      <c r="AE98">
        <v>0</v>
      </c>
      <c r="AF98">
        <v>190.93</v>
      </c>
      <c r="AG98">
        <v>18.149999999999999</v>
      </c>
      <c r="AH98">
        <v>0</v>
      </c>
      <c r="AI98">
        <v>1</v>
      </c>
      <c r="AJ98">
        <v>8.68</v>
      </c>
      <c r="AK98">
        <v>25.75</v>
      </c>
      <c r="AL98">
        <v>1</v>
      </c>
      <c r="AN98">
        <v>0</v>
      </c>
      <c r="AO98">
        <v>1</v>
      </c>
      <c r="AP98">
        <v>1</v>
      </c>
      <c r="AQ98">
        <v>0</v>
      </c>
      <c r="AR98">
        <v>0</v>
      </c>
      <c r="AT98">
        <v>7.0000000000000007E-2</v>
      </c>
      <c r="AU98" t="s">
        <v>196</v>
      </c>
      <c r="AV98">
        <v>0</v>
      </c>
      <c r="AW98">
        <v>2</v>
      </c>
      <c r="AX98">
        <v>1046316251</v>
      </c>
      <c r="AY98">
        <v>1</v>
      </c>
      <c r="AZ98">
        <v>0</v>
      </c>
      <c r="BA98">
        <v>114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Y98*Source!I47</f>
        <v>1.8270000000000001E-3</v>
      </c>
      <c r="CY98">
        <f t="shared" si="16"/>
        <v>1768.3096508000001</v>
      </c>
      <c r="CZ98">
        <f t="shared" si="17"/>
        <v>190.93</v>
      </c>
      <c r="DA98">
        <f t="shared" si="18"/>
        <v>8.68</v>
      </c>
      <c r="DB98">
        <f t="shared" si="14"/>
        <v>8.0220000000000002</v>
      </c>
      <c r="DC98">
        <f t="shared" si="15"/>
        <v>0.76200000000000001</v>
      </c>
    </row>
    <row r="99" spans="1:107" x14ac:dyDescent="0.25">
      <c r="A99">
        <f>ROW(Source!A47)</f>
        <v>47</v>
      </c>
      <c r="B99">
        <v>1045535526</v>
      </c>
      <c r="C99">
        <v>1046316245</v>
      </c>
      <c r="D99">
        <v>394530723</v>
      </c>
      <c r="E99">
        <v>1</v>
      </c>
      <c r="F99">
        <v>1</v>
      </c>
      <c r="G99">
        <v>394458718</v>
      </c>
      <c r="H99">
        <v>2</v>
      </c>
      <c r="I99" t="s">
        <v>553</v>
      </c>
      <c r="J99" t="s">
        <v>554</v>
      </c>
      <c r="K99" t="s">
        <v>555</v>
      </c>
      <c r="L99">
        <v>1367</v>
      </c>
      <c r="N99">
        <v>91022270</v>
      </c>
      <c r="O99" t="s">
        <v>505</v>
      </c>
      <c r="P99" t="s">
        <v>505</v>
      </c>
      <c r="Q99">
        <v>1</v>
      </c>
      <c r="W99">
        <v>0</v>
      </c>
      <c r="X99">
        <v>654305593</v>
      </c>
      <c r="Y99">
        <v>14.82</v>
      </c>
      <c r="AA99">
        <v>0</v>
      </c>
      <c r="AB99">
        <v>1316.0284104</v>
      </c>
      <c r="AC99">
        <v>722.32432249999999</v>
      </c>
      <c r="AD99">
        <v>0</v>
      </c>
      <c r="AE99">
        <v>0</v>
      </c>
      <c r="AF99">
        <v>117.69</v>
      </c>
      <c r="AG99">
        <v>26.29</v>
      </c>
      <c r="AH99">
        <v>0</v>
      </c>
      <c r="AI99">
        <v>1</v>
      </c>
      <c r="AJ99">
        <v>10.48</v>
      </c>
      <c r="AK99">
        <v>25.75</v>
      </c>
      <c r="AL99">
        <v>1</v>
      </c>
      <c r="AN99">
        <v>0</v>
      </c>
      <c r="AO99">
        <v>1</v>
      </c>
      <c r="AP99">
        <v>1</v>
      </c>
      <c r="AQ99">
        <v>0</v>
      </c>
      <c r="AR99">
        <v>0</v>
      </c>
      <c r="AT99">
        <v>24.7</v>
      </c>
      <c r="AU99" t="s">
        <v>196</v>
      </c>
      <c r="AV99">
        <v>0</v>
      </c>
      <c r="AW99">
        <v>2</v>
      </c>
      <c r="AX99">
        <v>1046316252</v>
      </c>
      <c r="AY99">
        <v>1</v>
      </c>
      <c r="AZ99">
        <v>0</v>
      </c>
      <c r="BA99">
        <v>115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Y99*Source!I47</f>
        <v>0.64466999999999997</v>
      </c>
      <c r="CY99">
        <f t="shared" si="16"/>
        <v>1316.0284104</v>
      </c>
      <c r="CZ99">
        <f t="shared" si="17"/>
        <v>117.69</v>
      </c>
      <c r="DA99">
        <f t="shared" si="18"/>
        <v>10.48</v>
      </c>
      <c r="DB99">
        <f t="shared" si="14"/>
        <v>1744.164</v>
      </c>
      <c r="DC99">
        <f t="shared" si="15"/>
        <v>389.61599999999999</v>
      </c>
    </row>
    <row r="100" spans="1:107" x14ac:dyDescent="0.25">
      <c r="A100">
        <f>ROW(Source!A47)</f>
        <v>47</v>
      </c>
      <c r="B100">
        <v>1045535526</v>
      </c>
      <c r="C100">
        <v>1046316245</v>
      </c>
      <c r="D100">
        <v>394459462</v>
      </c>
      <c r="E100">
        <v>394458718</v>
      </c>
      <c r="F100">
        <v>1</v>
      </c>
      <c r="G100">
        <v>394458718</v>
      </c>
      <c r="H100">
        <v>2</v>
      </c>
      <c r="I100" t="s">
        <v>512</v>
      </c>
      <c r="K100" t="s">
        <v>513</v>
      </c>
      <c r="L100">
        <v>1344</v>
      </c>
      <c r="N100">
        <v>1008</v>
      </c>
      <c r="O100" t="s">
        <v>514</v>
      </c>
      <c r="P100" t="s">
        <v>514</v>
      </c>
      <c r="Q100">
        <v>1</v>
      </c>
      <c r="W100">
        <v>0</v>
      </c>
      <c r="X100">
        <v>-1180195794</v>
      </c>
      <c r="Y100">
        <v>1.2E-2</v>
      </c>
      <c r="AA100">
        <v>0</v>
      </c>
      <c r="AB100">
        <v>1.0669999999999999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T100">
        <v>0.02</v>
      </c>
      <c r="AU100" t="s">
        <v>196</v>
      </c>
      <c r="AV100">
        <v>0</v>
      </c>
      <c r="AW100">
        <v>2</v>
      </c>
      <c r="AX100">
        <v>1046316254</v>
      </c>
      <c r="AY100">
        <v>1</v>
      </c>
      <c r="AZ100">
        <v>0</v>
      </c>
      <c r="BA100">
        <v>116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Y100*Source!I47</f>
        <v>5.22E-4</v>
      </c>
      <c r="CY100">
        <f t="shared" si="16"/>
        <v>1.0669999999999999</v>
      </c>
      <c r="CZ100">
        <f t="shared" si="17"/>
        <v>1</v>
      </c>
      <c r="DA100">
        <f t="shared" si="18"/>
        <v>1</v>
      </c>
      <c r="DB100">
        <f t="shared" si="14"/>
        <v>1.2E-2</v>
      </c>
      <c r="DC100">
        <f t="shared" si="15"/>
        <v>0</v>
      </c>
    </row>
    <row r="101" spans="1:107" x14ac:dyDescent="0.25">
      <c r="A101">
        <f>ROW(Source!A47)</f>
        <v>47</v>
      </c>
      <c r="B101">
        <v>1045535526</v>
      </c>
      <c r="C101">
        <v>1046316245</v>
      </c>
      <c r="D101">
        <v>394506123</v>
      </c>
      <c r="E101">
        <v>1</v>
      </c>
      <c r="F101">
        <v>1</v>
      </c>
      <c r="G101">
        <v>394458718</v>
      </c>
      <c r="H101">
        <v>3</v>
      </c>
      <c r="I101" t="s">
        <v>556</v>
      </c>
      <c r="J101" t="s">
        <v>557</v>
      </c>
      <c r="K101" t="s">
        <v>558</v>
      </c>
      <c r="L101">
        <v>1339</v>
      </c>
      <c r="N101">
        <v>1007</v>
      </c>
      <c r="O101" t="s">
        <v>241</v>
      </c>
      <c r="P101" t="s">
        <v>241</v>
      </c>
      <c r="Q101">
        <v>1</v>
      </c>
      <c r="W101">
        <v>0</v>
      </c>
      <c r="X101">
        <v>-862991314</v>
      </c>
      <c r="Y101">
        <v>0</v>
      </c>
      <c r="AA101">
        <v>36.448819399999998</v>
      </c>
      <c r="AB101">
        <v>0</v>
      </c>
      <c r="AC101">
        <v>0</v>
      </c>
      <c r="AD101">
        <v>0</v>
      </c>
      <c r="AE101">
        <v>7.07</v>
      </c>
      <c r="AF101">
        <v>0</v>
      </c>
      <c r="AG101">
        <v>0</v>
      </c>
      <c r="AH101">
        <v>0</v>
      </c>
      <c r="AI101">
        <v>5.14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T101">
        <v>10</v>
      </c>
      <c r="AU101" t="s">
        <v>179</v>
      </c>
      <c r="AV101">
        <v>0</v>
      </c>
      <c r="AW101">
        <v>2</v>
      </c>
      <c r="AX101">
        <v>1046316255</v>
      </c>
      <c r="AY101">
        <v>1</v>
      </c>
      <c r="AZ101">
        <v>0</v>
      </c>
      <c r="BA101">
        <v>117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Y101*Source!I47</f>
        <v>0</v>
      </c>
      <c r="CY101">
        <f t="shared" ref="CY101:CY108" si="19">AA101</f>
        <v>36.448819399999998</v>
      </c>
      <c r="CZ101">
        <f t="shared" ref="CZ101:CZ108" si="20">AE101</f>
        <v>7.07</v>
      </c>
      <c r="DA101">
        <f t="shared" ref="DA101:DA108" si="21">AI101</f>
        <v>5.14</v>
      </c>
      <c r="DB101">
        <f t="shared" ref="DB101:DB108" si="22">ROUND((ROUND(AT101*CZ101,2)*0),6)</f>
        <v>0</v>
      </c>
      <c r="DC101">
        <f t="shared" ref="DC101:DC108" si="23">ROUND((ROUND(AT101*AG101,2)*0),6)</f>
        <v>0</v>
      </c>
    </row>
    <row r="102" spans="1:107" x14ac:dyDescent="0.25">
      <c r="A102">
        <f>ROW(Source!A47)</f>
        <v>47</v>
      </c>
      <c r="B102">
        <v>1045535526</v>
      </c>
      <c r="C102">
        <v>1046316245</v>
      </c>
      <c r="D102">
        <v>394507435</v>
      </c>
      <c r="E102">
        <v>1</v>
      </c>
      <c r="F102">
        <v>1</v>
      </c>
      <c r="G102">
        <v>394458718</v>
      </c>
      <c r="H102">
        <v>3</v>
      </c>
      <c r="I102" t="s">
        <v>559</v>
      </c>
      <c r="J102" t="s">
        <v>560</v>
      </c>
      <c r="K102" t="s">
        <v>561</v>
      </c>
      <c r="L102">
        <v>1348</v>
      </c>
      <c r="N102">
        <v>39568864</v>
      </c>
      <c r="O102" t="s">
        <v>233</v>
      </c>
      <c r="P102" t="s">
        <v>233</v>
      </c>
      <c r="Q102">
        <v>1000</v>
      </c>
      <c r="W102">
        <v>0</v>
      </c>
      <c r="X102">
        <v>1310716689</v>
      </c>
      <c r="Y102">
        <v>0</v>
      </c>
      <c r="AA102">
        <v>117794.5840719</v>
      </c>
      <c r="AB102">
        <v>0</v>
      </c>
      <c r="AC102">
        <v>0</v>
      </c>
      <c r="AD102">
        <v>0</v>
      </c>
      <c r="AE102">
        <v>7191.81</v>
      </c>
      <c r="AF102">
        <v>0</v>
      </c>
      <c r="AG102">
        <v>0</v>
      </c>
      <c r="AH102">
        <v>0</v>
      </c>
      <c r="AI102">
        <v>16.329999999999998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1</v>
      </c>
      <c r="AQ102">
        <v>0</v>
      </c>
      <c r="AR102">
        <v>0</v>
      </c>
      <c r="AT102">
        <v>4.4999999999999998E-2</v>
      </c>
      <c r="AU102" t="s">
        <v>179</v>
      </c>
      <c r="AV102">
        <v>0</v>
      </c>
      <c r="AW102">
        <v>2</v>
      </c>
      <c r="AX102">
        <v>1046316256</v>
      </c>
      <c r="AY102">
        <v>1</v>
      </c>
      <c r="AZ102">
        <v>0</v>
      </c>
      <c r="BA102">
        <v>118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Y102*Source!I47</f>
        <v>0</v>
      </c>
      <c r="CY102">
        <f t="shared" si="19"/>
        <v>117794.5840719</v>
      </c>
      <c r="CZ102">
        <f t="shared" si="20"/>
        <v>7191.81</v>
      </c>
      <c r="DA102">
        <f t="shared" si="21"/>
        <v>16.329999999999998</v>
      </c>
      <c r="DB102">
        <f t="shared" si="22"/>
        <v>0</v>
      </c>
      <c r="DC102">
        <f t="shared" si="23"/>
        <v>0</v>
      </c>
    </row>
    <row r="103" spans="1:107" x14ac:dyDescent="0.25">
      <c r="A103">
        <f>ROW(Source!A47)</f>
        <v>47</v>
      </c>
      <c r="B103">
        <v>1045535526</v>
      </c>
      <c r="C103">
        <v>1046316245</v>
      </c>
      <c r="D103">
        <v>394507468</v>
      </c>
      <c r="E103">
        <v>1</v>
      </c>
      <c r="F103">
        <v>1</v>
      </c>
      <c r="G103">
        <v>394458718</v>
      </c>
      <c r="H103">
        <v>3</v>
      </c>
      <c r="I103" t="s">
        <v>562</v>
      </c>
      <c r="J103" t="s">
        <v>563</v>
      </c>
      <c r="K103" t="s">
        <v>564</v>
      </c>
      <c r="L103">
        <v>195242642</v>
      </c>
      <c r="N103">
        <v>1010</v>
      </c>
      <c r="O103" t="s">
        <v>256</v>
      </c>
      <c r="P103" t="s">
        <v>256</v>
      </c>
      <c r="Q103">
        <v>1</v>
      </c>
      <c r="W103">
        <v>0</v>
      </c>
      <c r="X103">
        <v>809927953</v>
      </c>
      <c r="Y103">
        <v>0</v>
      </c>
      <c r="AA103">
        <v>42.783968000000002</v>
      </c>
      <c r="AB103">
        <v>0</v>
      </c>
      <c r="AC103">
        <v>0</v>
      </c>
      <c r="AD103">
        <v>0</v>
      </c>
      <c r="AE103">
        <v>13.76</v>
      </c>
      <c r="AF103">
        <v>0</v>
      </c>
      <c r="AG103">
        <v>0</v>
      </c>
      <c r="AH103">
        <v>0</v>
      </c>
      <c r="AI103">
        <v>3.1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T103">
        <v>0.83</v>
      </c>
      <c r="AU103" t="s">
        <v>179</v>
      </c>
      <c r="AV103">
        <v>0</v>
      </c>
      <c r="AW103">
        <v>2</v>
      </c>
      <c r="AX103">
        <v>1046316257</v>
      </c>
      <c r="AY103">
        <v>1</v>
      </c>
      <c r="AZ103">
        <v>0</v>
      </c>
      <c r="BA103">
        <v>119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Y103*Source!I47</f>
        <v>0</v>
      </c>
      <c r="CY103">
        <f t="shared" si="19"/>
        <v>42.783968000000002</v>
      </c>
      <c r="CZ103">
        <f t="shared" si="20"/>
        <v>13.76</v>
      </c>
      <c r="DA103">
        <f t="shared" si="21"/>
        <v>3.1</v>
      </c>
      <c r="DB103">
        <f t="shared" si="22"/>
        <v>0</v>
      </c>
      <c r="DC103">
        <f t="shared" si="23"/>
        <v>0</v>
      </c>
    </row>
    <row r="104" spans="1:107" x14ac:dyDescent="0.25">
      <c r="A104">
        <f>ROW(Source!A47)</f>
        <v>47</v>
      </c>
      <c r="B104">
        <v>1045535526</v>
      </c>
      <c r="C104">
        <v>1046316245</v>
      </c>
      <c r="D104">
        <v>394506256</v>
      </c>
      <c r="E104">
        <v>1</v>
      </c>
      <c r="F104">
        <v>1</v>
      </c>
      <c r="G104">
        <v>394458718</v>
      </c>
      <c r="H104">
        <v>3</v>
      </c>
      <c r="I104" t="s">
        <v>565</v>
      </c>
      <c r="J104" t="s">
        <v>566</v>
      </c>
      <c r="K104" t="s">
        <v>567</v>
      </c>
      <c r="L104">
        <v>1348</v>
      </c>
      <c r="N104">
        <v>39568864</v>
      </c>
      <c r="O104" t="s">
        <v>233</v>
      </c>
      <c r="P104" t="s">
        <v>233</v>
      </c>
      <c r="Q104">
        <v>1000</v>
      </c>
      <c r="W104">
        <v>0</v>
      </c>
      <c r="X104">
        <v>-1837888431</v>
      </c>
      <c r="Y104">
        <v>0</v>
      </c>
      <c r="AA104">
        <v>48450.605064000003</v>
      </c>
      <c r="AB104">
        <v>0</v>
      </c>
      <c r="AC104">
        <v>0</v>
      </c>
      <c r="AD104">
        <v>0</v>
      </c>
      <c r="AE104">
        <v>3246.35</v>
      </c>
      <c r="AF104">
        <v>0</v>
      </c>
      <c r="AG104">
        <v>0</v>
      </c>
      <c r="AH104">
        <v>0</v>
      </c>
      <c r="AI104">
        <v>14.88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1</v>
      </c>
      <c r="AQ104">
        <v>0</v>
      </c>
      <c r="AR104">
        <v>0</v>
      </c>
      <c r="AT104">
        <v>5.9999999999999995E-4</v>
      </c>
      <c r="AU104" t="s">
        <v>179</v>
      </c>
      <c r="AV104">
        <v>0</v>
      </c>
      <c r="AW104">
        <v>2</v>
      </c>
      <c r="AX104">
        <v>1046316258</v>
      </c>
      <c r="AY104">
        <v>1</v>
      </c>
      <c r="AZ104">
        <v>0</v>
      </c>
      <c r="BA104">
        <v>120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Y104*Source!I47</f>
        <v>0</v>
      </c>
      <c r="CY104">
        <f t="shared" si="19"/>
        <v>48450.605064000003</v>
      </c>
      <c r="CZ104">
        <f t="shared" si="20"/>
        <v>3246.35</v>
      </c>
      <c r="DA104">
        <f t="shared" si="21"/>
        <v>14.88</v>
      </c>
      <c r="DB104">
        <f t="shared" si="22"/>
        <v>0</v>
      </c>
      <c r="DC104">
        <f t="shared" si="23"/>
        <v>0</v>
      </c>
    </row>
    <row r="105" spans="1:107" x14ac:dyDescent="0.25">
      <c r="A105">
        <f>ROW(Source!A47)</f>
        <v>47</v>
      </c>
      <c r="B105">
        <v>1045535526</v>
      </c>
      <c r="C105">
        <v>1046316245</v>
      </c>
      <c r="D105">
        <v>394513771</v>
      </c>
      <c r="E105">
        <v>1</v>
      </c>
      <c r="F105">
        <v>1</v>
      </c>
      <c r="G105">
        <v>394458718</v>
      </c>
      <c r="H105">
        <v>3</v>
      </c>
      <c r="I105" t="s">
        <v>568</v>
      </c>
      <c r="J105" t="s">
        <v>569</v>
      </c>
      <c r="K105" t="s">
        <v>570</v>
      </c>
      <c r="L105">
        <v>1391</v>
      </c>
      <c r="N105">
        <v>1013</v>
      </c>
      <c r="O105" t="s">
        <v>571</v>
      </c>
      <c r="P105" t="s">
        <v>571</v>
      </c>
      <c r="Q105">
        <v>1</v>
      </c>
      <c r="W105">
        <v>0</v>
      </c>
      <c r="X105">
        <v>-1504143043</v>
      </c>
      <c r="Y105">
        <v>0</v>
      </c>
      <c r="AA105">
        <v>235.0535515</v>
      </c>
      <c r="AB105">
        <v>0</v>
      </c>
      <c r="AC105">
        <v>0</v>
      </c>
      <c r="AD105">
        <v>0</v>
      </c>
      <c r="AE105">
        <v>56.47</v>
      </c>
      <c r="AF105">
        <v>0</v>
      </c>
      <c r="AG105">
        <v>0</v>
      </c>
      <c r="AH105">
        <v>0</v>
      </c>
      <c r="AI105">
        <v>4.1500000000000004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1</v>
      </c>
      <c r="AQ105">
        <v>0</v>
      </c>
      <c r="AR105">
        <v>0</v>
      </c>
      <c r="AT105">
        <v>5</v>
      </c>
      <c r="AU105" t="s">
        <v>179</v>
      </c>
      <c r="AV105">
        <v>0</v>
      </c>
      <c r="AW105">
        <v>2</v>
      </c>
      <c r="AX105">
        <v>1046316259</v>
      </c>
      <c r="AY105">
        <v>1</v>
      </c>
      <c r="AZ105">
        <v>0</v>
      </c>
      <c r="BA105">
        <v>121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Y105*Source!I47</f>
        <v>0</v>
      </c>
      <c r="CY105">
        <f t="shared" si="19"/>
        <v>235.0535515</v>
      </c>
      <c r="CZ105">
        <f t="shared" si="20"/>
        <v>56.47</v>
      </c>
      <c r="DA105">
        <f t="shared" si="21"/>
        <v>4.1500000000000004</v>
      </c>
      <c r="DB105">
        <f t="shared" si="22"/>
        <v>0</v>
      </c>
      <c r="DC105">
        <f t="shared" si="23"/>
        <v>0</v>
      </c>
    </row>
    <row r="106" spans="1:107" x14ac:dyDescent="0.25">
      <c r="A106">
        <f>ROW(Source!A47)</f>
        <v>47</v>
      </c>
      <c r="B106">
        <v>1045535526</v>
      </c>
      <c r="C106">
        <v>1046316245</v>
      </c>
      <c r="D106">
        <v>394513773</v>
      </c>
      <c r="E106">
        <v>1</v>
      </c>
      <c r="F106">
        <v>1</v>
      </c>
      <c r="G106">
        <v>394458718</v>
      </c>
      <c r="H106">
        <v>3</v>
      </c>
      <c r="I106" t="s">
        <v>572</v>
      </c>
      <c r="J106" t="s">
        <v>573</v>
      </c>
      <c r="K106" t="s">
        <v>574</v>
      </c>
      <c r="L106">
        <v>1391</v>
      </c>
      <c r="N106">
        <v>1013</v>
      </c>
      <c r="O106" t="s">
        <v>571</v>
      </c>
      <c r="P106" t="s">
        <v>571</v>
      </c>
      <c r="Q106">
        <v>1</v>
      </c>
      <c r="W106">
        <v>0</v>
      </c>
      <c r="X106">
        <v>2069774779</v>
      </c>
      <c r="Y106">
        <v>0</v>
      </c>
      <c r="AA106">
        <v>346.75505370000002</v>
      </c>
      <c r="AB106">
        <v>0</v>
      </c>
      <c r="AC106">
        <v>0</v>
      </c>
      <c r="AD106">
        <v>0</v>
      </c>
      <c r="AE106">
        <v>66.87</v>
      </c>
      <c r="AF106">
        <v>0</v>
      </c>
      <c r="AG106">
        <v>0</v>
      </c>
      <c r="AH106">
        <v>0</v>
      </c>
      <c r="AI106">
        <v>5.17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1</v>
      </c>
      <c r="AQ106">
        <v>0</v>
      </c>
      <c r="AR106">
        <v>0</v>
      </c>
      <c r="AT106">
        <v>5</v>
      </c>
      <c r="AU106" t="s">
        <v>179</v>
      </c>
      <c r="AV106">
        <v>0</v>
      </c>
      <c r="AW106">
        <v>2</v>
      </c>
      <c r="AX106">
        <v>1046316260</v>
      </c>
      <c r="AY106">
        <v>1</v>
      </c>
      <c r="AZ106">
        <v>0</v>
      </c>
      <c r="BA106">
        <v>122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Y106*Source!I47</f>
        <v>0</v>
      </c>
      <c r="CY106">
        <f t="shared" si="19"/>
        <v>346.75505370000002</v>
      </c>
      <c r="CZ106">
        <f t="shared" si="20"/>
        <v>66.87</v>
      </c>
      <c r="DA106">
        <f t="shared" si="21"/>
        <v>5.17</v>
      </c>
      <c r="DB106">
        <f t="shared" si="22"/>
        <v>0</v>
      </c>
      <c r="DC106">
        <f t="shared" si="23"/>
        <v>0</v>
      </c>
    </row>
    <row r="107" spans="1:107" x14ac:dyDescent="0.25">
      <c r="A107">
        <f>ROW(Source!A47)</f>
        <v>47</v>
      </c>
      <c r="B107">
        <v>1045535526</v>
      </c>
      <c r="C107">
        <v>1046316245</v>
      </c>
      <c r="D107">
        <v>394514428</v>
      </c>
      <c r="E107">
        <v>1</v>
      </c>
      <c r="F107">
        <v>1</v>
      </c>
      <c r="G107">
        <v>394458718</v>
      </c>
      <c r="H107">
        <v>3</v>
      </c>
      <c r="I107" t="s">
        <v>575</v>
      </c>
      <c r="J107" t="s">
        <v>576</v>
      </c>
      <c r="K107" t="s">
        <v>577</v>
      </c>
      <c r="L107">
        <v>195242642</v>
      </c>
      <c r="N107">
        <v>1010</v>
      </c>
      <c r="O107" t="s">
        <v>256</v>
      </c>
      <c r="P107" t="s">
        <v>256</v>
      </c>
      <c r="Q107">
        <v>1</v>
      </c>
      <c r="W107">
        <v>0</v>
      </c>
      <c r="X107">
        <v>-509989148</v>
      </c>
      <c r="Y107">
        <v>0</v>
      </c>
      <c r="AA107">
        <v>1111.3240000000001</v>
      </c>
      <c r="AB107">
        <v>0</v>
      </c>
      <c r="AC107">
        <v>0</v>
      </c>
      <c r="AD107">
        <v>0</v>
      </c>
      <c r="AE107">
        <v>443.2</v>
      </c>
      <c r="AF107">
        <v>0</v>
      </c>
      <c r="AG107">
        <v>0</v>
      </c>
      <c r="AH107">
        <v>0</v>
      </c>
      <c r="AI107">
        <v>2.5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1</v>
      </c>
      <c r="AQ107">
        <v>0</v>
      </c>
      <c r="AR107">
        <v>0</v>
      </c>
      <c r="AT107">
        <v>5</v>
      </c>
      <c r="AU107" t="s">
        <v>179</v>
      </c>
      <c r="AV107">
        <v>0</v>
      </c>
      <c r="AW107">
        <v>2</v>
      </c>
      <c r="AX107">
        <v>1046316261</v>
      </c>
      <c r="AY107">
        <v>1</v>
      </c>
      <c r="AZ107">
        <v>0</v>
      </c>
      <c r="BA107">
        <v>123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Y107*Source!I47</f>
        <v>0</v>
      </c>
      <c r="CY107">
        <f t="shared" si="19"/>
        <v>1111.3240000000001</v>
      </c>
      <c r="CZ107">
        <f t="shared" si="20"/>
        <v>443.2</v>
      </c>
      <c r="DA107">
        <f t="shared" si="21"/>
        <v>2.5</v>
      </c>
      <c r="DB107">
        <f t="shared" si="22"/>
        <v>0</v>
      </c>
      <c r="DC107">
        <f t="shared" si="23"/>
        <v>0</v>
      </c>
    </row>
    <row r="108" spans="1:107" x14ac:dyDescent="0.25">
      <c r="A108">
        <f>ROW(Source!A47)</f>
        <v>47</v>
      </c>
      <c r="B108">
        <v>1045535526</v>
      </c>
      <c r="C108">
        <v>1046316245</v>
      </c>
      <c r="D108">
        <v>394514430</v>
      </c>
      <c r="E108">
        <v>1</v>
      </c>
      <c r="F108">
        <v>1</v>
      </c>
      <c r="G108">
        <v>394458718</v>
      </c>
      <c r="H108">
        <v>3</v>
      </c>
      <c r="I108" t="s">
        <v>578</v>
      </c>
      <c r="J108" t="s">
        <v>579</v>
      </c>
      <c r="K108" t="s">
        <v>580</v>
      </c>
      <c r="L108">
        <v>195242642</v>
      </c>
      <c r="N108">
        <v>1010</v>
      </c>
      <c r="O108" t="s">
        <v>256</v>
      </c>
      <c r="P108" t="s">
        <v>256</v>
      </c>
      <c r="Q108">
        <v>1</v>
      </c>
      <c r="W108">
        <v>0</v>
      </c>
      <c r="X108">
        <v>-1063325256</v>
      </c>
      <c r="Y108">
        <v>0</v>
      </c>
      <c r="AA108">
        <v>2989.5767043999999</v>
      </c>
      <c r="AB108">
        <v>0</v>
      </c>
      <c r="AC108">
        <v>0</v>
      </c>
      <c r="AD108">
        <v>0</v>
      </c>
      <c r="AE108">
        <v>612.04</v>
      </c>
      <c r="AF108">
        <v>0</v>
      </c>
      <c r="AG108">
        <v>0</v>
      </c>
      <c r="AH108">
        <v>0</v>
      </c>
      <c r="AI108">
        <v>4.87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1</v>
      </c>
      <c r="AQ108">
        <v>0</v>
      </c>
      <c r="AR108">
        <v>0</v>
      </c>
      <c r="AT108">
        <v>5</v>
      </c>
      <c r="AU108" t="s">
        <v>179</v>
      </c>
      <c r="AV108">
        <v>0</v>
      </c>
      <c r="AW108">
        <v>2</v>
      </c>
      <c r="AX108">
        <v>1046316262</v>
      </c>
      <c r="AY108">
        <v>1</v>
      </c>
      <c r="AZ108">
        <v>0</v>
      </c>
      <c r="BA108">
        <v>124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Y108*Source!I47</f>
        <v>0</v>
      </c>
      <c r="CY108">
        <f t="shared" si="19"/>
        <v>2989.5767043999999</v>
      </c>
      <c r="CZ108">
        <f t="shared" si="20"/>
        <v>612.04</v>
      </c>
      <c r="DA108">
        <f t="shared" si="21"/>
        <v>4.87</v>
      </c>
      <c r="DB108">
        <f t="shared" si="22"/>
        <v>0</v>
      </c>
      <c r="DC108">
        <f t="shared" si="23"/>
        <v>0</v>
      </c>
    </row>
    <row r="109" spans="1:107" x14ac:dyDescent="0.25">
      <c r="A109">
        <f>ROW(Source!A48)</f>
        <v>48</v>
      </c>
      <c r="B109">
        <v>1045535525</v>
      </c>
      <c r="C109">
        <v>1046316318</v>
      </c>
      <c r="D109">
        <v>394458722</v>
      </c>
      <c r="E109">
        <v>394458718</v>
      </c>
      <c r="F109">
        <v>1</v>
      </c>
      <c r="G109">
        <v>394458718</v>
      </c>
      <c r="H109">
        <v>1</v>
      </c>
      <c r="I109" t="s">
        <v>499</v>
      </c>
      <c r="K109" t="s">
        <v>500</v>
      </c>
      <c r="L109">
        <v>1191</v>
      </c>
      <c r="N109">
        <v>1013</v>
      </c>
      <c r="O109" t="s">
        <v>501</v>
      </c>
      <c r="P109" t="s">
        <v>501</v>
      </c>
      <c r="Q109">
        <v>1</v>
      </c>
      <c r="W109">
        <v>0</v>
      </c>
      <c r="X109">
        <v>476480486</v>
      </c>
      <c r="Y109">
        <v>487.6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1</v>
      </c>
      <c r="AQ109">
        <v>0</v>
      </c>
      <c r="AR109">
        <v>0</v>
      </c>
      <c r="AT109">
        <v>424</v>
      </c>
      <c r="AU109" t="s">
        <v>165</v>
      </c>
      <c r="AV109">
        <v>1</v>
      </c>
      <c r="AW109">
        <v>2</v>
      </c>
      <c r="AX109">
        <v>1046316319</v>
      </c>
      <c r="AY109">
        <v>1</v>
      </c>
      <c r="AZ109">
        <v>0</v>
      </c>
      <c r="BA109">
        <v>129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Y109*Source!I48</f>
        <v>21.210599999999999</v>
      </c>
      <c r="CY109">
        <f>AD109</f>
        <v>0</v>
      </c>
      <c r="CZ109">
        <f>AH109</f>
        <v>0</v>
      </c>
      <c r="DA109">
        <f>AL109</f>
        <v>1</v>
      </c>
      <c r="DB109">
        <f>ROUND((ROUND(AT109*CZ109,2)*1.15),6)</f>
        <v>0</v>
      </c>
      <c r="DC109">
        <f>ROUND((ROUND(AT109*AG109,2)*1.15),6)</f>
        <v>0</v>
      </c>
    </row>
    <row r="110" spans="1:107" x14ac:dyDescent="0.25">
      <c r="A110">
        <f>ROW(Source!A48)</f>
        <v>48</v>
      </c>
      <c r="B110">
        <v>1045535525</v>
      </c>
      <c r="C110">
        <v>1046316318</v>
      </c>
      <c r="D110">
        <v>394531076</v>
      </c>
      <c r="E110">
        <v>1</v>
      </c>
      <c r="F110">
        <v>1</v>
      </c>
      <c r="G110">
        <v>394458718</v>
      </c>
      <c r="H110">
        <v>2</v>
      </c>
      <c r="I110" t="s">
        <v>535</v>
      </c>
      <c r="J110" t="s">
        <v>536</v>
      </c>
      <c r="K110" t="s">
        <v>537</v>
      </c>
      <c r="L110">
        <v>1367</v>
      </c>
      <c r="N110">
        <v>91022270</v>
      </c>
      <c r="O110" t="s">
        <v>505</v>
      </c>
      <c r="P110" t="s">
        <v>505</v>
      </c>
      <c r="Q110">
        <v>1</v>
      </c>
      <c r="W110">
        <v>0</v>
      </c>
      <c r="X110">
        <v>-1646177078</v>
      </c>
      <c r="Y110">
        <v>15.625</v>
      </c>
      <c r="AA110">
        <v>0</v>
      </c>
      <c r="AB110">
        <v>105.81</v>
      </c>
      <c r="AC110">
        <v>18.78</v>
      </c>
      <c r="AD110">
        <v>0</v>
      </c>
      <c r="AE110">
        <v>0</v>
      </c>
      <c r="AF110">
        <v>105.81</v>
      </c>
      <c r="AG110">
        <v>18.78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1</v>
      </c>
      <c r="AQ110">
        <v>0</v>
      </c>
      <c r="AR110">
        <v>0</v>
      </c>
      <c r="AT110">
        <v>12.5</v>
      </c>
      <c r="AU110" t="s">
        <v>164</v>
      </c>
      <c r="AV110">
        <v>0</v>
      </c>
      <c r="AW110">
        <v>2</v>
      </c>
      <c r="AX110">
        <v>1046316320</v>
      </c>
      <c r="AY110">
        <v>1</v>
      </c>
      <c r="AZ110">
        <v>0</v>
      </c>
      <c r="BA110">
        <v>130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Y110*Source!I48</f>
        <v>0.6796875</v>
      </c>
      <c r="CY110">
        <f t="shared" ref="CY110:CY117" si="24">AB110</f>
        <v>105.81</v>
      </c>
      <c r="CZ110">
        <f t="shared" ref="CZ110:CZ117" si="25">AF110</f>
        <v>105.81</v>
      </c>
      <c r="DA110">
        <f t="shared" ref="DA110:DA117" si="26">AJ110</f>
        <v>1</v>
      </c>
      <c r="DB110">
        <f t="shared" ref="DB110:DB117" si="27">ROUND((ROUND(AT110*CZ110,2)*1.25),6)</f>
        <v>1653.2874999999999</v>
      </c>
      <c r="DC110">
        <f t="shared" ref="DC110:DC117" si="28">ROUND((ROUND(AT110*AG110,2)*1.25),6)</f>
        <v>293.4375</v>
      </c>
    </row>
    <row r="111" spans="1:107" x14ac:dyDescent="0.25">
      <c r="A111">
        <f>ROW(Source!A48)</f>
        <v>48</v>
      </c>
      <c r="B111">
        <v>1045535525</v>
      </c>
      <c r="C111">
        <v>1046316318</v>
      </c>
      <c r="D111">
        <v>394531137</v>
      </c>
      <c r="E111">
        <v>1</v>
      </c>
      <c r="F111">
        <v>1</v>
      </c>
      <c r="G111">
        <v>394458718</v>
      </c>
      <c r="H111">
        <v>2</v>
      </c>
      <c r="I111" t="s">
        <v>538</v>
      </c>
      <c r="J111" t="s">
        <v>539</v>
      </c>
      <c r="K111" t="s">
        <v>540</v>
      </c>
      <c r="L111">
        <v>1367</v>
      </c>
      <c r="N111">
        <v>91022270</v>
      </c>
      <c r="O111" t="s">
        <v>505</v>
      </c>
      <c r="P111" t="s">
        <v>505</v>
      </c>
      <c r="Q111">
        <v>1</v>
      </c>
      <c r="W111">
        <v>0</v>
      </c>
      <c r="X111">
        <v>-799529772</v>
      </c>
      <c r="Y111">
        <v>31.25</v>
      </c>
      <c r="AA111">
        <v>0</v>
      </c>
      <c r="AB111">
        <v>8.1199999999999992</v>
      </c>
      <c r="AC111">
        <v>0.28999999999999998</v>
      </c>
      <c r="AD111">
        <v>0</v>
      </c>
      <c r="AE111">
        <v>0</v>
      </c>
      <c r="AF111">
        <v>8.1199999999999992</v>
      </c>
      <c r="AG111">
        <v>0.28999999999999998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1</v>
      </c>
      <c r="AQ111">
        <v>0</v>
      </c>
      <c r="AR111">
        <v>0</v>
      </c>
      <c r="AT111">
        <v>25</v>
      </c>
      <c r="AU111" t="s">
        <v>164</v>
      </c>
      <c r="AV111">
        <v>0</v>
      </c>
      <c r="AW111">
        <v>2</v>
      </c>
      <c r="AX111">
        <v>1046316321</v>
      </c>
      <c r="AY111">
        <v>1</v>
      </c>
      <c r="AZ111">
        <v>0</v>
      </c>
      <c r="BA111">
        <v>131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Y111*Source!I48</f>
        <v>1.359375</v>
      </c>
      <c r="CY111">
        <f t="shared" si="24"/>
        <v>8.1199999999999992</v>
      </c>
      <c r="CZ111">
        <f t="shared" si="25"/>
        <v>8.1199999999999992</v>
      </c>
      <c r="DA111">
        <f t="shared" si="26"/>
        <v>1</v>
      </c>
      <c r="DB111">
        <f t="shared" si="27"/>
        <v>253.75</v>
      </c>
      <c r="DC111">
        <f t="shared" si="28"/>
        <v>9.0625</v>
      </c>
    </row>
    <row r="112" spans="1:107" x14ac:dyDescent="0.25">
      <c r="A112">
        <f>ROW(Source!A48)</f>
        <v>48</v>
      </c>
      <c r="B112">
        <v>1045535525</v>
      </c>
      <c r="C112">
        <v>1046316318</v>
      </c>
      <c r="D112">
        <v>394531164</v>
      </c>
      <c r="E112">
        <v>1</v>
      </c>
      <c r="F112">
        <v>1</v>
      </c>
      <c r="G112">
        <v>394458718</v>
      </c>
      <c r="H112">
        <v>2</v>
      </c>
      <c r="I112" t="s">
        <v>541</v>
      </c>
      <c r="J112" t="s">
        <v>542</v>
      </c>
      <c r="K112" t="s">
        <v>543</v>
      </c>
      <c r="L112">
        <v>1367</v>
      </c>
      <c r="N112">
        <v>91022270</v>
      </c>
      <c r="O112" t="s">
        <v>505</v>
      </c>
      <c r="P112" t="s">
        <v>505</v>
      </c>
      <c r="Q112">
        <v>1</v>
      </c>
      <c r="W112">
        <v>0</v>
      </c>
      <c r="X112">
        <v>-1966635871</v>
      </c>
      <c r="Y112">
        <v>85.875</v>
      </c>
      <c r="AA112">
        <v>0</v>
      </c>
      <c r="AB112">
        <v>47.95</v>
      </c>
      <c r="AC112">
        <v>0.06</v>
      </c>
      <c r="AD112">
        <v>0</v>
      </c>
      <c r="AE112">
        <v>0</v>
      </c>
      <c r="AF112">
        <v>47.95</v>
      </c>
      <c r="AG112">
        <v>0.06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1</v>
      </c>
      <c r="AQ112">
        <v>0</v>
      </c>
      <c r="AR112">
        <v>0</v>
      </c>
      <c r="AT112">
        <v>68.7</v>
      </c>
      <c r="AU112" t="s">
        <v>164</v>
      </c>
      <c r="AV112">
        <v>0</v>
      </c>
      <c r="AW112">
        <v>2</v>
      </c>
      <c r="AX112">
        <v>1046316322</v>
      </c>
      <c r="AY112">
        <v>1</v>
      </c>
      <c r="AZ112">
        <v>0</v>
      </c>
      <c r="BA112">
        <v>132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Y112*Source!I48</f>
        <v>3.7355624999999999</v>
      </c>
      <c r="CY112">
        <f t="shared" si="24"/>
        <v>47.95</v>
      </c>
      <c r="CZ112">
        <f t="shared" si="25"/>
        <v>47.95</v>
      </c>
      <c r="DA112">
        <f t="shared" si="26"/>
        <v>1</v>
      </c>
      <c r="DB112">
        <f t="shared" si="27"/>
        <v>4117.7124999999996</v>
      </c>
      <c r="DC112">
        <f t="shared" si="28"/>
        <v>5.15</v>
      </c>
    </row>
    <row r="113" spans="1:107" x14ac:dyDescent="0.25">
      <c r="A113">
        <f>ROW(Source!A48)</f>
        <v>48</v>
      </c>
      <c r="B113">
        <v>1045535525</v>
      </c>
      <c r="C113">
        <v>1046316318</v>
      </c>
      <c r="D113">
        <v>394531453</v>
      </c>
      <c r="E113">
        <v>1</v>
      </c>
      <c r="F113">
        <v>1</v>
      </c>
      <c r="G113">
        <v>394458718</v>
      </c>
      <c r="H113">
        <v>2</v>
      </c>
      <c r="I113" t="s">
        <v>544</v>
      </c>
      <c r="J113" t="s">
        <v>545</v>
      </c>
      <c r="K113" t="s">
        <v>546</v>
      </c>
      <c r="L113">
        <v>1367</v>
      </c>
      <c r="N113">
        <v>91022270</v>
      </c>
      <c r="O113" t="s">
        <v>505</v>
      </c>
      <c r="P113" t="s">
        <v>505</v>
      </c>
      <c r="Q113">
        <v>1</v>
      </c>
      <c r="W113">
        <v>0</v>
      </c>
      <c r="X113">
        <v>-628430174</v>
      </c>
      <c r="Y113">
        <v>0.13750000000000001</v>
      </c>
      <c r="AA113">
        <v>0</v>
      </c>
      <c r="AB113">
        <v>76.81</v>
      </c>
      <c r="AC113">
        <v>14.36</v>
      </c>
      <c r="AD113">
        <v>0</v>
      </c>
      <c r="AE113">
        <v>0</v>
      </c>
      <c r="AF113">
        <v>76.81</v>
      </c>
      <c r="AG113">
        <v>14.36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1</v>
      </c>
      <c r="AQ113">
        <v>0</v>
      </c>
      <c r="AR113">
        <v>0</v>
      </c>
      <c r="AT113">
        <v>0.11</v>
      </c>
      <c r="AU113" t="s">
        <v>164</v>
      </c>
      <c r="AV113">
        <v>0</v>
      </c>
      <c r="AW113">
        <v>2</v>
      </c>
      <c r="AX113">
        <v>1046316323</v>
      </c>
      <c r="AY113">
        <v>1</v>
      </c>
      <c r="AZ113">
        <v>0</v>
      </c>
      <c r="BA113">
        <v>133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Y113*Source!I48</f>
        <v>5.9812500000000005E-3</v>
      </c>
      <c r="CY113">
        <f t="shared" si="24"/>
        <v>76.81</v>
      </c>
      <c r="CZ113">
        <f t="shared" si="25"/>
        <v>76.81</v>
      </c>
      <c r="DA113">
        <f t="shared" si="26"/>
        <v>1</v>
      </c>
      <c r="DB113">
        <f t="shared" si="27"/>
        <v>10.5625</v>
      </c>
      <c r="DC113">
        <f t="shared" si="28"/>
        <v>1.9750000000000001</v>
      </c>
    </row>
    <row r="114" spans="1:107" x14ac:dyDescent="0.25">
      <c r="A114">
        <f>ROW(Source!A48)</f>
        <v>48</v>
      </c>
      <c r="B114">
        <v>1045535525</v>
      </c>
      <c r="C114">
        <v>1046316318</v>
      </c>
      <c r="D114">
        <v>394531499</v>
      </c>
      <c r="E114">
        <v>1</v>
      </c>
      <c r="F114">
        <v>1</v>
      </c>
      <c r="G114">
        <v>394458718</v>
      </c>
      <c r="H114">
        <v>2</v>
      </c>
      <c r="I114" t="s">
        <v>547</v>
      </c>
      <c r="J114" t="s">
        <v>548</v>
      </c>
      <c r="K114" t="s">
        <v>549</v>
      </c>
      <c r="L114">
        <v>1367</v>
      </c>
      <c r="N114">
        <v>91022270</v>
      </c>
      <c r="O114" t="s">
        <v>505</v>
      </c>
      <c r="P114" t="s">
        <v>505</v>
      </c>
      <c r="Q114">
        <v>1</v>
      </c>
      <c r="W114">
        <v>0</v>
      </c>
      <c r="X114">
        <v>-1780114133</v>
      </c>
      <c r="Y114">
        <v>10.324999999999999</v>
      </c>
      <c r="AA114">
        <v>0</v>
      </c>
      <c r="AB114">
        <v>0.44</v>
      </c>
      <c r="AC114">
        <v>0</v>
      </c>
      <c r="AD114">
        <v>0</v>
      </c>
      <c r="AE114">
        <v>0</v>
      </c>
      <c r="AF114">
        <v>0.44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1</v>
      </c>
      <c r="AQ114">
        <v>0</v>
      </c>
      <c r="AR114">
        <v>0</v>
      </c>
      <c r="AT114">
        <v>8.26</v>
      </c>
      <c r="AU114" t="s">
        <v>164</v>
      </c>
      <c r="AV114">
        <v>0</v>
      </c>
      <c r="AW114">
        <v>2</v>
      </c>
      <c r="AX114">
        <v>1046316326</v>
      </c>
      <c r="AY114">
        <v>1</v>
      </c>
      <c r="AZ114">
        <v>0</v>
      </c>
      <c r="BA114">
        <v>134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Y114*Source!I48</f>
        <v>0.44913749999999991</v>
      </c>
      <c r="CY114">
        <f t="shared" si="24"/>
        <v>0.44</v>
      </c>
      <c r="CZ114">
        <f t="shared" si="25"/>
        <v>0.44</v>
      </c>
      <c r="DA114">
        <f t="shared" si="26"/>
        <v>1</v>
      </c>
      <c r="DB114">
        <f t="shared" si="27"/>
        <v>4.5374999999999996</v>
      </c>
      <c r="DC114">
        <f t="shared" si="28"/>
        <v>0</v>
      </c>
    </row>
    <row r="115" spans="1:107" x14ac:dyDescent="0.25">
      <c r="A115">
        <f>ROW(Source!A48)</f>
        <v>48</v>
      </c>
      <c r="B115">
        <v>1045535525</v>
      </c>
      <c r="C115">
        <v>1046316318</v>
      </c>
      <c r="D115">
        <v>394530700</v>
      </c>
      <c r="E115">
        <v>1</v>
      </c>
      <c r="F115">
        <v>1</v>
      </c>
      <c r="G115">
        <v>394458718</v>
      </c>
      <c r="H115">
        <v>2</v>
      </c>
      <c r="I115" t="s">
        <v>550</v>
      </c>
      <c r="J115" t="s">
        <v>551</v>
      </c>
      <c r="K115" t="s">
        <v>552</v>
      </c>
      <c r="L115">
        <v>1367</v>
      </c>
      <c r="N115">
        <v>91022270</v>
      </c>
      <c r="O115" t="s">
        <v>505</v>
      </c>
      <c r="P115" t="s">
        <v>505</v>
      </c>
      <c r="Q115">
        <v>1</v>
      </c>
      <c r="W115">
        <v>0</v>
      </c>
      <c r="X115">
        <v>-266174272</v>
      </c>
      <c r="Y115">
        <v>8.7499999999999994E-2</v>
      </c>
      <c r="AA115">
        <v>0</v>
      </c>
      <c r="AB115">
        <v>190.93</v>
      </c>
      <c r="AC115">
        <v>18.149999999999999</v>
      </c>
      <c r="AD115">
        <v>0</v>
      </c>
      <c r="AE115">
        <v>0</v>
      </c>
      <c r="AF115">
        <v>190.93</v>
      </c>
      <c r="AG115">
        <v>18.149999999999999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1</v>
      </c>
      <c r="AQ115">
        <v>0</v>
      </c>
      <c r="AR115">
        <v>0</v>
      </c>
      <c r="AT115">
        <v>7.0000000000000007E-2</v>
      </c>
      <c r="AU115" t="s">
        <v>164</v>
      </c>
      <c r="AV115">
        <v>0</v>
      </c>
      <c r="AW115">
        <v>2</v>
      </c>
      <c r="AX115">
        <v>1046316324</v>
      </c>
      <c r="AY115">
        <v>1</v>
      </c>
      <c r="AZ115">
        <v>0</v>
      </c>
      <c r="BA115">
        <v>135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Y115*Source!I48</f>
        <v>3.8062499999999993E-3</v>
      </c>
      <c r="CY115">
        <f t="shared" si="24"/>
        <v>190.93</v>
      </c>
      <c r="CZ115">
        <f t="shared" si="25"/>
        <v>190.93</v>
      </c>
      <c r="DA115">
        <f t="shared" si="26"/>
        <v>1</v>
      </c>
      <c r="DB115">
        <f t="shared" si="27"/>
        <v>16.712499999999999</v>
      </c>
      <c r="DC115">
        <f t="shared" si="28"/>
        <v>1.5874999999999999</v>
      </c>
    </row>
    <row r="116" spans="1:107" x14ac:dyDescent="0.25">
      <c r="A116">
        <f>ROW(Source!A48)</f>
        <v>48</v>
      </c>
      <c r="B116">
        <v>1045535525</v>
      </c>
      <c r="C116">
        <v>1046316318</v>
      </c>
      <c r="D116">
        <v>394530723</v>
      </c>
      <c r="E116">
        <v>1</v>
      </c>
      <c r="F116">
        <v>1</v>
      </c>
      <c r="G116">
        <v>394458718</v>
      </c>
      <c r="H116">
        <v>2</v>
      </c>
      <c r="I116" t="s">
        <v>553</v>
      </c>
      <c r="J116" t="s">
        <v>554</v>
      </c>
      <c r="K116" t="s">
        <v>555</v>
      </c>
      <c r="L116">
        <v>1367</v>
      </c>
      <c r="N116">
        <v>91022270</v>
      </c>
      <c r="O116" t="s">
        <v>505</v>
      </c>
      <c r="P116" t="s">
        <v>505</v>
      </c>
      <c r="Q116">
        <v>1</v>
      </c>
      <c r="W116">
        <v>0</v>
      </c>
      <c r="X116">
        <v>654305593</v>
      </c>
      <c r="Y116">
        <v>30.875</v>
      </c>
      <c r="AA116">
        <v>0</v>
      </c>
      <c r="AB116">
        <v>117.69</v>
      </c>
      <c r="AC116">
        <v>26.29</v>
      </c>
      <c r="AD116">
        <v>0</v>
      </c>
      <c r="AE116">
        <v>0</v>
      </c>
      <c r="AF116">
        <v>117.69</v>
      </c>
      <c r="AG116">
        <v>26.29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1</v>
      </c>
      <c r="AQ116">
        <v>0</v>
      </c>
      <c r="AR116">
        <v>0</v>
      </c>
      <c r="AT116">
        <v>24.7</v>
      </c>
      <c r="AU116" t="s">
        <v>164</v>
      </c>
      <c r="AV116">
        <v>0</v>
      </c>
      <c r="AW116">
        <v>2</v>
      </c>
      <c r="AX116">
        <v>1046316325</v>
      </c>
      <c r="AY116">
        <v>1</v>
      </c>
      <c r="AZ116">
        <v>0</v>
      </c>
      <c r="BA116">
        <v>136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Y116*Source!I48</f>
        <v>1.3430624999999998</v>
      </c>
      <c r="CY116">
        <f t="shared" si="24"/>
        <v>117.69</v>
      </c>
      <c r="CZ116">
        <f t="shared" si="25"/>
        <v>117.69</v>
      </c>
      <c r="DA116">
        <f t="shared" si="26"/>
        <v>1</v>
      </c>
      <c r="DB116">
        <f t="shared" si="27"/>
        <v>3633.6750000000002</v>
      </c>
      <c r="DC116">
        <f t="shared" si="28"/>
        <v>811.7</v>
      </c>
    </row>
    <row r="117" spans="1:107" x14ac:dyDescent="0.25">
      <c r="A117">
        <f>ROW(Source!A48)</f>
        <v>48</v>
      </c>
      <c r="B117">
        <v>1045535525</v>
      </c>
      <c r="C117">
        <v>1046316318</v>
      </c>
      <c r="D117">
        <v>394459462</v>
      </c>
      <c r="E117">
        <v>394458718</v>
      </c>
      <c r="F117">
        <v>1</v>
      </c>
      <c r="G117">
        <v>394458718</v>
      </c>
      <c r="H117">
        <v>2</v>
      </c>
      <c r="I117" t="s">
        <v>512</v>
      </c>
      <c r="K117" t="s">
        <v>513</v>
      </c>
      <c r="L117">
        <v>1344</v>
      </c>
      <c r="N117">
        <v>1008</v>
      </c>
      <c r="O117" t="s">
        <v>514</v>
      </c>
      <c r="P117" t="s">
        <v>514</v>
      </c>
      <c r="Q117">
        <v>1</v>
      </c>
      <c r="W117">
        <v>0</v>
      </c>
      <c r="X117">
        <v>-1180195794</v>
      </c>
      <c r="Y117">
        <v>2.5000000000000001E-2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1</v>
      </c>
      <c r="AQ117">
        <v>0</v>
      </c>
      <c r="AR117">
        <v>0</v>
      </c>
      <c r="AT117">
        <v>0.02</v>
      </c>
      <c r="AU117" t="s">
        <v>164</v>
      </c>
      <c r="AV117">
        <v>0</v>
      </c>
      <c r="AW117">
        <v>2</v>
      </c>
      <c r="AX117">
        <v>1046316327</v>
      </c>
      <c r="AY117">
        <v>1</v>
      </c>
      <c r="AZ117">
        <v>0</v>
      </c>
      <c r="BA117">
        <v>137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Y117*Source!I48</f>
        <v>1.0874999999999999E-3</v>
      </c>
      <c r="CY117">
        <f t="shared" si="24"/>
        <v>1</v>
      </c>
      <c r="CZ117">
        <f t="shared" si="25"/>
        <v>1</v>
      </c>
      <c r="DA117">
        <f t="shared" si="26"/>
        <v>1</v>
      </c>
      <c r="DB117">
        <f t="shared" si="27"/>
        <v>2.5000000000000001E-2</v>
      </c>
      <c r="DC117">
        <f t="shared" si="28"/>
        <v>0</v>
      </c>
    </row>
    <row r="118" spans="1:107" x14ac:dyDescent="0.25">
      <c r="A118">
        <f>ROW(Source!A48)</f>
        <v>48</v>
      </c>
      <c r="B118">
        <v>1045535525</v>
      </c>
      <c r="C118">
        <v>1046316318</v>
      </c>
      <c r="D118">
        <v>394506123</v>
      </c>
      <c r="E118">
        <v>1</v>
      </c>
      <c r="F118">
        <v>1</v>
      </c>
      <c r="G118">
        <v>394458718</v>
      </c>
      <c r="H118">
        <v>3</v>
      </c>
      <c r="I118" t="s">
        <v>556</v>
      </c>
      <c r="J118" t="s">
        <v>557</v>
      </c>
      <c r="K118" t="s">
        <v>558</v>
      </c>
      <c r="L118">
        <v>1339</v>
      </c>
      <c r="N118">
        <v>1007</v>
      </c>
      <c r="O118" t="s">
        <v>241</v>
      </c>
      <c r="P118" t="s">
        <v>241</v>
      </c>
      <c r="Q118">
        <v>1</v>
      </c>
      <c r="W118">
        <v>0</v>
      </c>
      <c r="X118">
        <v>-862991314</v>
      </c>
      <c r="Y118">
        <v>10</v>
      </c>
      <c r="AA118">
        <v>7.07</v>
      </c>
      <c r="AB118">
        <v>0</v>
      </c>
      <c r="AC118">
        <v>0</v>
      </c>
      <c r="AD118">
        <v>0</v>
      </c>
      <c r="AE118">
        <v>7.07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T118">
        <v>10</v>
      </c>
      <c r="AV118">
        <v>0</v>
      </c>
      <c r="AW118">
        <v>2</v>
      </c>
      <c r="AX118">
        <v>1046316328</v>
      </c>
      <c r="AY118">
        <v>1</v>
      </c>
      <c r="AZ118">
        <v>0</v>
      </c>
      <c r="BA118">
        <v>138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Y118*Source!I48</f>
        <v>0.43499999999999994</v>
      </c>
      <c r="CY118">
        <f t="shared" ref="CY118:CY126" si="29">AA118</f>
        <v>7.07</v>
      </c>
      <c r="CZ118">
        <f t="shared" ref="CZ118:CZ126" si="30">AE118</f>
        <v>7.07</v>
      </c>
      <c r="DA118">
        <f t="shared" ref="DA118:DA126" si="31">AI118</f>
        <v>1</v>
      </c>
      <c r="DB118">
        <f t="shared" ref="DB118:DB126" si="32">ROUND(ROUND(AT118*CZ118,2),6)</f>
        <v>70.7</v>
      </c>
      <c r="DC118">
        <f t="shared" ref="DC118:DC126" si="33">ROUND(ROUND(AT118*AG118,2),6)</f>
        <v>0</v>
      </c>
    </row>
    <row r="119" spans="1:107" x14ac:dyDescent="0.25">
      <c r="A119">
        <f>ROW(Source!A48)</f>
        <v>48</v>
      </c>
      <c r="B119">
        <v>1045535525</v>
      </c>
      <c r="C119">
        <v>1046316318</v>
      </c>
      <c r="D119">
        <v>394507435</v>
      </c>
      <c r="E119">
        <v>1</v>
      </c>
      <c r="F119">
        <v>1</v>
      </c>
      <c r="G119">
        <v>394458718</v>
      </c>
      <c r="H119">
        <v>3</v>
      </c>
      <c r="I119" t="s">
        <v>559</v>
      </c>
      <c r="J119" t="s">
        <v>560</v>
      </c>
      <c r="K119" t="s">
        <v>561</v>
      </c>
      <c r="L119">
        <v>1348</v>
      </c>
      <c r="N119">
        <v>39568864</v>
      </c>
      <c r="O119" t="s">
        <v>233</v>
      </c>
      <c r="P119" t="s">
        <v>233</v>
      </c>
      <c r="Q119">
        <v>1000</v>
      </c>
      <c r="W119">
        <v>0</v>
      </c>
      <c r="X119">
        <v>1310716689</v>
      </c>
      <c r="Y119">
        <v>4.4999999999999998E-2</v>
      </c>
      <c r="AA119">
        <v>7191.81</v>
      </c>
      <c r="AB119">
        <v>0</v>
      </c>
      <c r="AC119">
        <v>0</v>
      </c>
      <c r="AD119">
        <v>0</v>
      </c>
      <c r="AE119">
        <v>7191.81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T119">
        <v>4.4999999999999998E-2</v>
      </c>
      <c r="AV119">
        <v>0</v>
      </c>
      <c r="AW119">
        <v>2</v>
      </c>
      <c r="AX119">
        <v>1046316329</v>
      </c>
      <c r="AY119">
        <v>1</v>
      </c>
      <c r="AZ119">
        <v>0</v>
      </c>
      <c r="BA119">
        <v>139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Y119*Source!I48</f>
        <v>1.9574999999999996E-3</v>
      </c>
      <c r="CY119">
        <f t="shared" si="29"/>
        <v>7191.81</v>
      </c>
      <c r="CZ119">
        <f t="shared" si="30"/>
        <v>7191.81</v>
      </c>
      <c r="DA119">
        <f t="shared" si="31"/>
        <v>1</v>
      </c>
      <c r="DB119">
        <f t="shared" si="32"/>
        <v>323.63</v>
      </c>
      <c r="DC119">
        <f t="shared" si="33"/>
        <v>0</v>
      </c>
    </row>
    <row r="120" spans="1:107" x14ac:dyDescent="0.25">
      <c r="A120">
        <f>ROW(Source!A48)</f>
        <v>48</v>
      </c>
      <c r="B120">
        <v>1045535525</v>
      </c>
      <c r="C120">
        <v>1046316318</v>
      </c>
      <c r="D120">
        <v>394507468</v>
      </c>
      <c r="E120">
        <v>1</v>
      </c>
      <c r="F120">
        <v>1</v>
      </c>
      <c r="G120">
        <v>394458718</v>
      </c>
      <c r="H120">
        <v>3</v>
      </c>
      <c r="I120" t="s">
        <v>562</v>
      </c>
      <c r="J120" t="s">
        <v>563</v>
      </c>
      <c r="K120" t="s">
        <v>564</v>
      </c>
      <c r="L120">
        <v>195242642</v>
      </c>
      <c r="N120">
        <v>1010</v>
      </c>
      <c r="O120" t="s">
        <v>256</v>
      </c>
      <c r="P120" t="s">
        <v>256</v>
      </c>
      <c r="Q120">
        <v>1</v>
      </c>
      <c r="W120">
        <v>0</v>
      </c>
      <c r="X120">
        <v>809927953</v>
      </c>
      <c r="Y120">
        <v>0.83</v>
      </c>
      <c r="AA120">
        <v>13.76</v>
      </c>
      <c r="AB120">
        <v>0</v>
      </c>
      <c r="AC120">
        <v>0</v>
      </c>
      <c r="AD120">
        <v>0</v>
      </c>
      <c r="AE120">
        <v>13.76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T120">
        <v>0.83</v>
      </c>
      <c r="AV120">
        <v>0</v>
      </c>
      <c r="AW120">
        <v>2</v>
      </c>
      <c r="AX120">
        <v>1046316330</v>
      </c>
      <c r="AY120">
        <v>1</v>
      </c>
      <c r="AZ120">
        <v>0</v>
      </c>
      <c r="BA120">
        <v>140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Y120*Source!I48</f>
        <v>3.6104999999999998E-2</v>
      </c>
      <c r="CY120">
        <f t="shared" si="29"/>
        <v>13.76</v>
      </c>
      <c r="CZ120">
        <f t="shared" si="30"/>
        <v>13.76</v>
      </c>
      <c r="DA120">
        <f t="shared" si="31"/>
        <v>1</v>
      </c>
      <c r="DB120">
        <f t="shared" si="32"/>
        <v>11.42</v>
      </c>
      <c r="DC120">
        <f t="shared" si="33"/>
        <v>0</v>
      </c>
    </row>
    <row r="121" spans="1:107" x14ac:dyDescent="0.25">
      <c r="A121">
        <f>ROW(Source!A48)</f>
        <v>48</v>
      </c>
      <c r="B121">
        <v>1045535525</v>
      </c>
      <c r="C121">
        <v>1046316318</v>
      </c>
      <c r="D121">
        <v>394506256</v>
      </c>
      <c r="E121">
        <v>1</v>
      </c>
      <c r="F121">
        <v>1</v>
      </c>
      <c r="G121">
        <v>394458718</v>
      </c>
      <c r="H121">
        <v>3</v>
      </c>
      <c r="I121" t="s">
        <v>565</v>
      </c>
      <c r="J121" t="s">
        <v>566</v>
      </c>
      <c r="K121" t="s">
        <v>567</v>
      </c>
      <c r="L121">
        <v>1348</v>
      </c>
      <c r="N121">
        <v>39568864</v>
      </c>
      <c r="O121" t="s">
        <v>233</v>
      </c>
      <c r="P121" t="s">
        <v>233</v>
      </c>
      <c r="Q121">
        <v>1000</v>
      </c>
      <c r="W121">
        <v>0</v>
      </c>
      <c r="X121">
        <v>-1837888431</v>
      </c>
      <c r="Y121">
        <v>5.9999999999999995E-4</v>
      </c>
      <c r="AA121">
        <v>3246.35</v>
      </c>
      <c r="AB121">
        <v>0</v>
      </c>
      <c r="AC121">
        <v>0</v>
      </c>
      <c r="AD121">
        <v>0</v>
      </c>
      <c r="AE121">
        <v>3246.35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T121">
        <v>5.9999999999999995E-4</v>
      </c>
      <c r="AV121">
        <v>0</v>
      </c>
      <c r="AW121">
        <v>2</v>
      </c>
      <c r="AX121">
        <v>1046316331</v>
      </c>
      <c r="AY121">
        <v>1</v>
      </c>
      <c r="AZ121">
        <v>0</v>
      </c>
      <c r="BA121">
        <v>141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Y121*Source!I48</f>
        <v>2.6099999999999997E-5</v>
      </c>
      <c r="CY121">
        <f t="shared" si="29"/>
        <v>3246.35</v>
      </c>
      <c r="CZ121">
        <f t="shared" si="30"/>
        <v>3246.35</v>
      </c>
      <c r="DA121">
        <f t="shared" si="31"/>
        <v>1</v>
      </c>
      <c r="DB121">
        <f t="shared" si="32"/>
        <v>1.95</v>
      </c>
      <c r="DC121">
        <f t="shared" si="33"/>
        <v>0</v>
      </c>
    </row>
    <row r="122" spans="1:107" x14ac:dyDescent="0.25">
      <c r="A122">
        <f>ROW(Source!A48)</f>
        <v>48</v>
      </c>
      <c r="B122">
        <v>1045535525</v>
      </c>
      <c r="C122">
        <v>1046316318</v>
      </c>
      <c r="D122">
        <v>394513053</v>
      </c>
      <c r="E122">
        <v>1</v>
      </c>
      <c r="F122">
        <v>1</v>
      </c>
      <c r="G122">
        <v>394458718</v>
      </c>
      <c r="H122">
        <v>3</v>
      </c>
      <c r="I122" t="s">
        <v>202</v>
      </c>
      <c r="J122" t="s">
        <v>204</v>
      </c>
      <c r="K122" t="s">
        <v>52</v>
      </c>
      <c r="L122">
        <v>1301</v>
      </c>
      <c r="N122">
        <v>1003</v>
      </c>
      <c r="O122" t="s">
        <v>203</v>
      </c>
      <c r="P122" t="s">
        <v>203</v>
      </c>
      <c r="Q122">
        <v>1</v>
      </c>
      <c r="W122">
        <v>0</v>
      </c>
      <c r="X122">
        <v>-1365785902</v>
      </c>
      <c r="Y122">
        <v>1010</v>
      </c>
      <c r="AA122">
        <v>52.67</v>
      </c>
      <c r="AB122">
        <v>0</v>
      </c>
      <c r="AC122">
        <v>0</v>
      </c>
      <c r="AD122">
        <v>0</v>
      </c>
      <c r="AE122">
        <v>52.67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T122">
        <v>1010</v>
      </c>
      <c r="AV122">
        <v>0</v>
      </c>
      <c r="AW122">
        <v>1</v>
      </c>
      <c r="AX122">
        <v>-1</v>
      </c>
      <c r="AY122">
        <v>0</v>
      </c>
      <c r="AZ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Y122*Source!I48</f>
        <v>43.934999999999995</v>
      </c>
      <c r="CY122">
        <f t="shared" si="29"/>
        <v>52.67</v>
      </c>
      <c r="CZ122">
        <f t="shared" si="30"/>
        <v>52.67</v>
      </c>
      <c r="DA122">
        <f t="shared" si="31"/>
        <v>1</v>
      </c>
      <c r="DB122">
        <f t="shared" si="32"/>
        <v>53196.7</v>
      </c>
      <c r="DC122">
        <f t="shared" si="33"/>
        <v>0</v>
      </c>
    </row>
    <row r="123" spans="1:107" x14ac:dyDescent="0.25">
      <c r="A123">
        <f>ROW(Source!A48)</f>
        <v>48</v>
      </c>
      <c r="B123">
        <v>1045535525</v>
      </c>
      <c r="C123">
        <v>1046316318</v>
      </c>
      <c r="D123">
        <v>394513771</v>
      </c>
      <c r="E123">
        <v>1</v>
      </c>
      <c r="F123">
        <v>1</v>
      </c>
      <c r="G123">
        <v>394458718</v>
      </c>
      <c r="H123">
        <v>3</v>
      </c>
      <c r="I123" t="s">
        <v>568</v>
      </c>
      <c r="J123" t="s">
        <v>569</v>
      </c>
      <c r="K123" t="s">
        <v>570</v>
      </c>
      <c r="L123">
        <v>1391</v>
      </c>
      <c r="N123">
        <v>1013</v>
      </c>
      <c r="O123" t="s">
        <v>571</v>
      </c>
      <c r="P123" t="s">
        <v>571</v>
      </c>
      <c r="Q123">
        <v>1</v>
      </c>
      <c r="W123">
        <v>0</v>
      </c>
      <c r="X123">
        <v>-1504143043</v>
      </c>
      <c r="Y123">
        <v>5</v>
      </c>
      <c r="AA123">
        <v>56.47</v>
      </c>
      <c r="AB123">
        <v>0</v>
      </c>
      <c r="AC123">
        <v>0</v>
      </c>
      <c r="AD123">
        <v>0</v>
      </c>
      <c r="AE123">
        <v>56.47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T123">
        <v>5</v>
      </c>
      <c r="AV123">
        <v>0</v>
      </c>
      <c r="AW123">
        <v>2</v>
      </c>
      <c r="AX123">
        <v>1046316332</v>
      </c>
      <c r="AY123">
        <v>1</v>
      </c>
      <c r="AZ123">
        <v>0</v>
      </c>
      <c r="BA123">
        <v>142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Y123*Source!I48</f>
        <v>0.21749999999999997</v>
      </c>
      <c r="CY123">
        <f t="shared" si="29"/>
        <v>56.47</v>
      </c>
      <c r="CZ123">
        <f t="shared" si="30"/>
        <v>56.47</v>
      </c>
      <c r="DA123">
        <f t="shared" si="31"/>
        <v>1</v>
      </c>
      <c r="DB123">
        <f t="shared" si="32"/>
        <v>282.35000000000002</v>
      </c>
      <c r="DC123">
        <f t="shared" si="33"/>
        <v>0</v>
      </c>
    </row>
    <row r="124" spans="1:107" x14ac:dyDescent="0.25">
      <c r="A124">
        <f>ROW(Source!A48)</f>
        <v>48</v>
      </c>
      <c r="B124">
        <v>1045535525</v>
      </c>
      <c r="C124">
        <v>1046316318</v>
      </c>
      <c r="D124">
        <v>394513773</v>
      </c>
      <c r="E124">
        <v>1</v>
      </c>
      <c r="F124">
        <v>1</v>
      </c>
      <c r="G124">
        <v>394458718</v>
      </c>
      <c r="H124">
        <v>3</v>
      </c>
      <c r="I124" t="s">
        <v>572</v>
      </c>
      <c r="J124" t="s">
        <v>573</v>
      </c>
      <c r="K124" t="s">
        <v>574</v>
      </c>
      <c r="L124">
        <v>1391</v>
      </c>
      <c r="N124">
        <v>1013</v>
      </c>
      <c r="O124" t="s">
        <v>571</v>
      </c>
      <c r="P124" t="s">
        <v>571</v>
      </c>
      <c r="Q124">
        <v>1</v>
      </c>
      <c r="W124">
        <v>0</v>
      </c>
      <c r="X124">
        <v>2069774779</v>
      </c>
      <c r="Y124">
        <v>5</v>
      </c>
      <c r="AA124">
        <v>66.87</v>
      </c>
      <c r="AB124">
        <v>0</v>
      </c>
      <c r="AC124">
        <v>0</v>
      </c>
      <c r="AD124">
        <v>0</v>
      </c>
      <c r="AE124">
        <v>66.87</v>
      </c>
      <c r="AF124">
        <v>0</v>
      </c>
      <c r="AG124">
        <v>0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T124">
        <v>5</v>
      </c>
      <c r="AV124">
        <v>0</v>
      </c>
      <c r="AW124">
        <v>2</v>
      </c>
      <c r="AX124">
        <v>1046316333</v>
      </c>
      <c r="AY124">
        <v>1</v>
      </c>
      <c r="AZ124">
        <v>0</v>
      </c>
      <c r="BA124">
        <v>143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Y124*Source!I48</f>
        <v>0.21749999999999997</v>
      </c>
      <c r="CY124">
        <f t="shared" si="29"/>
        <v>66.87</v>
      </c>
      <c r="CZ124">
        <f t="shared" si="30"/>
        <v>66.87</v>
      </c>
      <c r="DA124">
        <f t="shared" si="31"/>
        <v>1</v>
      </c>
      <c r="DB124">
        <f t="shared" si="32"/>
        <v>334.35</v>
      </c>
      <c r="DC124">
        <f t="shared" si="33"/>
        <v>0</v>
      </c>
    </row>
    <row r="125" spans="1:107" x14ac:dyDescent="0.25">
      <c r="A125">
        <f>ROW(Source!A48)</f>
        <v>48</v>
      </c>
      <c r="B125">
        <v>1045535525</v>
      </c>
      <c r="C125">
        <v>1046316318</v>
      </c>
      <c r="D125">
        <v>394514428</v>
      </c>
      <c r="E125">
        <v>1</v>
      </c>
      <c r="F125">
        <v>1</v>
      </c>
      <c r="G125">
        <v>394458718</v>
      </c>
      <c r="H125">
        <v>3</v>
      </c>
      <c r="I125" t="s">
        <v>575</v>
      </c>
      <c r="J125" t="s">
        <v>576</v>
      </c>
      <c r="K125" t="s">
        <v>577</v>
      </c>
      <c r="L125">
        <v>195242642</v>
      </c>
      <c r="N125">
        <v>1010</v>
      </c>
      <c r="O125" t="s">
        <v>256</v>
      </c>
      <c r="P125" t="s">
        <v>256</v>
      </c>
      <c r="Q125">
        <v>1</v>
      </c>
      <c r="W125">
        <v>0</v>
      </c>
      <c r="X125">
        <v>-509989148</v>
      </c>
      <c r="Y125">
        <v>5</v>
      </c>
      <c r="AA125">
        <v>443.2</v>
      </c>
      <c r="AB125">
        <v>0</v>
      </c>
      <c r="AC125">
        <v>0</v>
      </c>
      <c r="AD125">
        <v>0</v>
      </c>
      <c r="AE125">
        <v>443.2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T125">
        <v>5</v>
      </c>
      <c r="AV125">
        <v>0</v>
      </c>
      <c r="AW125">
        <v>2</v>
      </c>
      <c r="AX125">
        <v>1046316334</v>
      </c>
      <c r="AY125">
        <v>1</v>
      </c>
      <c r="AZ125">
        <v>0</v>
      </c>
      <c r="BA125">
        <v>144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Y125*Source!I48</f>
        <v>0.21749999999999997</v>
      </c>
      <c r="CY125">
        <f t="shared" si="29"/>
        <v>443.2</v>
      </c>
      <c r="CZ125">
        <f t="shared" si="30"/>
        <v>443.2</v>
      </c>
      <c r="DA125">
        <f t="shared" si="31"/>
        <v>1</v>
      </c>
      <c r="DB125">
        <f t="shared" si="32"/>
        <v>2216</v>
      </c>
      <c r="DC125">
        <f t="shared" si="33"/>
        <v>0</v>
      </c>
    </row>
    <row r="126" spans="1:107" x14ac:dyDescent="0.25">
      <c r="A126">
        <f>ROW(Source!A48)</f>
        <v>48</v>
      </c>
      <c r="B126">
        <v>1045535525</v>
      </c>
      <c r="C126">
        <v>1046316318</v>
      </c>
      <c r="D126">
        <v>394514430</v>
      </c>
      <c r="E126">
        <v>1</v>
      </c>
      <c r="F126">
        <v>1</v>
      </c>
      <c r="G126">
        <v>394458718</v>
      </c>
      <c r="H126">
        <v>3</v>
      </c>
      <c r="I126" t="s">
        <v>578</v>
      </c>
      <c r="J126" t="s">
        <v>579</v>
      </c>
      <c r="K126" t="s">
        <v>580</v>
      </c>
      <c r="L126">
        <v>195242642</v>
      </c>
      <c r="N126">
        <v>1010</v>
      </c>
      <c r="O126" t="s">
        <v>256</v>
      </c>
      <c r="P126" t="s">
        <v>256</v>
      </c>
      <c r="Q126">
        <v>1</v>
      </c>
      <c r="W126">
        <v>0</v>
      </c>
      <c r="X126">
        <v>-1063325256</v>
      </c>
      <c r="Y126">
        <v>5</v>
      </c>
      <c r="AA126">
        <v>612.04</v>
      </c>
      <c r="AB126">
        <v>0</v>
      </c>
      <c r="AC126">
        <v>0</v>
      </c>
      <c r="AD126">
        <v>0</v>
      </c>
      <c r="AE126">
        <v>612.04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T126">
        <v>5</v>
      </c>
      <c r="AV126">
        <v>0</v>
      </c>
      <c r="AW126">
        <v>2</v>
      </c>
      <c r="AX126">
        <v>1046316335</v>
      </c>
      <c r="AY126">
        <v>1</v>
      </c>
      <c r="AZ126">
        <v>0</v>
      </c>
      <c r="BA126">
        <v>145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Y126*Source!I48</f>
        <v>0.21749999999999997</v>
      </c>
      <c r="CY126">
        <f t="shared" si="29"/>
        <v>612.04</v>
      </c>
      <c r="CZ126">
        <f t="shared" si="30"/>
        <v>612.04</v>
      </c>
      <c r="DA126">
        <f t="shared" si="31"/>
        <v>1</v>
      </c>
      <c r="DB126">
        <f t="shared" si="32"/>
        <v>3060.2</v>
      </c>
      <c r="DC126">
        <f t="shared" si="33"/>
        <v>0</v>
      </c>
    </row>
    <row r="127" spans="1:107" x14ac:dyDescent="0.25">
      <c r="A127">
        <f>ROW(Source!A49)</f>
        <v>49</v>
      </c>
      <c r="B127">
        <v>1045535526</v>
      </c>
      <c r="C127">
        <v>1046316318</v>
      </c>
      <c r="D127">
        <v>394458722</v>
      </c>
      <c r="E127">
        <v>394458718</v>
      </c>
      <c r="F127">
        <v>1</v>
      </c>
      <c r="G127">
        <v>394458718</v>
      </c>
      <c r="H127">
        <v>1</v>
      </c>
      <c r="I127" t="s">
        <v>499</v>
      </c>
      <c r="K127" t="s">
        <v>500</v>
      </c>
      <c r="L127">
        <v>1191</v>
      </c>
      <c r="N127">
        <v>1013</v>
      </c>
      <c r="O127" t="s">
        <v>501</v>
      </c>
      <c r="P127" t="s">
        <v>501</v>
      </c>
      <c r="Q127">
        <v>1</v>
      </c>
      <c r="W127">
        <v>0</v>
      </c>
      <c r="X127">
        <v>476480486</v>
      </c>
      <c r="Y127">
        <v>487.6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1</v>
      </c>
      <c r="AQ127">
        <v>0</v>
      </c>
      <c r="AR127">
        <v>0</v>
      </c>
      <c r="AT127">
        <v>424</v>
      </c>
      <c r="AU127" t="s">
        <v>165</v>
      </c>
      <c r="AV127">
        <v>1</v>
      </c>
      <c r="AW127">
        <v>2</v>
      </c>
      <c r="AX127">
        <v>1046316319</v>
      </c>
      <c r="AY127">
        <v>1</v>
      </c>
      <c r="AZ127">
        <v>0</v>
      </c>
      <c r="BA127">
        <v>150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Y127*Source!I49</f>
        <v>21.210599999999999</v>
      </c>
      <c r="CY127">
        <f>AD127</f>
        <v>0</v>
      </c>
      <c r="CZ127">
        <f>AH127</f>
        <v>0</v>
      </c>
      <c r="DA127">
        <f>AL127</f>
        <v>1</v>
      </c>
      <c r="DB127">
        <f>ROUND((ROUND(AT127*CZ127,2)*1.15),6)</f>
        <v>0</v>
      </c>
      <c r="DC127">
        <f>ROUND((ROUND(AT127*AG127,2)*1.15),6)</f>
        <v>0</v>
      </c>
    </row>
    <row r="128" spans="1:107" x14ac:dyDescent="0.25">
      <c r="A128">
        <f>ROW(Source!A49)</f>
        <v>49</v>
      </c>
      <c r="B128">
        <v>1045535526</v>
      </c>
      <c r="C128">
        <v>1046316318</v>
      </c>
      <c r="D128">
        <v>394531076</v>
      </c>
      <c r="E128">
        <v>1</v>
      </c>
      <c r="F128">
        <v>1</v>
      </c>
      <c r="G128">
        <v>394458718</v>
      </c>
      <c r="H128">
        <v>2</v>
      </c>
      <c r="I128" t="s">
        <v>535</v>
      </c>
      <c r="J128" t="s">
        <v>536</v>
      </c>
      <c r="K128" t="s">
        <v>537</v>
      </c>
      <c r="L128">
        <v>1367</v>
      </c>
      <c r="N128">
        <v>91022270</v>
      </c>
      <c r="O128" t="s">
        <v>505</v>
      </c>
      <c r="P128" t="s">
        <v>505</v>
      </c>
      <c r="Q128">
        <v>1</v>
      </c>
      <c r="W128">
        <v>0</v>
      </c>
      <c r="X128">
        <v>-1646177078</v>
      </c>
      <c r="Y128">
        <v>15.625</v>
      </c>
      <c r="AA128">
        <v>0</v>
      </c>
      <c r="AB128">
        <v>1198.9902474</v>
      </c>
      <c r="AC128">
        <v>515.98519499999998</v>
      </c>
      <c r="AD128">
        <v>0</v>
      </c>
      <c r="AE128">
        <v>0</v>
      </c>
      <c r="AF128">
        <v>105.81</v>
      </c>
      <c r="AG128">
        <v>18.78</v>
      </c>
      <c r="AH128">
        <v>0</v>
      </c>
      <c r="AI128">
        <v>1</v>
      </c>
      <c r="AJ128">
        <v>10.62</v>
      </c>
      <c r="AK128">
        <v>25.75</v>
      </c>
      <c r="AL128">
        <v>1</v>
      </c>
      <c r="AN128">
        <v>0</v>
      </c>
      <c r="AO128">
        <v>1</v>
      </c>
      <c r="AP128">
        <v>1</v>
      </c>
      <c r="AQ128">
        <v>0</v>
      </c>
      <c r="AR128">
        <v>0</v>
      </c>
      <c r="AT128">
        <v>12.5</v>
      </c>
      <c r="AU128" t="s">
        <v>164</v>
      </c>
      <c r="AV128">
        <v>0</v>
      </c>
      <c r="AW128">
        <v>2</v>
      </c>
      <c r="AX128">
        <v>1046316320</v>
      </c>
      <c r="AY128">
        <v>1</v>
      </c>
      <c r="AZ128">
        <v>0</v>
      </c>
      <c r="BA128">
        <v>151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Y128*Source!I49</f>
        <v>0.6796875</v>
      </c>
      <c r="CY128">
        <f t="shared" ref="CY128:CY135" si="34">AB128</f>
        <v>1198.9902474</v>
      </c>
      <c r="CZ128">
        <f t="shared" ref="CZ128:CZ135" si="35">AF128</f>
        <v>105.81</v>
      </c>
      <c r="DA128">
        <f t="shared" ref="DA128:DA135" si="36">AJ128</f>
        <v>10.62</v>
      </c>
      <c r="DB128">
        <f t="shared" ref="DB128:DB135" si="37">ROUND((ROUND(AT128*CZ128,2)*1.25),6)</f>
        <v>1653.2874999999999</v>
      </c>
      <c r="DC128">
        <f t="shared" ref="DC128:DC135" si="38">ROUND((ROUND(AT128*AG128,2)*1.25),6)</f>
        <v>293.4375</v>
      </c>
    </row>
    <row r="129" spans="1:107" x14ac:dyDescent="0.25">
      <c r="A129">
        <f>ROW(Source!A49)</f>
        <v>49</v>
      </c>
      <c r="B129">
        <v>1045535526</v>
      </c>
      <c r="C129">
        <v>1046316318</v>
      </c>
      <c r="D129">
        <v>394531137</v>
      </c>
      <c r="E129">
        <v>1</v>
      </c>
      <c r="F129">
        <v>1</v>
      </c>
      <c r="G129">
        <v>394458718</v>
      </c>
      <c r="H129">
        <v>2</v>
      </c>
      <c r="I129" t="s">
        <v>538</v>
      </c>
      <c r="J129" t="s">
        <v>539</v>
      </c>
      <c r="K129" t="s">
        <v>540</v>
      </c>
      <c r="L129">
        <v>1367</v>
      </c>
      <c r="N129">
        <v>91022270</v>
      </c>
      <c r="O129" t="s">
        <v>505</v>
      </c>
      <c r="P129" t="s">
        <v>505</v>
      </c>
      <c r="Q129">
        <v>1</v>
      </c>
      <c r="W129">
        <v>0</v>
      </c>
      <c r="X129">
        <v>-799529772</v>
      </c>
      <c r="Y129">
        <v>31.25</v>
      </c>
      <c r="AA129">
        <v>0</v>
      </c>
      <c r="AB129">
        <v>46.352614000000003</v>
      </c>
      <c r="AC129">
        <v>7.9678224999999996</v>
      </c>
      <c r="AD129">
        <v>0</v>
      </c>
      <c r="AE129">
        <v>0</v>
      </c>
      <c r="AF129">
        <v>8.1199999999999992</v>
      </c>
      <c r="AG129">
        <v>0.28999999999999998</v>
      </c>
      <c r="AH129">
        <v>0</v>
      </c>
      <c r="AI129">
        <v>1</v>
      </c>
      <c r="AJ129">
        <v>5.35</v>
      </c>
      <c r="AK129">
        <v>25.75</v>
      </c>
      <c r="AL129">
        <v>1</v>
      </c>
      <c r="AN129">
        <v>0</v>
      </c>
      <c r="AO129">
        <v>1</v>
      </c>
      <c r="AP129">
        <v>1</v>
      </c>
      <c r="AQ129">
        <v>0</v>
      </c>
      <c r="AR129">
        <v>0</v>
      </c>
      <c r="AT129">
        <v>25</v>
      </c>
      <c r="AU129" t="s">
        <v>164</v>
      </c>
      <c r="AV129">
        <v>0</v>
      </c>
      <c r="AW129">
        <v>2</v>
      </c>
      <c r="AX129">
        <v>1046316321</v>
      </c>
      <c r="AY129">
        <v>1</v>
      </c>
      <c r="AZ129">
        <v>0</v>
      </c>
      <c r="BA129">
        <v>152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Y129*Source!I49</f>
        <v>1.359375</v>
      </c>
      <c r="CY129">
        <f t="shared" si="34"/>
        <v>46.352614000000003</v>
      </c>
      <c r="CZ129">
        <f t="shared" si="35"/>
        <v>8.1199999999999992</v>
      </c>
      <c r="DA129">
        <f t="shared" si="36"/>
        <v>5.35</v>
      </c>
      <c r="DB129">
        <f t="shared" si="37"/>
        <v>253.75</v>
      </c>
      <c r="DC129">
        <f t="shared" si="38"/>
        <v>9.0625</v>
      </c>
    </row>
    <row r="130" spans="1:107" x14ac:dyDescent="0.25">
      <c r="A130">
        <f>ROW(Source!A49)</f>
        <v>49</v>
      </c>
      <c r="B130">
        <v>1045535526</v>
      </c>
      <c r="C130">
        <v>1046316318</v>
      </c>
      <c r="D130">
        <v>394531164</v>
      </c>
      <c r="E130">
        <v>1</v>
      </c>
      <c r="F130">
        <v>1</v>
      </c>
      <c r="G130">
        <v>394458718</v>
      </c>
      <c r="H130">
        <v>2</v>
      </c>
      <c r="I130" t="s">
        <v>541</v>
      </c>
      <c r="J130" t="s">
        <v>542</v>
      </c>
      <c r="K130" t="s">
        <v>543</v>
      </c>
      <c r="L130">
        <v>1367</v>
      </c>
      <c r="N130">
        <v>91022270</v>
      </c>
      <c r="O130" t="s">
        <v>505</v>
      </c>
      <c r="P130" t="s">
        <v>505</v>
      </c>
      <c r="Q130">
        <v>1</v>
      </c>
      <c r="W130">
        <v>0</v>
      </c>
      <c r="X130">
        <v>-1966635871</v>
      </c>
      <c r="Y130">
        <v>85.875</v>
      </c>
      <c r="AA130">
        <v>0</v>
      </c>
      <c r="AB130">
        <v>394.97565800000001</v>
      </c>
      <c r="AC130">
        <v>1.648515</v>
      </c>
      <c r="AD130">
        <v>0</v>
      </c>
      <c r="AE130">
        <v>0</v>
      </c>
      <c r="AF130">
        <v>47.95</v>
      </c>
      <c r="AG130">
        <v>0.06</v>
      </c>
      <c r="AH130">
        <v>0</v>
      </c>
      <c r="AI130">
        <v>1</v>
      </c>
      <c r="AJ130">
        <v>7.72</v>
      </c>
      <c r="AK130">
        <v>25.75</v>
      </c>
      <c r="AL130">
        <v>1</v>
      </c>
      <c r="AN130">
        <v>0</v>
      </c>
      <c r="AO130">
        <v>1</v>
      </c>
      <c r="AP130">
        <v>1</v>
      </c>
      <c r="AQ130">
        <v>0</v>
      </c>
      <c r="AR130">
        <v>0</v>
      </c>
      <c r="AT130">
        <v>68.7</v>
      </c>
      <c r="AU130" t="s">
        <v>164</v>
      </c>
      <c r="AV130">
        <v>0</v>
      </c>
      <c r="AW130">
        <v>2</v>
      </c>
      <c r="AX130">
        <v>1046316322</v>
      </c>
      <c r="AY130">
        <v>1</v>
      </c>
      <c r="AZ130">
        <v>0</v>
      </c>
      <c r="BA130">
        <v>153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Y130*Source!I49</f>
        <v>3.7355624999999999</v>
      </c>
      <c r="CY130">
        <f t="shared" si="34"/>
        <v>394.97565800000001</v>
      </c>
      <c r="CZ130">
        <f t="shared" si="35"/>
        <v>47.95</v>
      </c>
      <c r="DA130">
        <f t="shared" si="36"/>
        <v>7.72</v>
      </c>
      <c r="DB130">
        <f t="shared" si="37"/>
        <v>4117.7124999999996</v>
      </c>
      <c r="DC130">
        <f t="shared" si="38"/>
        <v>5.15</v>
      </c>
    </row>
    <row r="131" spans="1:107" x14ac:dyDescent="0.25">
      <c r="A131">
        <f>ROW(Source!A49)</f>
        <v>49</v>
      </c>
      <c r="B131">
        <v>1045535526</v>
      </c>
      <c r="C131">
        <v>1046316318</v>
      </c>
      <c r="D131">
        <v>394531453</v>
      </c>
      <c r="E131">
        <v>1</v>
      </c>
      <c r="F131">
        <v>1</v>
      </c>
      <c r="G131">
        <v>394458718</v>
      </c>
      <c r="H131">
        <v>2</v>
      </c>
      <c r="I131" t="s">
        <v>544</v>
      </c>
      <c r="J131" t="s">
        <v>545</v>
      </c>
      <c r="K131" t="s">
        <v>546</v>
      </c>
      <c r="L131">
        <v>1367</v>
      </c>
      <c r="N131">
        <v>91022270</v>
      </c>
      <c r="O131" t="s">
        <v>505</v>
      </c>
      <c r="P131" t="s">
        <v>505</v>
      </c>
      <c r="Q131">
        <v>1</v>
      </c>
      <c r="W131">
        <v>0</v>
      </c>
      <c r="X131">
        <v>-628430174</v>
      </c>
      <c r="Y131">
        <v>0.13750000000000001</v>
      </c>
      <c r="AA131">
        <v>0</v>
      </c>
      <c r="AB131">
        <v>808.90838489999999</v>
      </c>
      <c r="AC131">
        <v>394.54459000000003</v>
      </c>
      <c r="AD131">
        <v>0</v>
      </c>
      <c r="AE131">
        <v>0</v>
      </c>
      <c r="AF131">
        <v>76.81</v>
      </c>
      <c r="AG131">
        <v>14.36</v>
      </c>
      <c r="AH131">
        <v>0</v>
      </c>
      <c r="AI131">
        <v>1</v>
      </c>
      <c r="AJ131">
        <v>9.8699999999999992</v>
      </c>
      <c r="AK131">
        <v>25.75</v>
      </c>
      <c r="AL131">
        <v>1</v>
      </c>
      <c r="AN131">
        <v>0</v>
      </c>
      <c r="AO131">
        <v>1</v>
      </c>
      <c r="AP131">
        <v>1</v>
      </c>
      <c r="AQ131">
        <v>0</v>
      </c>
      <c r="AR131">
        <v>0</v>
      </c>
      <c r="AT131">
        <v>0.11</v>
      </c>
      <c r="AU131" t="s">
        <v>164</v>
      </c>
      <c r="AV131">
        <v>0</v>
      </c>
      <c r="AW131">
        <v>2</v>
      </c>
      <c r="AX131">
        <v>1046316323</v>
      </c>
      <c r="AY131">
        <v>1</v>
      </c>
      <c r="AZ131">
        <v>0</v>
      </c>
      <c r="BA131">
        <v>154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Y131*Source!I49</f>
        <v>5.9812500000000005E-3</v>
      </c>
      <c r="CY131">
        <f t="shared" si="34"/>
        <v>808.90838489999999</v>
      </c>
      <c r="CZ131">
        <f t="shared" si="35"/>
        <v>76.81</v>
      </c>
      <c r="DA131">
        <f t="shared" si="36"/>
        <v>9.8699999999999992</v>
      </c>
      <c r="DB131">
        <f t="shared" si="37"/>
        <v>10.5625</v>
      </c>
      <c r="DC131">
        <f t="shared" si="38"/>
        <v>1.9750000000000001</v>
      </c>
    </row>
    <row r="132" spans="1:107" x14ac:dyDescent="0.25">
      <c r="A132">
        <f>ROW(Source!A49)</f>
        <v>49</v>
      </c>
      <c r="B132">
        <v>1045535526</v>
      </c>
      <c r="C132">
        <v>1046316318</v>
      </c>
      <c r="D132">
        <v>394531499</v>
      </c>
      <c r="E132">
        <v>1</v>
      </c>
      <c r="F132">
        <v>1</v>
      </c>
      <c r="G132">
        <v>394458718</v>
      </c>
      <c r="H132">
        <v>2</v>
      </c>
      <c r="I132" t="s">
        <v>547</v>
      </c>
      <c r="J132" t="s">
        <v>548</v>
      </c>
      <c r="K132" t="s">
        <v>549</v>
      </c>
      <c r="L132">
        <v>1367</v>
      </c>
      <c r="N132">
        <v>91022270</v>
      </c>
      <c r="O132" t="s">
        <v>505</v>
      </c>
      <c r="P132" t="s">
        <v>505</v>
      </c>
      <c r="Q132">
        <v>1</v>
      </c>
      <c r="W132">
        <v>0</v>
      </c>
      <c r="X132">
        <v>-1780114133</v>
      </c>
      <c r="Y132">
        <v>10.324999999999999</v>
      </c>
      <c r="AA132">
        <v>0</v>
      </c>
      <c r="AB132">
        <v>2.9107759999999998</v>
      </c>
      <c r="AC132">
        <v>0</v>
      </c>
      <c r="AD132">
        <v>0</v>
      </c>
      <c r="AE132">
        <v>0</v>
      </c>
      <c r="AF132">
        <v>0.44</v>
      </c>
      <c r="AG132">
        <v>0</v>
      </c>
      <c r="AH132">
        <v>0</v>
      </c>
      <c r="AI132">
        <v>1</v>
      </c>
      <c r="AJ132">
        <v>6.2</v>
      </c>
      <c r="AK132">
        <v>25.75</v>
      </c>
      <c r="AL132">
        <v>1</v>
      </c>
      <c r="AN132">
        <v>0</v>
      </c>
      <c r="AO132">
        <v>1</v>
      </c>
      <c r="AP132">
        <v>1</v>
      </c>
      <c r="AQ132">
        <v>0</v>
      </c>
      <c r="AR132">
        <v>0</v>
      </c>
      <c r="AT132">
        <v>8.26</v>
      </c>
      <c r="AU132" t="s">
        <v>164</v>
      </c>
      <c r="AV132">
        <v>0</v>
      </c>
      <c r="AW132">
        <v>2</v>
      </c>
      <c r="AX132">
        <v>1046316326</v>
      </c>
      <c r="AY132">
        <v>1</v>
      </c>
      <c r="AZ132">
        <v>0</v>
      </c>
      <c r="BA132">
        <v>155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Y132*Source!I49</f>
        <v>0.44913749999999991</v>
      </c>
      <c r="CY132">
        <f t="shared" si="34"/>
        <v>2.9107759999999998</v>
      </c>
      <c r="CZ132">
        <f t="shared" si="35"/>
        <v>0.44</v>
      </c>
      <c r="DA132">
        <f t="shared" si="36"/>
        <v>6.2</v>
      </c>
      <c r="DB132">
        <f t="shared" si="37"/>
        <v>4.5374999999999996</v>
      </c>
      <c r="DC132">
        <f t="shared" si="38"/>
        <v>0</v>
      </c>
    </row>
    <row r="133" spans="1:107" x14ac:dyDescent="0.25">
      <c r="A133">
        <f>ROW(Source!A49)</f>
        <v>49</v>
      </c>
      <c r="B133">
        <v>1045535526</v>
      </c>
      <c r="C133">
        <v>1046316318</v>
      </c>
      <c r="D133">
        <v>394530700</v>
      </c>
      <c r="E133">
        <v>1</v>
      </c>
      <c r="F133">
        <v>1</v>
      </c>
      <c r="G133">
        <v>394458718</v>
      </c>
      <c r="H133">
        <v>2</v>
      </c>
      <c r="I133" t="s">
        <v>550</v>
      </c>
      <c r="J133" t="s">
        <v>551</v>
      </c>
      <c r="K133" t="s">
        <v>552</v>
      </c>
      <c r="L133">
        <v>1367</v>
      </c>
      <c r="N133">
        <v>91022270</v>
      </c>
      <c r="O133" t="s">
        <v>505</v>
      </c>
      <c r="P133" t="s">
        <v>505</v>
      </c>
      <c r="Q133">
        <v>1</v>
      </c>
      <c r="W133">
        <v>0</v>
      </c>
      <c r="X133">
        <v>-266174272</v>
      </c>
      <c r="Y133">
        <v>8.7499999999999994E-2</v>
      </c>
      <c r="AA133">
        <v>0</v>
      </c>
      <c r="AB133">
        <v>1768.3096508000001</v>
      </c>
      <c r="AC133">
        <v>498.67578750000001</v>
      </c>
      <c r="AD133">
        <v>0</v>
      </c>
      <c r="AE133">
        <v>0</v>
      </c>
      <c r="AF133">
        <v>190.93</v>
      </c>
      <c r="AG133">
        <v>18.149999999999999</v>
      </c>
      <c r="AH133">
        <v>0</v>
      </c>
      <c r="AI133">
        <v>1</v>
      </c>
      <c r="AJ133">
        <v>8.68</v>
      </c>
      <c r="AK133">
        <v>25.75</v>
      </c>
      <c r="AL133">
        <v>1</v>
      </c>
      <c r="AN133">
        <v>0</v>
      </c>
      <c r="AO133">
        <v>1</v>
      </c>
      <c r="AP133">
        <v>1</v>
      </c>
      <c r="AQ133">
        <v>0</v>
      </c>
      <c r="AR133">
        <v>0</v>
      </c>
      <c r="AT133">
        <v>7.0000000000000007E-2</v>
      </c>
      <c r="AU133" t="s">
        <v>164</v>
      </c>
      <c r="AV133">
        <v>0</v>
      </c>
      <c r="AW133">
        <v>2</v>
      </c>
      <c r="AX133">
        <v>1046316324</v>
      </c>
      <c r="AY133">
        <v>1</v>
      </c>
      <c r="AZ133">
        <v>0</v>
      </c>
      <c r="BA133">
        <v>156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Y133*Source!I49</f>
        <v>3.8062499999999993E-3</v>
      </c>
      <c r="CY133">
        <f t="shared" si="34"/>
        <v>1768.3096508000001</v>
      </c>
      <c r="CZ133">
        <f t="shared" si="35"/>
        <v>190.93</v>
      </c>
      <c r="DA133">
        <f t="shared" si="36"/>
        <v>8.68</v>
      </c>
      <c r="DB133">
        <f t="shared" si="37"/>
        <v>16.712499999999999</v>
      </c>
      <c r="DC133">
        <f t="shared" si="38"/>
        <v>1.5874999999999999</v>
      </c>
    </row>
    <row r="134" spans="1:107" x14ac:dyDescent="0.25">
      <c r="A134">
        <f>ROW(Source!A49)</f>
        <v>49</v>
      </c>
      <c r="B134">
        <v>1045535526</v>
      </c>
      <c r="C134">
        <v>1046316318</v>
      </c>
      <c r="D134">
        <v>394530723</v>
      </c>
      <c r="E134">
        <v>1</v>
      </c>
      <c r="F134">
        <v>1</v>
      </c>
      <c r="G134">
        <v>394458718</v>
      </c>
      <c r="H134">
        <v>2</v>
      </c>
      <c r="I134" t="s">
        <v>553</v>
      </c>
      <c r="J134" t="s">
        <v>554</v>
      </c>
      <c r="K134" t="s">
        <v>555</v>
      </c>
      <c r="L134">
        <v>1367</v>
      </c>
      <c r="N134">
        <v>91022270</v>
      </c>
      <c r="O134" t="s">
        <v>505</v>
      </c>
      <c r="P134" t="s">
        <v>505</v>
      </c>
      <c r="Q134">
        <v>1</v>
      </c>
      <c r="W134">
        <v>0</v>
      </c>
      <c r="X134">
        <v>654305593</v>
      </c>
      <c r="Y134">
        <v>30.875</v>
      </c>
      <c r="AA134">
        <v>0</v>
      </c>
      <c r="AB134">
        <v>1316.0284104</v>
      </c>
      <c r="AC134">
        <v>722.32432249999999</v>
      </c>
      <c r="AD134">
        <v>0</v>
      </c>
      <c r="AE134">
        <v>0</v>
      </c>
      <c r="AF134">
        <v>117.69</v>
      </c>
      <c r="AG134">
        <v>26.29</v>
      </c>
      <c r="AH134">
        <v>0</v>
      </c>
      <c r="AI134">
        <v>1</v>
      </c>
      <c r="AJ134">
        <v>10.48</v>
      </c>
      <c r="AK134">
        <v>25.75</v>
      </c>
      <c r="AL134">
        <v>1</v>
      </c>
      <c r="AN134">
        <v>0</v>
      </c>
      <c r="AO134">
        <v>1</v>
      </c>
      <c r="AP134">
        <v>1</v>
      </c>
      <c r="AQ134">
        <v>0</v>
      </c>
      <c r="AR134">
        <v>0</v>
      </c>
      <c r="AT134">
        <v>24.7</v>
      </c>
      <c r="AU134" t="s">
        <v>164</v>
      </c>
      <c r="AV134">
        <v>0</v>
      </c>
      <c r="AW134">
        <v>2</v>
      </c>
      <c r="AX134">
        <v>1046316325</v>
      </c>
      <c r="AY134">
        <v>1</v>
      </c>
      <c r="AZ134">
        <v>0</v>
      </c>
      <c r="BA134">
        <v>157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Y134*Source!I49</f>
        <v>1.3430624999999998</v>
      </c>
      <c r="CY134">
        <f t="shared" si="34"/>
        <v>1316.0284104</v>
      </c>
      <c r="CZ134">
        <f t="shared" si="35"/>
        <v>117.69</v>
      </c>
      <c r="DA134">
        <f t="shared" si="36"/>
        <v>10.48</v>
      </c>
      <c r="DB134">
        <f t="shared" si="37"/>
        <v>3633.6750000000002</v>
      </c>
      <c r="DC134">
        <f t="shared" si="38"/>
        <v>811.7</v>
      </c>
    </row>
    <row r="135" spans="1:107" x14ac:dyDescent="0.25">
      <c r="A135">
        <f>ROW(Source!A49)</f>
        <v>49</v>
      </c>
      <c r="B135">
        <v>1045535526</v>
      </c>
      <c r="C135">
        <v>1046316318</v>
      </c>
      <c r="D135">
        <v>394459462</v>
      </c>
      <c r="E135">
        <v>394458718</v>
      </c>
      <c r="F135">
        <v>1</v>
      </c>
      <c r="G135">
        <v>394458718</v>
      </c>
      <c r="H135">
        <v>2</v>
      </c>
      <c r="I135" t="s">
        <v>512</v>
      </c>
      <c r="K135" t="s">
        <v>513</v>
      </c>
      <c r="L135">
        <v>1344</v>
      </c>
      <c r="N135">
        <v>1008</v>
      </c>
      <c r="O135" t="s">
        <v>514</v>
      </c>
      <c r="P135" t="s">
        <v>514</v>
      </c>
      <c r="Q135">
        <v>1</v>
      </c>
      <c r="W135">
        <v>0</v>
      </c>
      <c r="X135">
        <v>-1180195794</v>
      </c>
      <c r="Y135">
        <v>2.5000000000000001E-2</v>
      </c>
      <c r="AA135">
        <v>0</v>
      </c>
      <c r="AB135">
        <v>1.0669999999999999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1</v>
      </c>
      <c r="AQ135">
        <v>0</v>
      </c>
      <c r="AR135">
        <v>0</v>
      </c>
      <c r="AT135">
        <v>0.02</v>
      </c>
      <c r="AU135" t="s">
        <v>164</v>
      </c>
      <c r="AV135">
        <v>0</v>
      </c>
      <c r="AW135">
        <v>2</v>
      </c>
      <c r="AX135">
        <v>1046316327</v>
      </c>
      <c r="AY135">
        <v>1</v>
      </c>
      <c r="AZ135">
        <v>0</v>
      </c>
      <c r="BA135">
        <v>158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Y135*Source!I49</f>
        <v>1.0874999999999999E-3</v>
      </c>
      <c r="CY135">
        <f t="shared" si="34"/>
        <v>1.0669999999999999</v>
      </c>
      <c r="CZ135">
        <f t="shared" si="35"/>
        <v>1</v>
      </c>
      <c r="DA135">
        <f t="shared" si="36"/>
        <v>1</v>
      </c>
      <c r="DB135">
        <f t="shared" si="37"/>
        <v>2.5000000000000001E-2</v>
      </c>
      <c r="DC135">
        <f t="shared" si="38"/>
        <v>0</v>
      </c>
    </row>
    <row r="136" spans="1:107" x14ac:dyDescent="0.25">
      <c r="A136">
        <f>ROW(Source!A49)</f>
        <v>49</v>
      </c>
      <c r="B136">
        <v>1045535526</v>
      </c>
      <c r="C136">
        <v>1046316318</v>
      </c>
      <c r="D136">
        <v>394506123</v>
      </c>
      <c r="E136">
        <v>1</v>
      </c>
      <c r="F136">
        <v>1</v>
      </c>
      <c r="G136">
        <v>394458718</v>
      </c>
      <c r="H136">
        <v>3</v>
      </c>
      <c r="I136" t="s">
        <v>556</v>
      </c>
      <c r="J136" t="s">
        <v>557</v>
      </c>
      <c r="K136" t="s">
        <v>558</v>
      </c>
      <c r="L136">
        <v>1339</v>
      </c>
      <c r="N136">
        <v>1007</v>
      </c>
      <c r="O136" t="s">
        <v>241</v>
      </c>
      <c r="P136" t="s">
        <v>241</v>
      </c>
      <c r="Q136">
        <v>1</v>
      </c>
      <c r="W136">
        <v>0</v>
      </c>
      <c r="X136">
        <v>-862991314</v>
      </c>
      <c r="Y136">
        <v>10</v>
      </c>
      <c r="AA136">
        <v>36.448819399999998</v>
      </c>
      <c r="AB136">
        <v>0</v>
      </c>
      <c r="AC136">
        <v>0</v>
      </c>
      <c r="AD136">
        <v>0</v>
      </c>
      <c r="AE136">
        <v>7.07</v>
      </c>
      <c r="AF136">
        <v>0</v>
      </c>
      <c r="AG136">
        <v>0</v>
      </c>
      <c r="AH136">
        <v>0</v>
      </c>
      <c r="AI136">
        <v>5.14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T136">
        <v>10</v>
      </c>
      <c r="AV136">
        <v>0</v>
      </c>
      <c r="AW136">
        <v>2</v>
      </c>
      <c r="AX136">
        <v>1046316328</v>
      </c>
      <c r="AY136">
        <v>1</v>
      </c>
      <c r="AZ136">
        <v>0</v>
      </c>
      <c r="BA136">
        <v>159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Y136*Source!I49</f>
        <v>0.43499999999999994</v>
      </c>
      <c r="CY136">
        <f t="shared" ref="CY136:CY144" si="39">AA136</f>
        <v>36.448819399999998</v>
      </c>
      <c r="CZ136">
        <f t="shared" ref="CZ136:CZ144" si="40">AE136</f>
        <v>7.07</v>
      </c>
      <c r="DA136">
        <f t="shared" ref="DA136:DA144" si="41">AI136</f>
        <v>5.14</v>
      </c>
      <c r="DB136">
        <f t="shared" ref="DB136:DB144" si="42">ROUND(ROUND(AT136*CZ136,2),6)</f>
        <v>70.7</v>
      </c>
      <c r="DC136">
        <f t="shared" ref="DC136:DC144" si="43">ROUND(ROUND(AT136*AG136,2),6)</f>
        <v>0</v>
      </c>
    </row>
    <row r="137" spans="1:107" x14ac:dyDescent="0.25">
      <c r="A137">
        <f>ROW(Source!A49)</f>
        <v>49</v>
      </c>
      <c r="B137">
        <v>1045535526</v>
      </c>
      <c r="C137">
        <v>1046316318</v>
      </c>
      <c r="D137">
        <v>394507435</v>
      </c>
      <c r="E137">
        <v>1</v>
      </c>
      <c r="F137">
        <v>1</v>
      </c>
      <c r="G137">
        <v>394458718</v>
      </c>
      <c r="H137">
        <v>3</v>
      </c>
      <c r="I137" t="s">
        <v>559</v>
      </c>
      <c r="J137" t="s">
        <v>560</v>
      </c>
      <c r="K137" t="s">
        <v>561</v>
      </c>
      <c r="L137">
        <v>1348</v>
      </c>
      <c r="N137">
        <v>39568864</v>
      </c>
      <c r="O137" t="s">
        <v>233</v>
      </c>
      <c r="P137" t="s">
        <v>233</v>
      </c>
      <c r="Q137">
        <v>1000</v>
      </c>
      <c r="W137">
        <v>0</v>
      </c>
      <c r="X137">
        <v>1310716689</v>
      </c>
      <c r="Y137">
        <v>4.4999999999999998E-2</v>
      </c>
      <c r="AA137">
        <v>117794.5840719</v>
      </c>
      <c r="AB137">
        <v>0</v>
      </c>
      <c r="AC137">
        <v>0</v>
      </c>
      <c r="AD137">
        <v>0</v>
      </c>
      <c r="AE137">
        <v>7191.81</v>
      </c>
      <c r="AF137">
        <v>0</v>
      </c>
      <c r="AG137">
        <v>0</v>
      </c>
      <c r="AH137">
        <v>0</v>
      </c>
      <c r="AI137">
        <v>16.329999999999998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T137">
        <v>4.4999999999999998E-2</v>
      </c>
      <c r="AV137">
        <v>0</v>
      </c>
      <c r="AW137">
        <v>2</v>
      </c>
      <c r="AX137">
        <v>1046316329</v>
      </c>
      <c r="AY137">
        <v>1</v>
      </c>
      <c r="AZ137">
        <v>0</v>
      </c>
      <c r="BA137">
        <v>160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Y137*Source!I49</f>
        <v>1.9574999999999996E-3</v>
      </c>
      <c r="CY137">
        <f t="shared" si="39"/>
        <v>117794.5840719</v>
      </c>
      <c r="CZ137">
        <f t="shared" si="40"/>
        <v>7191.81</v>
      </c>
      <c r="DA137">
        <f t="shared" si="41"/>
        <v>16.329999999999998</v>
      </c>
      <c r="DB137">
        <f t="shared" si="42"/>
        <v>323.63</v>
      </c>
      <c r="DC137">
        <f t="shared" si="43"/>
        <v>0</v>
      </c>
    </row>
    <row r="138" spans="1:107" x14ac:dyDescent="0.25">
      <c r="A138">
        <f>ROW(Source!A49)</f>
        <v>49</v>
      </c>
      <c r="B138">
        <v>1045535526</v>
      </c>
      <c r="C138">
        <v>1046316318</v>
      </c>
      <c r="D138">
        <v>394507468</v>
      </c>
      <c r="E138">
        <v>1</v>
      </c>
      <c r="F138">
        <v>1</v>
      </c>
      <c r="G138">
        <v>394458718</v>
      </c>
      <c r="H138">
        <v>3</v>
      </c>
      <c r="I138" t="s">
        <v>562</v>
      </c>
      <c r="J138" t="s">
        <v>563</v>
      </c>
      <c r="K138" t="s">
        <v>564</v>
      </c>
      <c r="L138">
        <v>195242642</v>
      </c>
      <c r="N138">
        <v>1010</v>
      </c>
      <c r="O138" t="s">
        <v>256</v>
      </c>
      <c r="P138" t="s">
        <v>256</v>
      </c>
      <c r="Q138">
        <v>1</v>
      </c>
      <c r="W138">
        <v>0</v>
      </c>
      <c r="X138">
        <v>809927953</v>
      </c>
      <c r="Y138">
        <v>0.83</v>
      </c>
      <c r="AA138">
        <v>42.783968000000002</v>
      </c>
      <c r="AB138">
        <v>0</v>
      </c>
      <c r="AC138">
        <v>0</v>
      </c>
      <c r="AD138">
        <v>0</v>
      </c>
      <c r="AE138">
        <v>13.76</v>
      </c>
      <c r="AF138">
        <v>0</v>
      </c>
      <c r="AG138">
        <v>0</v>
      </c>
      <c r="AH138">
        <v>0</v>
      </c>
      <c r="AI138">
        <v>3.1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T138">
        <v>0.83</v>
      </c>
      <c r="AV138">
        <v>0</v>
      </c>
      <c r="AW138">
        <v>2</v>
      </c>
      <c r="AX138">
        <v>1046316330</v>
      </c>
      <c r="AY138">
        <v>1</v>
      </c>
      <c r="AZ138">
        <v>0</v>
      </c>
      <c r="BA138">
        <v>161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Y138*Source!I49</f>
        <v>3.6104999999999998E-2</v>
      </c>
      <c r="CY138">
        <f t="shared" si="39"/>
        <v>42.783968000000002</v>
      </c>
      <c r="CZ138">
        <f t="shared" si="40"/>
        <v>13.76</v>
      </c>
      <c r="DA138">
        <f t="shared" si="41"/>
        <v>3.1</v>
      </c>
      <c r="DB138">
        <f t="shared" si="42"/>
        <v>11.42</v>
      </c>
      <c r="DC138">
        <f t="shared" si="43"/>
        <v>0</v>
      </c>
    </row>
    <row r="139" spans="1:107" x14ac:dyDescent="0.25">
      <c r="A139">
        <f>ROW(Source!A49)</f>
        <v>49</v>
      </c>
      <c r="B139">
        <v>1045535526</v>
      </c>
      <c r="C139">
        <v>1046316318</v>
      </c>
      <c r="D139">
        <v>394506256</v>
      </c>
      <c r="E139">
        <v>1</v>
      </c>
      <c r="F139">
        <v>1</v>
      </c>
      <c r="G139">
        <v>394458718</v>
      </c>
      <c r="H139">
        <v>3</v>
      </c>
      <c r="I139" t="s">
        <v>565</v>
      </c>
      <c r="J139" t="s">
        <v>566</v>
      </c>
      <c r="K139" t="s">
        <v>567</v>
      </c>
      <c r="L139">
        <v>1348</v>
      </c>
      <c r="N139">
        <v>39568864</v>
      </c>
      <c r="O139" t="s">
        <v>233</v>
      </c>
      <c r="P139" t="s">
        <v>233</v>
      </c>
      <c r="Q139">
        <v>1000</v>
      </c>
      <c r="W139">
        <v>0</v>
      </c>
      <c r="X139">
        <v>-1837888431</v>
      </c>
      <c r="Y139">
        <v>5.9999999999999995E-4</v>
      </c>
      <c r="AA139">
        <v>48450.605064000003</v>
      </c>
      <c r="AB139">
        <v>0</v>
      </c>
      <c r="AC139">
        <v>0</v>
      </c>
      <c r="AD139">
        <v>0</v>
      </c>
      <c r="AE139">
        <v>3246.35</v>
      </c>
      <c r="AF139">
        <v>0</v>
      </c>
      <c r="AG139">
        <v>0</v>
      </c>
      <c r="AH139">
        <v>0</v>
      </c>
      <c r="AI139">
        <v>14.88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T139">
        <v>5.9999999999999995E-4</v>
      </c>
      <c r="AV139">
        <v>0</v>
      </c>
      <c r="AW139">
        <v>2</v>
      </c>
      <c r="AX139">
        <v>1046316331</v>
      </c>
      <c r="AY139">
        <v>1</v>
      </c>
      <c r="AZ139">
        <v>0</v>
      </c>
      <c r="BA139">
        <v>162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Y139*Source!I49</f>
        <v>2.6099999999999997E-5</v>
      </c>
      <c r="CY139">
        <f t="shared" si="39"/>
        <v>48450.605064000003</v>
      </c>
      <c r="CZ139">
        <f t="shared" si="40"/>
        <v>3246.35</v>
      </c>
      <c r="DA139">
        <f t="shared" si="41"/>
        <v>14.88</v>
      </c>
      <c r="DB139">
        <f t="shared" si="42"/>
        <v>1.95</v>
      </c>
      <c r="DC139">
        <f t="shared" si="43"/>
        <v>0</v>
      </c>
    </row>
    <row r="140" spans="1:107" x14ac:dyDescent="0.25">
      <c r="A140">
        <f>ROW(Source!A49)</f>
        <v>49</v>
      </c>
      <c r="B140">
        <v>1045535526</v>
      </c>
      <c r="C140">
        <v>1046316318</v>
      </c>
      <c r="D140">
        <v>394513053</v>
      </c>
      <c r="E140">
        <v>1</v>
      </c>
      <c r="F140">
        <v>1</v>
      </c>
      <c r="G140">
        <v>394458718</v>
      </c>
      <c r="H140">
        <v>3</v>
      </c>
      <c r="I140" t="s">
        <v>202</v>
      </c>
      <c r="J140" t="s">
        <v>204</v>
      </c>
      <c r="K140" t="s">
        <v>52</v>
      </c>
      <c r="L140">
        <v>1301</v>
      </c>
      <c r="N140">
        <v>1003</v>
      </c>
      <c r="O140" t="s">
        <v>203</v>
      </c>
      <c r="P140" t="s">
        <v>203</v>
      </c>
      <c r="Q140">
        <v>1</v>
      </c>
      <c r="W140">
        <v>0</v>
      </c>
      <c r="X140">
        <v>-1365785902</v>
      </c>
      <c r="Y140">
        <v>1010</v>
      </c>
      <c r="AA140">
        <v>440.58560340000002</v>
      </c>
      <c r="AB140">
        <v>0</v>
      </c>
      <c r="AC140">
        <v>0</v>
      </c>
      <c r="AD140">
        <v>0</v>
      </c>
      <c r="AE140">
        <v>52.67</v>
      </c>
      <c r="AF140">
        <v>0</v>
      </c>
      <c r="AG140">
        <v>0</v>
      </c>
      <c r="AH140">
        <v>0</v>
      </c>
      <c r="AI140">
        <v>8.34</v>
      </c>
      <c r="AJ140">
        <v>1</v>
      </c>
      <c r="AK140">
        <v>1</v>
      </c>
      <c r="AL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T140">
        <v>1010</v>
      </c>
      <c r="AV140">
        <v>0</v>
      </c>
      <c r="AW140">
        <v>1</v>
      </c>
      <c r="AX140">
        <v>-1</v>
      </c>
      <c r="AY140">
        <v>0</v>
      </c>
      <c r="AZ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Y140*Source!I49</f>
        <v>43.934999999999995</v>
      </c>
      <c r="CY140">
        <f t="shared" si="39"/>
        <v>440.58560340000002</v>
      </c>
      <c r="CZ140">
        <f t="shared" si="40"/>
        <v>52.67</v>
      </c>
      <c r="DA140">
        <f t="shared" si="41"/>
        <v>8.34</v>
      </c>
      <c r="DB140">
        <f t="shared" si="42"/>
        <v>53196.7</v>
      </c>
      <c r="DC140">
        <f t="shared" si="43"/>
        <v>0</v>
      </c>
    </row>
    <row r="141" spans="1:107" x14ac:dyDescent="0.25">
      <c r="A141">
        <f>ROW(Source!A49)</f>
        <v>49</v>
      </c>
      <c r="B141">
        <v>1045535526</v>
      </c>
      <c r="C141">
        <v>1046316318</v>
      </c>
      <c r="D141">
        <v>394513771</v>
      </c>
      <c r="E141">
        <v>1</v>
      </c>
      <c r="F141">
        <v>1</v>
      </c>
      <c r="G141">
        <v>394458718</v>
      </c>
      <c r="H141">
        <v>3</v>
      </c>
      <c r="I141" t="s">
        <v>568</v>
      </c>
      <c r="J141" t="s">
        <v>569</v>
      </c>
      <c r="K141" t="s">
        <v>570</v>
      </c>
      <c r="L141">
        <v>1391</v>
      </c>
      <c r="N141">
        <v>1013</v>
      </c>
      <c r="O141" t="s">
        <v>571</v>
      </c>
      <c r="P141" t="s">
        <v>571</v>
      </c>
      <c r="Q141">
        <v>1</v>
      </c>
      <c r="W141">
        <v>0</v>
      </c>
      <c r="X141">
        <v>-1504143043</v>
      </c>
      <c r="Y141">
        <v>5</v>
      </c>
      <c r="AA141">
        <v>235.0535515</v>
      </c>
      <c r="AB141">
        <v>0</v>
      </c>
      <c r="AC141">
        <v>0</v>
      </c>
      <c r="AD141">
        <v>0</v>
      </c>
      <c r="AE141">
        <v>56.47</v>
      </c>
      <c r="AF141">
        <v>0</v>
      </c>
      <c r="AG141">
        <v>0</v>
      </c>
      <c r="AH141">
        <v>0</v>
      </c>
      <c r="AI141">
        <v>4.1500000000000004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T141">
        <v>5</v>
      </c>
      <c r="AV141">
        <v>0</v>
      </c>
      <c r="AW141">
        <v>2</v>
      </c>
      <c r="AX141">
        <v>1046316332</v>
      </c>
      <c r="AY141">
        <v>1</v>
      </c>
      <c r="AZ141">
        <v>0</v>
      </c>
      <c r="BA141">
        <v>163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Y141*Source!I49</f>
        <v>0.21749999999999997</v>
      </c>
      <c r="CY141">
        <f t="shared" si="39"/>
        <v>235.0535515</v>
      </c>
      <c r="CZ141">
        <f t="shared" si="40"/>
        <v>56.47</v>
      </c>
      <c r="DA141">
        <f t="shared" si="41"/>
        <v>4.1500000000000004</v>
      </c>
      <c r="DB141">
        <f t="shared" si="42"/>
        <v>282.35000000000002</v>
      </c>
      <c r="DC141">
        <f t="shared" si="43"/>
        <v>0</v>
      </c>
    </row>
    <row r="142" spans="1:107" x14ac:dyDescent="0.25">
      <c r="A142">
        <f>ROW(Source!A49)</f>
        <v>49</v>
      </c>
      <c r="B142">
        <v>1045535526</v>
      </c>
      <c r="C142">
        <v>1046316318</v>
      </c>
      <c r="D142">
        <v>394513773</v>
      </c>
      <c r="E142">
        <v>1</v>
      </c>
      <c r="F142">
        <v>1</v>
      </c>
      <c r="G142">
        <v>394458718</v>
      </c>
      <c r="H142">
        <v>3</v>
      </c>
      <c r="I142" t="s">
        <v>572</v>
      </c>
      <c r="J142" t="s">
        <v>573</v>
      </c>
      <c r="K142" t="s">
        <v>574</v>
      </c>
      <c r="L142">
        <v>1391</v>
      </c>
      <c r="N142">
        <v>1013</v>
      </c>
      <c r="O142" t="s">
        <v>571</v>
      </c>
      <c r="P142" t="s">
        <v>571</v>
      </c>
      <c r="Q142">
        <v>1</v>
      </c>
      <c r="W142">
        <v>0</v>
      </c>
      <c r="X142">
        <v>2069774779</v>
      </c>
      <c r="Y142">
        <v>5</v>
      </c>
      <c r="AA142">
        <v>346.75505370000002</v>
      </c>
      <c r="AB142">
        <v>0</v>
      </c>
      <c r="AC142">
        <v>0</v>
      </c>
      <c r="AD142">
        <v>0</v>
      </c>
      <c r="AE142">
        <v>66.87</v>
      </c>
      <c r="AF142">
        <v>0</v>
      </c>
      <c r="AG142">
        <v>0</v>
      </c>
      <c r="AH142">
        <v>0</v>
      </c>
      <c r="AI142">
        <v>5.17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T142">
        <v>5</v>
      </c>
      <c r="AV142">
        <v>0</v>
      </c>
      <c r="AW142">
        <v>2</v>
      </c>
      <c r="AX142">
        <v>1046316333</v>
      </c>
      <c r="AY142">
        <v>1</v>
      </c>
      <c r="AZ142">
        <v>0</v>
      </c>
      <c r="BA142">
        <v>164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Y142*Source!I49</f>
        <v>0.21749999999999997</v>
      </c>
      <c r="CY142">
        <f t="shared" si="39"/>
        <v>346.75505370000002</v>
      </c>
      <c r="CZ142">
        <f t="shared" si="40"/>
        <v>66.87</v>
      </c>
      <c r="DA142">
        <f t="shared" si="41"/>
        <v>5.17</v>
      </c>
      <c r="DB142">
        <f t="shared" si="42"/>
        <v>334.35</v>
      </c>
      <c r="DC142">
        <f t="shared" si="43"/>
        <v>0</v>
      </c>
    </row>
    <row r="143" spans="1:107" x14ac:dyDescent="0.25">
      <c r="A143">
        <f>ROW(Source!A49)</f>
        <v>49</v>
      </c>
      <c r="B143">
        <v>1045535526</v>
      </c>
      <c r="C143">
        <v>1046316318</v>
      </c>
      <c r="D143">
        <v>394514428</v>
      </c>
      <c r="E143">
        <v>1</v>
      </c>
      <c r="F143">
        <v>1</v>
      </c>
      <c r="G143">
        <v>394458718</v>
      </c>
      <c r="H143">
        <v>3</v>
      </c>
      <c r="I143" t="s">
        <v>575</v>
      </c>
      <c r="J143" t="s">
        <v>576</v>
      </c>
      <c r="K143" t="s">
        <v>577</v>
      </c>
      <c r="L143">
        <v>195242642</v>
      </c>
      <c r="N143">
        <v>1010</v>
      </c>
      <c r="O143" t="s">
        <v>256</v>
      </c>
      <c r="P143" t="s">
        <v>256</v>
      </c>
      <c r="Q143">
        <v>1</v>
      </c>
      <c r="W143">
        <v>0</v>
      </c>
      <c r="X143">
        <v>-509989148</v>
      </c>
      <c r="Y143">
        <v>5</v>
      </c>
      <c r="AA143">
        <v>1111.3240000000001</v>
      </c>
      <c r="AB143">
        <v>0</v>
      </c>
      <c r="AC143">
        <v>0</v>
      </c>
      <c r="AD143">
        <v>0</v>
      </c>
      <c r="AE143">
        <v>443.2</v>
      </c>
      <c r="AF143">
        <v>0</v>
      </c>
      <c r="AG143">
        <v>0</v>
      </c>
      <c r="AH143">
        <v>0</v>
      </c>
      <c r="AI143">
        <v>2.5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T143">
        <v>5</v>
      </c>
      <c r="AV143">
        <v>0</v>
      </c>
      <c r="AW143">
        <v>2</v>
      </c>
      <c r="AX143">
        <v>1046316334</v>
      </c>
      <c r="AY143">
        <v>1</v>
      </c>
      <c r="AZ143">
        <v>0</v>
      </c>
      <c r="BA143">
        <v>165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Y143*Source!I49</f>
        <v>0.21749999999999997</v>
      </c>
      <c r="CY143">
        <f t="shared" si="39"/>
        <v>1111.3240000000001</v>
      </c>
      <c r="CZ143">
        <f t="shared" si="40"/>
        <v>443.2</v>
      </c>
      <c r="DA143">
        <f t="shared" si="41"/>
        <v>2.5</v>
      </c>
      <c r="DB143">
        <f t="shared" si="42"/>
        <v>2216</v>
      </c>
      <c r="DC143">
        <f t="shared" si="43"/>
        <v>0</v>
      </c>
    </row>
    <row r="144" spans="1:107" x14ac:dyDescent="0.25">
      <c r="A144">
        <f>ROW(Source!A49)</f>
        <v>49</v>
      </c>
      <c r="B144">
        <v>1045535526</v>
      </c>
      <c r="C144">
        <v>1046316318</v>
      </c>
      <c r="D144">
        <v>394514430</v>
      </c>
      <c r="E144">
        <v>1</v>
      </c>
      <c r="F144">
        <v>1</v>
      </c>
      <c r="G144">
        <v>394458718</v>
      </c>
      <c r="H144">
        <v>3</v>
      </c>
      <c r="I144" t="s">
        <v>578</v>
      </c>
      <c r="J144" t="s">
        <v>579</v>
      </c>
      <c r="K144" t="s">
        <v>580</v>
      </c>
      <c r="L144">
        <v>195242642</v>
      </c>
      <c r="N144">
        <v>1010</v>
      </c>
      <c r="O144" t="s">
        <v>256</v>
      </c>
      <c r="P144" t="s">
        <v>256</v>
      </c>
      <c r="Q144">
        <v>1</v>
      </c>
      <c r="W144">
        <v>0</v>
      </c>
      <c r="X144">
        <v>-1063325256</v>
      </c>
      <c r="Y144">
        <v>5</v>
      </c>
      <c r="AA144">
        <v>2989.5767043999999</v>
      </c>
      <c r="AB144">
        <v>0</v>
      </c>
      <c r="AC144">
        <v>0</v>
      </c>
      <c r="AD144">
        <v>0</v>
      </c>
      <c r="AE144">
        <v>612.04</v>
      </c>
      <c r="AF144">
        <v>0</v>
      </c>
      <c r="AG144">
        <v>0</v>
      </c>
      <c r="AH144">
        <v>0</v>
      </c>
      <c r="AI144">
        <v>4.87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T144">
        <v>5</v>
      </c>
      <c r="AV144">
        <v>0</v>
      </c>
      <c r="AW144">
        <v>2</v>
      </c>
      <c r="AX144">
        <v>1046316335</v>
      </c>
      <c r="AY144">
        <v>1</v>
      </c>
      <c r="AZ144">
        <v>0</v>
      </c>
      <c r="BA144">
        <v>166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Y144*Source!I49</f>
        <v>0.21749999999999997</v>
      </c>
      <c r="CY144">
        <f t="shared" si="39"/>
        <v>2989.5767043999999</v>
      </c>
      <c r="CZ144">
        <f t="shared" si="40"/>
        <v>612.04</v>
      </c>
      <c r="DA144">
        <f t="shared" si="41"/>
        <v>4.87</v>
      </c>
      <c r="DB144">
        <f t="shared" si="42"/>
        <v>3060.2</v>
      </c>
      <c r="DC144">
        <f t="shared" si="43"/>
        <v>0</v>
      </c>
    </row>
    <row r="145" spans="1:107" x14ac:dyDescent="0.25">
      <c r="A145">
        <f>ROW(Source!A52)</f>
        <v>52</v>
      </c>
      <c r="B145">
        <v>1045535525</v>
      </c>
      <c r="C145">
        <v>1045536980</v>
      </c>
      <c r="D145">
        <v>394458722</v>
      </c>
      <c r="E145">
        <v>394458718</v>
      </c>
      <c r="F145">
        <v>1</v>
      </c>
      <c r="G145">
        <v>394458718</v>
      </c>
      <c r="H145">
        <v>1</v>
      </c>
      <c r="I145" t="s">
        <v>499</v>
      </c>
      <c r="K145" t="s">
        <v>500</v>
      </c>
      <c r="L145">
        <v>1191</v>
      </c>
      <c r="N145">
        <v>1013</v>
      </c>
      <c r="O145" t="s">
        <v>501</v>
      </c>
      <c r="P145" t="s">
        <v>501</v>
      </c>
      <c r="Q145">
        <v>1</v>
      </c>
      <c r="W145">
        <v>0</v>
      </c>
      <c r="X145">
        <v>476480486</v>
      </c>
      <c r="Y145">
        <v>21.217500000000001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1</v>
      </c>
      <c r="AQ145">
        <v>0</v>
      </c>
      <c r="AR145">
        <v>0</v>
      </c>
      <c r="AT145">
        <v>18.45</v>
      </c>
      <c r="AU145" t="s">
        <v>165</v>
      </c>
      <c r="AV145">
        <v>1</v>
      </c>
      <c r="AW145">
        <v>2</v>
      </c>
      <c r="AX145">
        <v>1045536981</v>
      </c>
      <c r="AY145">
        <v>1</v>
      </c>
      <c r="AZ145">
        <v>0</v>
      </c>
      <c r="BA145">
        <v>171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Y145*Source!I52</f>
        <v>11.542320000000002</v>
      </c>
      <c r="CY145">
        <f>AD145</f>
        <v>0</v>
      </c>
      <c r="CZ145">
        <f>AH145</f>
        <v>0</v>
      </c>
      <c r="DA145">
        <f>AL145</f>
        <v>1</v>
      </c>
      <c r="DB145">
        <f>ROUND((ROUND(AT145*CZ145,2)*1.15),6)</f>
        <v>0</v>
      </c>
      <c r="DC145">
        <f>ROUND((ROUND(AT145*AG145,2)*1.15),6)</f>
        <v>0</v>
      </c>
    </row>
    <row r="146" spans="1:107" x14ac:dyDescent="0.25">
      <c r="A146">
        <f>ROW(Source!A52)</f>
        <v>52</v>
      </c>
      <c r="B146">
        <v>1045535525</v>
      </c>
      <c r="C146">
        <v>1045536980</v>
      </c>
      <c r="D146">
        <v>394531453</v>
      </c>
      <c r="E146">
        <v>1</v>
      </c>
      <c r="F146">
        <v>1</v>
      </c>
      <c r="G146">
        <v>394458718</v>
      </c>
      <c r="H146">
        <v>2</v>
      </c>
      <c r="I146" t="s">
        <v>544</v>
      </c>
      <c r="J146" t="s">
        <v>545</v>
      </c>
      <c r="K146" t="s">
        <v>546</v>
      </c>
      <c r="L146">
        <v>1367</v>
      </c>
      <c r="N146">
        <v>91022270</v>
      </c>
      <c r="O146" t="s">
        <v>505</v>
      </c>
      <c r="P146" t="s">
        <v>505</v>
      </c>
      <c r="Q146">
        <v>1</v>
      </c>
      <c r="W146">
        <v>0</v>
      </c>
      <c r="X146">
        <v>-628430174</v>
      </c>
      <c r="Y146">
        <v>0.46250000000000002</v>
      </c>
      <c r="AA146">
        <v>0</v>
      </c>
      <c r="AB146">
        <v>76.81</v>
      </c>
      <c r="AC146">
        <v>14.36</v>
      </c>
      <c r="AD146">
        <v>0</v>
      </c>
      <c r="AE146">
        <v>0</v>
      </c>
      <c r="AF146">
        <v>76.81</v>
      </c>
      <c r="AG146">
        <v>14.36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T146">
        <v>0.37</v>
      </c>
      <c r="AU146" t="s">
        <v>164</v>
      </c>
      <c r="AV146">
        <v>0</v>
      </c>
      <c r="AW146">
        <v>2</v>
      </c>
      <c r="AX146">
        <v>1045536982</v>
      </c>
      <c r="AY146">
        <v>1</v>
      </c>
      <c r="AZ146">
        <v>0</v>
      </c>
      <c r="BA146">
        <v>172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Y146*Source!I52</f>
        <v>0.25160000000000005</v>
      </c>
      <c r="CY146">
        <f>AB146</f>
        <v>76.81</v>
      </c>
      <c r="CZ146">
        <f>AF146</f>
        <v>76.81</v>
      </c>
      <c r="DA146">
        <f>AJ146</f>
        <v>1</v>
      </c>
      <c r="DB146">
        <f>ROUND((ROUND(AT146*CZ146,2)*1.25),6)</f>
        <v>35.524999999999999</v>
      </c>
      <c r="DC146">
        <f>ROUND((ROUND(AT146*AG146,2)*1.25),6)</f>
        <v>6.6375000000000002</v>
      </c>
    </row>
    <row r="147" spans="1:107" x14ac:dyDescent="0.25">
      <c r="A147">
        <f>ROW(Source!A52)</f>
        <v>52</v>
      </c>
      <c r="B147">
        <v>1045535525</v>
      </c>
      <c r="C147">
        <v>1045536980</v>
      </c>
      <c r="D147">
        <v>394531546</v>
      </c>
      <c r="E147">
        <v>1</v>
      </c>
      <c r="F147">
        <v>1</v>
      </c>
      <c r="G147">
        <v>394458718</v>
      </c>
      <c r="H147">
        <v>2</v>
      </c>
      <c r="I147" t="s">
        <v>581</v>
      </c>
      <c r="J147" t="s">
        <v>582</v>
      </c>
      <c r="K147" t="s">
        <v>583</v>
      </c>
      <c r="L147">
        <v>1367</v>
      </c>
      <c r="N147">
        <v>91022270</v>
      </c>
      <c r="O147" t="s">
        <v>505</v>
      </c>
      <c r="P147" t="s">
        <v>505</v>
      </c>
      <c r="Q147">
        <v>1</v>
      </c>
      <c r="W147">
        <v>0</v>
      </c>
      <c r="X147">
        <v>923478011</v>
      </c>
      <c r="Y147">
        <v>1.4750000000000001</v>
      </c>
      <c r="AA147">
        <v>0</v>
      </c>
      <c r="AB147">
        <v>35.49</v>
      </c>
      <c r="AC147">
        <v>15.61</v>
      </c>
      <c r="AD147">
        <v>0</v>
      </c>
      <c r="AE147">
        <v>0</v>
      </c>
      <c r="AF147">
        <v>35.49</v>
      </c>
      <c r="AG147">
        <v>15.61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1</v>
      </c>
      <c r="AQ147">
        <v>0</v>
      </c>
      <c r="AR147">
        <v>0</v>
      </c>
      <c r="AT147">
        <v>1.18</v>
      </c>
      <c r="AU147" t="s">
        <v>164</v>
      </c>
      <c r="AV147">
        <v>0</v>
      </c>
      <c r="AW147">
        <v>2</v>
      </c>
      <c r="AX147">
        <v>1045536983</v>
      </c>
      <c r="AY147">
        <v>1</v>
      </c>
      <c r="AZ147">
        <v>0</v>
      </c>
      <c r="BA147">
        <v>173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Y147*Source!I52</f>
        <v>0.80240000000000011</v>
      </c>
      <c r="CY147">
        <f>AB147</f>
        <v>35.49</v>
      </c>
      <c r="CZ147">
        <f>AF147</f>
        <v>35.49</v>
      </c>
      <c r="DA147">
        <f>AJ147</f>
        <v>1</v>
      </c>
      <c r="DB147">
        <f>ROUND((ROUND(AT147*CZ147,2)*1.25),6)</f>
        <v>52.35</v>
      </c>
      <c r="DC147">
        <f>ROUND((ROUND(AT147*AG147,2)*1.25),6)</f>
        <v>23.024999999999999</v>
      </c>
    </row>
    <row r="148" spans="1:107" x14ac:dyDescent="0.25">
      <c r="A148">
        <f>ROW(Source!A52)</f>
        <v>52</v>
      </c>
      <c r="B148">
        <v>1045535525</v>
      </c>
      <c r="C148">
        <v>1045536980</v>
      </c>
      <c r="D148">
        <v>394506974</v>
      </c>
      <c r="E148">
        <v>1</v>
      </c>
      <c r="F148">
        <v>1</v>
      </c>
      <c r="G148">
        <v>394458718</v>
      </c>
      <c r="H148">
        <v>3</v>
      </c>
      <c r="I148" t="s">
        <v>584</v>
      </c>
      <c r="J148" t="s">
        <v>585</v>
      </c>
      <c r="K148" t="s">
        <v>586</v>
      </c>
      <c r="L148">
        <v>1348</v>
      </c>
      <c r="N148">
        <v>39568864</v>
      </c>
      <c r="O148" t="s">
        <v>233</v>
      </c>
      <c r="P148" t="s">
        <v>233</v>
      </c>
      <c r="Q148">
        <v>1000</v>
      </c>
      <c r="W148">
        <v>0</v>
      </c>
      <c r="X148">
        <v>-549458481</v>
      </c>
      <c r="Y148">
        <v>3.9E-2</v>
      </c>
      <c r="AA148">
        <v>11791.78</v>
      </c>
      <c r="AB148">
        <v>0</v>
      </c>
      <c r="AC148">
        <v>0</v>
      </c>
      <c r="AD148">
        <v>0</v>
      </c>
      <c r="AE148">
        <v>11791.78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T148">
        <v>3.9E-2</v>
      </c>
      <c r="AV148">
        <v>0</v>
      </c>
      <c r="AW148">
        <v>2</v>
      </c>
      <c r="AX148">
        <v>1045536984</v>
      </c>
      <c r="AY148">
        <v>1</v>
      </c>
      <c r="AZ148">
        <v>0</v>
      </c>
      <c r="BA148">
        <v>174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Y148*Source!I52</f>
        <v>2.1216000000000002E-2</v>
      </c>
      <c r="CY148">
        <f t="shared" ref="CY148:CY153" si="44">AA148</f>
        <v>11791.78</v>
      </c>
      <c r="CZ148">
        <f t="shared" ref="CZ148:CZ153" si="45">AE148</f>
        <v>11791.78</v>
      </c>
      <c r="DA148">
        <f t="shared" ref="DA148:DA153" si="46">AI148</f>
        <v>1</v>
      </c>
      <c r="DB148">
        <f t="shared" ref="DB148:DB153" si="47">ROUND(ROUND(AT148*CZ148,2),6)</f>
        <v>459.88</v>
      </c>
      <c r="DC148">
        <f t="shared" ref="DC148:DC153" si="48">ROUND(ROUND(AT148*AG148,2),6)</f>
        <v>0</v>
      </c>
    </row>
    <row r="149" spans="1:107" x14ac:dyDescent="0.25">
      <c r="A149">
        <f>ROW(Source!A52)</f>
        <v>52</v>
      </c>
      <c r="B149">
        <v>1045535525</v>
      </c>
      <c r="C149">
        <v>1045536980</v>
      </c>
      <c r="D149">
        <v>394507295</v>
      </c>
      <c r="E149">
        <v>1</v>
      </c>
      <c r="F149">
        <v>1</v>
      </c>
      <c r="G149">
        <v>394458718</v>
      </c>
      <c r="H149">
        <v>3</v>
      </c>
      <c r="I149" t="s">
        <v>214</v>
      </c>
      <c r="J149" t="s">
        <v>215</v>
      </c>
      <c r="K149" t="s">
        <v>55</v>
      </c>
      <c r="L149">
        <v>1301</v>
      </c>
      <c r="N149">
        <v>1003</v>
      </c>
      <c r="O149" t="s">
        <v>203</v>
      </c>
      <c r="P149" t="s">
        <v>203</v>
      </c>
      <c r="Q149">
        <v>1</v>
      </c>
      <c r="W149">
        <v>0</v>
      </c>
      <c r="X149">
        <v>-1898172224</v>
      </c>
      <c r="Y149">
        <v>79.963234999999997</v>
      </c>
      <c r="AA149">
        <v>134.53</v>
      </c>
      <c r="AB149">
        <v>0</v>
      </c>
      <c r="AC149">
        <v>0</v>
      </c>
      <c r="AD149">
        <v>0</v>
      </c>
      <c r="AE149">
        <v>134.53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T149">
        <v>79.963234999999997</v>
      </c>
      <c r="AV149">
        <v>0</v>
      </c>
      <c r="AW149">
        <v>1</v>
      </c>
      <c r="AX149">
        <v>-1</v>
      </c>
      <c r="AY149">
        <v>0</v>
      </c>
      <c r="AZ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Y149*Source!I52</f>
        <v>43.499999840000001</v>
      </c>
      <c r="CY149">
        <f t="shared" si="44"/>
        <v>134.53</v>
      </c>
      <c r="CZ149">
        <f t="shared" si="45"/>
        <v>134.53</v>
      </c>
      <c r="DA149">
        <f t="shared" si="46"/>
        <v>1</v>
      </c>
      <c r="DB149">
        <f t="shared" si="47"/>
        <v>10757.45</v>
      </c>
      <c r="DC149">
        <f t="shared" si="48"/>
        <v>0</v>
      </c>
    </row>
    <row r="150" spans="1:107" x14ac:dyDescent="0.25">
      <c r="A150">
        <f>ROW(Source!A52)</f>
        <v>52</v>
      </c>
      <c r="B150">
        <v>1045535525</v>
      </c>
      <c r="C150">
        <v>1045536980</v>
      </c>
      <c r="D150">
        <v>394508372</v>
      </c>
      <c r="E150">
        <v>1</v>
      </c>
      <c r="F150">
        <v>1</v>
      </c>
      <c r="G150">
        <v>394458718</v>
      </c>
      <c r="H150">
        <v>3</v>
      </c>
      <c r="I150" t="s">
        <v>587</v>
      </c>
      <c r="J150" t="s">
        <v>588</v>
      </c>
      <c r="K150" t="s">
        <v>589</v>
      </c>
      <c r="L150">
        <v>1346</v>
      </c>
      <c r="N150">
        <v>39568864</v>
      </c>
      <c r="O150" t="s">
        <v>590</v>
      </c>
      <c r="P150" t="s">
        <v>590</v>
      </c>
      <c r="Q150">
        <v>1</v>
      </c>
      <c r="W150">
        <v>0</v>
      </c>
      <c r="X150">
        <v>-774921586</v>
      </c>
      <c r="Y150">
        <v>0.04</v>
      </c>
      <c r="AA150">
        <v>27.63</v>
      </c>
      <c r="AB150">
        <v>0</v>
      </c>
      <c r="AC150">
        <v>0</v>
      </c>
      <c r="AD150">
        <v>0</v>
      </c>
      <c r="AE150">
        <v>27.63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T150">
        <v>0.04</v>
      </c>
      <c r="AV150">
        <v>0</v>
      </c>
      <c r="AW150">
        <v>2</v>
      </c>
      <c r="AX150">
        <v>1045536985</v>
      </c>
      <c r="AY150">
        <v>1</v>
      </c>
      <c r="AZ150">
        <v>0</v>
      </c>
      <c r="BA150">
        <v>175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Y150*Source!I52</f>
        <v>2.1760000000000002E-2</v>
      </c>
      <c r="CY150">
        <f t="shared" si="44"/>
        <v>27.63</v>
      </c>
      <c r="CZ150">
        <f t="shared" si="45"/>
        <v>27.63</v>
      </c>
      <c r="DA150">
        <f t="shared" si="46"/>
        <v>1</v>
      </c>
      <c r="DB150">
        <f t="shared" si="47"/>
        <v>1.1100000000000001</v>
      </c>
      <c r="DC150">
        <f t="shared" si="48"/>
        <v>0</v>
      </c>
    </row>
    <row r="151" spans="1:107" x14ac:dyDescent="0.25">
      <c r="A151">
        <f>ROW(Source!A52)</f>
        <v>52</v>
      </c>
      <c r="B151">
        <v>1045535525</v>
      </c>
      <c r="C151">
        <v>1045536980</v>
      </c>
      <c r="D151">
        <v>394506509</v>
      </c>
      <c r="E151">
        <v>1</v>
      </c>
      <c r="F151">
        <v>1</v>
      </c>
      <c r="G151">
        <v>394458718</v>
      </c>
      <c r="H151">
        <v>3</v>
      </c>
      <c r="I151" t="s">
        <v>591</v>
      </c>
      <c r="J151" t="s">
        <v>592</v>
      </c>
      <c r="K151" t="s">
        <v>593</v>
      </c>
      <c r="L151">
        <v>1346</v>
      </c>
      <c r="N151">
        <v>39568864</v>
      </c>
      <c r="O151" t="s">
        <v>590</v>
      </c>
      <c r="P151" t="s">
        <v>590</v>
      </c>
      <c r="Q151">
        <v>1</v>
      </c>
      <c r="W151">
        <v>0</v>
      </c>
      <c r="X151">
        <v>1120716698</v>
      </c>
      <c r="Y151">
        <v>10.9</v>
      </c>
      <c r="AA151">
        <v>5.0199999999999996</v>
      </c>
      <c r="AB151">
        <v>0</v>
      </c>
      <c r="AC151">
        <v>0</v>
      </c>
      <c r="AD151">
        <v>0</v>
      </c>
      <c r="AE151">
        <v>5.0199999999999996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T151">
        <v>10.9</v>
      </c>
      <c r="AV151">
        <v>0</v>
      </c>
      <c r="AW151">
        <v>2</v>
      </c>
      <c r="AX151">
        <v>1045536986</v>
      </c>
      <c r="AY151">
        <v>1</v>
      </c>
      <c r="AZ151">
        <v>0</v>
      </c>
      <c r="BA151">
        <v>176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Y151*Source!I52</f>
        <v>5.9296000000000006</v>
      </c>
      <c r="CY151">
        <f t="shared" si="44"/>
        <v>5.0199999999999996</v>
      </c>
      <c r="CZ151">
        <f t="shared" si="45"/>
        <v>5.0199999999999996</v>
      </c>
      <c r="DA151">
        <f t="shared" si="46"/>
        <v>1</v>
      </c>
      <c r="DB151">
        <f t="shared" si="47"/>
        <v>54.72</v>
      </c>
      <c r="DC151">
        <f t="shared" si="48"/>
        <v>0</v>
      </c>
    </row>
    <row r="152" spans="1:107" x14ac:dyDescent="0.25">
      <c r="A152">
        <f>ROW(Source!A52)</f>
        <v>52</v>
      </c>
      <c r="B152">
        <v>1045535525</v>
      </c>
      <c r="C152">
        <v>1045536980</v>
      </c>
      <c r="D152">
        <v>394506861</v>
      </c>
      <c r="E152">
        <v>1</v>
      </c>
      <c r="F152">
        <v>1</v>
      </c>
      <c r="G152">
        <v>394458718</v>
      </c>
      <c r="H152">
        <v>3</v>
      </c>
      <c r="I152" t="s">
        <v>594</v>
      </c>
      <c r="J152" t="s">
        <v>595</v>
      </c>
      <c r="K152" t="s">
        <v>596</v>
      </c>
      <c r="L152">
        <v>1348</v>
      </c>
      <c r="N152">
        <v>39568864</v>
      </c>
      <c r="O152" t="s">
        <v>233</v>
      </c>
      <c r="P152" t="s">
        <v>233</v>
      </c>
      <c r="Q152">
        <v>1000</v>
      </c>
      <c r="W152">
        <v>0</v>
      </c>
      <c r="X152">
        <v>-1063101826</v>
      </c>
      <c r="Y152">
        <v>1.1000000000000001E-3</v>
      </c>
      <c r="AA152">
        <v>9376.81</v>
      </c>
      <c r="AB152">
        <v>0</v>
      </c>
      <c r="AC152">
        <v>0</v>
      </c>
      <c r="AD152">
        <v>0</v>
      </c>
      <c r="AE152">
        <v>9376.81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0</v>
      </c>
      <c r="AQ152">
        <v>0</v>
      </c>
      <c r="AR152">
        <v>0</v>
      </c>
      <c r="AT152">
        <v>1.1000000000000001E-3</v>
      </c>
      <c r="AV152">
        <v>0</v>
      </c>
      <c r="AW152">
        <v>2</v>
      </c>
      <c r="AX152">
        <v>1045536987</v>
      </c>
      <c r="AY152">
        <v>1</v>
      </c>
      <c r="AZ152">
        <v>0</v>
      </c>
      <c r="BA152">
        <v>177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Y152*Source!I52</f>
        <v>5.9840000000000013E-4</v>
      </c>
      <c r="CY152">
        <f t="shared" si="44"/>
        <v>9376.81</v>
      </c>
      <c r="CZ152">
        <f t="shared" si="45"/>
        <v>9376.81</v>
      </c>
      <c r="DA152">
        <f t="shared" si="46"/>
        <v>1</v>
      </c>
      <c r="DB152">
        <f t="shared" si="47"/>
        <v>10.31</v>
      </c>
      <c r="DC152">
        <f t="shared" si="48"/>
        <v>0</v>
      </c>
    </row>
    <row r="153" spans="1:107" x14ac:dyDescent="0.25">
      <c r="A153">
        <f>ROW(Source!A52)</f>
        <v>52</v>
      </c>
      <c r="B153">
        <v>1045535525</v>
      </c>
      <c r="C153">
        <v>1045536980</v>
      </c>
      <c r="D153">
        <v>394506862</v>
      </c>
      <c r="E153">
        <v>1</v>
      </c>
      <c r="F153">
        <v>1</v>
      </c>
      <c r="G153">
        <v>394458718</v>
      </c>
      <c r="H153">
        <v>3</v>
      </c>
      <c r="I153" t="s">
        <v>597</v>
      </c>
      <c r="J153" t="s">
        <v>598</v>
      </c>
      <c r="K153" t="s">
        <v>599</v>
      </c>
      <c r="L153">
        <v>1348</v>
      </c>
      <c r="N153">
        <v>39568864</v>
      </c>
      <c r="O153" t="s">
        <v>233</v>
      </c>
      <c r="P153" t="s">
        <v>233</v>
      </c>
      <c r="Q153">
        <v>1000</v>
      </c>
      <c r="W153">
        <v>0</v>
      </c>
      <c r="X153">
        <v>1731962043</v>
      </c>
      <c r="Y153">
        <v>4.0000000000000001E-3</v>
      </c>
      <c r="AA153">
        <v>7982.5</v>
      </c>
      <c r="AB153">
        <v>0</v>
      </c>
      <c r="AC153">
        <v>0</v>
      </c>
      <c r="AD153">
        <v>0</v>
      </c>
      <c r="AE153">
        <v>7982.5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T153">
        <v>4.0000000000000001E-3</v>
      </c>
      <c r="AV153">
        <v>0</v>
      </c>
      <c r="AW153">
        <v>2</v>
      </c>
      <c r="AX153">
        <v>1045536988</v>
      </c>
      <c r="AY153">
        <v>1</v>
      </c>
      <c r="AZ153">
        <v>0</v>
      </c>
      <c r="BA153">
        <v>178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Y153*Source!I52</f>
        <v>2.1760000000000004E-3</v>
      </c>
      <c r="CY153">
        <f t="shared" si="44"/>
        <v>7982.5</v>
      </c>
      <c r="CZ153">
        <f t="shared" si="45"/>
        <v>7982.5</v>
      </c>
      <c r="DA153">
        <f t="shared" si="46"/>
        <v>1</v>
      </c>
      <c r="DB153">
        <f t="shared" si="47"/>
        <v>31.93</v>
      </c>
      <c r="DC153">
        <f t="shared" si="48"/>
        <v>0</v>
      </c>
    </row>
    <row r="154" spans="1:107" x14ac:dyDescent="0.25">
      <c r="A154">
        <f>ROW(Source!A53)</f>
        <v>53</v>
      </c>
      <c r="B154">
        <v>1045535526</v>
      </c>
      <c r="C154">
        <v>1045536980</v>
      </c>
      <c r="D154">
        <v>394458722</v>
      </c>
      <c r="E154">
        <v>394458718</v>
      </c>
      <c r="F154">
        <v>1</v>
      </c>
      <c r="G154">
        <v>394458718</v>
      </c>
      <c r="H154">
        <v>1</v>
      </c>
      <c r="I154" t="s">
        <v>499</v>
      </c>
      <c r="K154" t="s">
        <v>500</v>
      </c>
      <c r="L154">
        <v>1191</v>
      </c>
      <c r="N154">
        <v>1013</v>
      </c>
      <c r="O154" t="s">
        <v>501</v>
      </c>
      <c r="P154" t="s">
        <v>501</v>
      </c>
      <c r="Q154">
        <v>1</v>
      </c>
      <c r="W154">
        <v>0</v>
      </c>
      <c r="X154">
        <v>476480486</v>
      </c>
      <c r="Y154">
        <v>21.217500000000001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1</v>
      </c>
      <c r="AQ154">
        <v>0</v>
      </c>
      <c r="AR154">
        <v>0</v>
      </c>
      <c r="AT154">
        <v>18.45</v>
      </c>
      <c r="AU154" t="s">
        <v>165</v>
      </c>
      <c r="AV154">
        <v>1</v>
      </c>
      <c r="AW154">
        <v>2</v>
      </c>
      <c r="AX154">
        <v>1045536981</v>
      </c>
      <c r="AY154">
        <v>1</v>
      </c>
      <c r="AZ154">
        <v>0</v>
      </c>
      <c r="BA154">
        <v>180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Y154*Source!I53</f>
        <v>11.542320000000002</v>
      </c>
      <c r="CY154">
        <f>AD154</f>
        <v>0</v>
      </c>
      <c r="CZ154">
        <f>AH154</f>
        <v>0</v>
      </c>
      <c r="DA154">
        <f>AL154</f>
        <v>1</v>
      </c>
      <c r="DB154">
        <f>ROUND((ROUND(AT154*CZ154,2)*1.15),6)</f>
        <v>0</v>
      </c>
      <c r="DC154">
        <f>ROUND((ROUND(AT154*AG154,2)*1.15),6)</f>
        <v>0</v>
      </c>
    </row>
    <row r="155" spans="1:107" x14ac:dyDescent="0.25">
      <c r="A155">
        <f>ROW(Source!A53)</f>
        <v>53</v>
      </c>
      <c r="B155">
        <v>1045535526</v>
      </c>
      <c r="C155">
        <v>1045536980</v>
      </c>
      <c r="D155">
        <v>394531453</v>
      </c>
      <c r="E155">
        <v>1</v>
      </c>
      <c r="F155">
        <v>1</v>
      </c>
      <c r="G155">
        <v>394458718</v>
      </c>
      <c r="H155">
        <v>2</v>
      </c>
      <c r="I155" t="s">
        <v>544</v>
      </c>
      <c r="J155" t="s">
        <v>545</v>
      </c>
      <c r="K155" t="s">
        <v>546</v>
      </c>
      <c r="L155">
        <v>1367</v>
      </c>
      <c r="N155">
        <v>91022270</v>
      </c>
      <c r="O155" t="s">
        <v>505</v>
      </c>
      <c r="P155" t="s">
        <v>505</v>
      </c>
      <c r="Q155">
        <v>1</v>
      </c>
      <c r="W155">
        <v>0</v>
      </c>
      <c r="X155">
        <v>-628430174</v>
      </c>
      <c r="Y155">
        <v>0.46250000000000002</v>
      </c>
      <c r="AA155">
        <v>0</v>
      </c>
      <c r="AB155">
        <v>793.74609090000001</v>
      </c>
      <c r="AC155">
        <v>387.14918999999998</v>
      </c>
      <c r="AD155">
        <v>0</v>
      </c>
      <c r="AE155">
        <v>0</v>
      </c>
      <c r="AF155">
        <v>76.81</v>
      </c>
      <c r="AG155">
        <v>14.36</v>
      </c>
      <c r="AH155">
        <v>0</v>
      </c>
      <c r="AI155">
        <v>1</v>
      </c>
      <c r="AJ155">
        <v>9.8699999999999992</v>
      </c>
      <c r="AK155">
        <v>25.75</v>
      </c>
      <c r="AL155">
        <v>1</v>
      </c>
      <c r="AN155">
        <v>0</v>
      </c>
      <c r="AO155">
        <v>1</v>
      </c>
      <c r="AP155">
        <v>1</v>
      </c>
      <c r="AQ155">
        <v>0</v>
      </c>
      <c r="AR155">
        <v>0</v>
      </c>
      <c r="AT155">
        <v>0.37</v>
      </c>
      <c r="AU155" t="s">
        <v>164</v>
      </c>
      <c r="AV155">
        <v>0</v>
      </c>
      <c r="AW155">
        <v>2</v>
      </c>
      <c r="AX155">
        <v>1045536982</v>
      </c>
      <c r="AY155">
        <v>1</v>
      </c>
      <c r="AZ155">
        <v>0</v>
      </c>
      <c r="BA155">
        <v>181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Y155*Source!I53</f>
        <v>0.25160000000000005</v>
      </c>
      <c r="CY155">
        <f>AB155</f>
        <v>793.74609090000001</v>
      </c>
      <c r="CZ155">
        <f>AF155</f>
        <v>76.81</v>
      </c>
      <c r="DA155">
        <f>AJ155</f>
        <v>9.8699999999999992</v>
      </c>
      <c r="DB155">
        <f>ROUND((ROUND(AT155*CZ155,2)*1.25),6)</f>
        <v>35.524999999999999</v>
      </c>
      <c r="DC155">
        <f>ROUND((ROUND(AT155*AG155,2)*1.25),6)</f>
        <v>6.6375000000000002</v>
      </c>
    </row>
    <row r="156" spans="1:107" x14ac:dyDescent="0.25">
      <c r="A156">
        <f>ROW(Source!A53)</f>
        <v>53</v>
      </c>
      <c r="B156">
        <v>1045535526</v>
      </c>
      <c r="C156">
        <v>1045536980</v>
      </c>
      <c r="D156">
        <v>394531546</v>
      </c>
      <c r="E156">
        <v>1</v>
      </c>
      <c r="F156">
        <v>1</v>
      </c>
      <c r="G156">
        <v>394458718</v>
      </c>
      <c r="H156">
        <v>2</v>
      </c>
      <c r="I156" t="s">
        <v>581</v>
      </c>
      <c r="J156" t="s">
        <v>582</v>
      </c>
      <c r="K156" t="s">
        <v>583</v>
      </c>
      <c r="L156">
        <v>1367</v>
      </c>
      <c r="N156">
        <v>91022270</v>
      </c>
      <c r="O156" t="s">
        <v>505</v>
      </c>
      <c r="P156" t="s">
        <v>505</v>
      </c>
      <c r="Q156">
        <v>1</v>
      </c>
      <c r="W156">
        <v>0</v>
      </c>
      <c r="X156">
        <v>923478011</v>
      </c>
      <c r="Y156">
        <v>1.4750000000000001</v>
      </c>
      <c r="AA156">
        <v>0</v>
      </c>
      <c r="AB156">
        <v>624.62648430000002</v>
      </c>
      <c r="AC156">
        <v>420.84950250000003</v>
      </c>
      <c r="AD156">
        <v>0</v>
      </c>
      <c r="AE156">
        <v>0</v>
      </c>
      <c r="AF156">
        <v>35.49</v>
      </c>
      <c r="AG156">
        <v>15.61</v>
      </c>
      <c r="AH156">
        <v>0</v>
      </c>
      <c r="AI156">
        <v>1</v>
      </c>
      <c r="AJ156">
        <v>16.809999999999999</v>
      </c>
      <c r="AK156">
        <v>25.75</v>
      </c>
      <c r="AL156">
        <v>1</v>
      </c>
      <c r="AN156">
        <v>0</v>
      </c>
      <c r="AO156">
        <v>1</v>
      </c>
      <c r="AP156">
        <v>1</v>
      </c>
      <c r="AQ156">
        <v>0</v>
      </c>
      <c r="AR156">
        <v>0</v>
      </c>
      <c r="AT156">
        <v>1.18</v>
      </c>
      <c r="AU156" t="s">
        <v>164</v>
      </c>
      <c r="AV156">
        <v>0</v>
      </c>
      <c r="AW156">
        <v>2</v>
      </c>
      <c r="AX156">
        <v>1045536983</v>
      </c>
      <c r="AY156">
        <v>1</v>
      </c>
      <c r="AZ156">
        <v>0</v>
      </c>
      <c r="BA156">
        <v>182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Y156*Source!I53</f>
        <v>0.80240000000000011</v>
      </c>
      <c r="CY156">
        <f>AB156</f>
        <v>624.62648430000002</v>
      </c>
      <c r="CZ156">
        <f>AF156</f>
        <v>35.49</v>
      </c>
      <c r="DA156">
        <f>AJ156</f>
        <v>16.809999999999999</v>
      </c>
      <c r="DB156">
        <f>ROUND((ROUND(AT156*CZ156,2)*1.25),6)</f>
        <v>52.35</v>
      </c>
      <c r="DC156">
        <f>ROUND((ROUND(AT156*AG156,2)*1.25),6)</f>
        <v>23.024999999999999</v>
      </c>
    </row>
    <row r="157" spans="1:107" x14ac:dyDescent="0.25">
      <c r="A157">
        <f>ROW(Source!A53)</f>
        <v>53</v>
      </c>
      <c r="B157">
        <v>1045535526</v>
      </c>
      <c r="C157">
        <v>1045536980</v>
      </c>
      <c r="D157">
        <v>394506974</v>
      </c>
      <c r="E157">
        <v>1</v>
      </c>
      <c r="F157">
        <v>1</v>
      </c>
      <c r="G157">
        <v>394458718</v>
      </c>
      <c r="H157">
        <v>3</v>
      </c>
      <c r="I157" t="s">
        <v>584</v>
      </c>
      <c r="J157" t="s">
        <v>585</v>
      </c>
      <c r="K157" t="s">
        <v>586</v>
      </c>
      <c r="L157">
        <v>1348</v>
      </c>
      <c r="N157">
        <v>39568864</v>
      </c>
      <c r="O157" t="s">
        <v>233</v>
      </c>
      <c r="P157" t="s">
        <v>233</v>
      </c>
      <c r="Q157">
        <v>1000</v>
      </c>
      <c r="W157">
        <v>0</v>
      </c>
      <c r="X157">
        <v>-549458481</v>
      </c>
      <c r="Y157">
        <v>3.9E-2</v>
      </c>
      <c r="AA157">
        <v>103215.92661379999</v>
      </c>
      <c r="AB157">
        <v>0</v>
      </c>
      <c r="AC157">
        <v>0</v>
      </c>
      <c r="AD157">
        <v>0</v>
      </c>
      <c r="AE157">
        <v>11791.78</v>
      </c>
      <c r="AF157">
        <v>0</v>
      </c>
      <c r="AG157">
        <v>0</v>
      </c>
      <c r="AH157">
        <v>0</v>
      </c>
      <c r="AI157">
        <v>8.59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T157">
        <v>3.9E-2</v>
      </c>
      <c r="AV157">
        <v>0</v>
      </c>
      <c r="AW157">
        <v>2</v>
      </c>
      <c r="AX157">
        <v>1045536984</v>
      </c>
      <c r="AY157">
        <v>1</v>
      </c>
      <c r="AZ157">
        <v>0</v>
      </c>
      <c r="BA157">
        <v>183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Y157*Source!I53</f>
        <v>2.1216000000000002E-2</v>
      </c>
      <c r="CY157">
        <f t="shared" ref="CY157:CY162" si="49">AA157</f>
        <v>103215.92661379999</v>
      </c>
      <c r="CZ157">
        <f t="shared" ref="CZ157:CZ162" si="50">AE157</f>
        <v>11791.78</v>
      </c>
      <c r="DA157">
        <f t="shared" ref="DA157:DA162" si="51">AI157</f>
        <v>8.59</v>
      </c>
      <c r="DB157">
        <f t="shared" ref="DB157:DB164" si="52">ROUND(ROUND(AT157*CZ157,2),6)</f>
        <v>459.88</v>
      </c>
      <c r="DC157">
        <f t="shared" ref="DC157:DC164" si="53">ROUND(ROUND(AT157*AG157,2),6)</f>
        <v>0</v>
      </c>
    </row>
    <row r="158" spans="1:107" x14ac:dyDescent="0.25">
      <c r="A158">
        <f>ROW(Source!A53)</f>
        <v>53</v>
      </c>
      <c r="B158">
        <v>1045535526</v>
      </c>
      <c r="C158">
        <v>1045536980</v>
      </c>
      <c r="D158">
        <v>394507295</v>
      </c>
      <c r="E158">
        <v>1</v>
      </c>
      <c r="F158">
        <v>1</v>
      </c>
      <c r="G158">
        <v>394458718</v>
      </c>
      <c r="H158">
        <v>3</v>
      </c>
      <c r="I158" t="s">
        <v>214</v>
      </c>
      <c r="J158" t="s">
        <v>215</v>
      </c>
      <c r="K158" t="s">
        <v>55</v>
      </c>
      <c r="L158">
        <v>1301</v>
      </c>
      <c r="N158">
        <v>1003</v>
      </c>
      <c r="O158" t="s">
        <v>203</v>
      </c>
      <c r="P158" t="s">
        <v>203</v>
      </c>
      <c r="Q158">
        <v>1</v>
      </c>
      <c r="W158">
        <v>0</v>
      </c>
      <c r="X158">
        <v>-1898172224</v>
      </c>
      <c r="Y158">
        <v>79.963234999999997</v>
      </c>
      <c r="AA158">
        <v>313.92710030000001</v>
      </c>
      <c r="AB158">
        <v>0</v>
      </c>
      <c r="AC158">
        <v>0</v>
      </c>
      <c r="AD158">
        <v>0</v>
      </c>
      <c r="AE158">
        <v>134.53</v>
      </c>
      <c r="AF158">
        <v>0</v>
      </c>
      <c r="AG158">
        <v>0</v>
      </c>
      <c r="AH158">
        <v>0</v>
      </c>
      <c r="AI158">
        <v>2.29</v>
      </c>
      <c r="AJ158">
        <v>1</v>
      </c>
      <c r="AK158">
        <v>1</v>
      </c>
      <c r="AL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T158">
        <v>79.963234999999997</v>
      </c>
      <c r="AV158">
        <v>0</v>
      </c>
      <c r="AW158">
        <v>1</v>
      </c>
      <c r="AX158">
        <v>-1</v>
      </c>
      <c r="AY158">
        <v>0</v>
      </c>
      <c r="AZ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Y158*Source!I53</f>
        <v>43.499999840000001</v>
      </c>
      <c r="CY158">
        <f t="shared" si="49"/>
        <v>313.92710030000001</v>
      </c>
      <c r="CZ158">
        <f t="shared" si="50"/>
        <v>134.53</v>
      </c>
      <c r="DA158">
        <f t="shared" si="51"/>
        <v>2.29</v>
      </c>
      <c r="DB158">
        <f t="shared" si="52"/>
        <v>10757.45</v>
      </c>
      <c r="DC158">
        <f t="shared" si="53"/>
        <v>0</v>
      </c>
    </row>
    <row r="159" spans="1:107" x14ac:dyDescent="0.25">
      <c r="A159">
        <f>ROW(Source!A53)</f>
        <v>53</v>
      </c>
      <c r="B159">
        <v>1045535526</v>
      </c>
      <c r="C159">
        <v>1045536980</v>
      </c>
      <c r="D159">
        <v>394508372</v>
      </c>
      <c r="E159">
        <v>1</v>
      </c>
      <c r="F159">
        <v>1</v>
      </c>
      <c r="G159">
        <v>394458718</v>
      </c>
      <c r="H159">
        <v>3</v>
      </c>
      <c r="I159" t="s">
        <v>587</v>
      </c>
      <c r="J159" t="s">
        <v>588</v>
      </c>
      <c r="K159" t="s">
        <v>589</v>
      </c>
      <c r="L159">
        <v>1346</v>
      </c>
      <c r="N159">
        <v>39568864</v>
      </c>
      <c r="O159" t="s">
        <v>590</v>
      </c>
      <c r="P159" t="s">
        <v>590</v>
      </c>
      <c r="Q159">
        <v>1</v>
      </c>
      <c r="W159">
        <v>0</v>
      </c>
      <c r="X159">
        <v>-774921586</v>
      </c>
      <c r="Y159">
        <v>0.04</v>
      </c>
      <c r="AA159">
        <v>111.7752309</v>
      </c>
      <c r="AB159">
        <v>0</v>
      </c>
      <c r="AC159">
        <v>0</v>
      </c>
      <c r="AD159">
        <v>0</v>
      </c>
      <c r="AE159">
        <v>27.63</v>
      </c>
      <c r="AF159">
        <v>0</v>
      </c>
      <c r="AG159">
        <v>0</v>
      </c>
      <c r="AH159">
        <v>0</v>
      </c>
      <c r="AI159">
        <v>3.97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T159">
        <v>0.04</v>
      </c>
      <c r="AV159">
        <v>0</v>
      </c>
      <c r="AW159">
        <v>2</v>
      </c>
      <c r="AX159">
        <v>1045536985</v>
      </c>
      <c r="AY159">
        <v>1</v>
      </c>
      <c r="AZ159">
        <v>0</v>
      </c>
      <c r="BA159">
        <v>184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Y159*Source!I53</f>
        <v>2.1760000000000002E-2</v>
      </c>
      <c r="CY159">
        <f t="shared" si="49"/>
        <v>111.7752309</v>
      </c>
      <c r="CZ159">
        <f t="shared" si="50"/>
        <v>27.63</v>
      </c>
      <c r="DA159">
        <f t="shared" si="51"/>
        <v>3.97</v>
      </c>
      <c r="DB159">
        <f t="shared" si="52"/>
        <v>1.1100000000000001</v>
      </c>
      <c r="DC159">
        <f t="shared" si="53"/>
        <v>0</v>
      </c>
    </row>
    <row r="160" spans="1:107" x14ac:dyDescent="0.25">
      <c r="A160">
        <f>ROW(Source!A53)</f>
        <v>53</v>
      </c>
      <c r="B160">
        <v>1045535526</v>
      </c>
      <c r="C160">
        <v>1045536980</v>
      </c>
      <c r="D160">
        <v>394506509</v>
      </c>
      <c r="E160">
        <v>1</v>
      </c>
      <c r="F160">
        <v>1</v>
      </c>
      <c r="G160">
        <v>394458718</v>
      </c>
      <c r="H160">
        <v>3</v>
      </c>
      <c r="I160" t="s">
        <v>591</v>
      </c>
      <c r="J160" t="s">
        <v>592</v>
      </c>
      <c r="K160" t="s">
        <v>593</v>
      </c>
      <c r="L160">
        <v>1346</v>
      </c>
      <c r="N160">
        <v>39568864</v>
      </c>
      <c r="O160" t="s">
        <v>590</v>
      </c>
      <c r="P160" t="s">
        <v>590</v>
      </c>
      <c r="Q160">
        <v>1</v>
      </c>
      <c r="W160">
        <v>0</v>
      </c>
      <c r="X160">
        <v>1120716698</v>
      </c>
      <c r="Y160">
        <v>10.9</v>
      </c>
      <c r="AA160">
        <v>112.69182139999999</v>
      </c>
      <c r="AB160">
        <v>0</v>
      </c>
      <c r="AC160">
        <v>0</v>
      </c>
      <c r="AD160">
        <v>0</v>
      </c>
      <c r="AE160">
        <v>5.0199999999999996</v>
      </c>
      <c r="AF160">
        <v>0</v>
      </c>
      <c r="AG160">
        <v>0</v>
      </c>
      <c r="AH160">
        <v>0</v>
      </c>
      <c r="AI160">
        <v>22.03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T160">
        <v>10.9</v>
      </c>
      <c r="AV160">
        <v>0</v>
      </c>
      <c r="AW160">
        <v>2</v>
      </c>
      <c r="AX160">
        <v>1045536986</v>
      </c>
      <c r="AY160">
        <v>1</v>
      </c>
      <c r="AZ160">
        <v>0</v>
      </c>
      <c r="BA160">
        <v>185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Y160*Source!I53</f>
        <v>5.9296000000000006</v>
      </c>
      <c r="CY160">
        <f t="shared" si="49"/>
        <v>112.69182139999999</v>
      </c>
      <c r="CZ160">
        <f t="shared" si="50"/>
        <v>5.0199999999999996</v>
      </c>
      <c r="DA160">
        <f t="shared" si="51"/>
        <v>22.03</v>
      </c>
      <c r="DB160">
        <f t="shared" si="52"/>
        <v>54.72</v>
      </c>
      <c r="DC160">
        <f t="shared" si="53"/>
        <v>0</v>
      </c>
    </row>
    <row r="161" spans="1:107" x14ac:dyDescent="0.25">
      <c r="A161">
        <f>ROW(Source!A53)</f>
        <v>53</v>
      </c>
      <c r="B161">
        <v>1045535526</v>
      </c>
      <c r="C161">
        <v>1045536980</v>
      </c>
      <c r="D161">
        <v>394506861</v>
      </c>
      <c r="E161">
        <v>1</v>
      </c>
      <c r="F161">
        <v>1</v>
      </c>
      <c r="G161">
        <v>394458718</v>
      </c>
      <c r="H161">
        <v>3</v>
      </c>
      <c r="I161" t="s">
        <v>594</v>
      </c>
      <c r="J161" t="s">
        <v>595</v>
      </c>
      <c r="K161" t="s">
        <v>596</v>
      </c>
      <c r="L161">
        <v>1348</v>
      </c>
      <c r="N161">
        <v>39568864</v>
      </c>
      <c r="O161" t="s">
        <v>233</v>
      </c>
      <c r="P161" t="s">
        <v>233</v>
      </c>
      <c r="Q161">
        <v>1000</v>
      </c>
      <c r="W161">
        <v>0</v>
      </c>
      <c r="X161">
        <v>-1063101826</v>
      </c>
      <c r="Y161">
        <v>1.1000000000000001E-3</v>
      </c>
      <c r="AA161">
        <v>136636.06227699999</v>
      </c>
      <c r="AB161">
        <v>0</v>
      </c>
      <c r="AC161">
        <v>0</v>
      </c>
      <c r="AD161">
        <v>0</v>
      </c>
      <c r="AE161">
        <v>9376.81</v>
      </c>
      <c r="AF161">
        <v>0</v>
      </c>
      <c r="AG161">
        <v>0</v>
      </c>
      <c r="AH161">
        <v>0</v>
      </c>
      <c r="AI161">
        <v>14.3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T161">
        <v>1.1000000000000001E-3</v>
      </c>
      <c r="AV161">
        <v>0</v>
      </c>
      <c r="AW161">
        <v>2</v>
      </c>
      <c r="AX161">
        <v>1045536987</v>
      </c>
      <c r="AY161">
        <v>1</v>
      </c>
      <c r="AZ161">
        <v>0</v>
      </c>
      <c r="BA161">
        <v>186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Y161*Source!I53</f>
        <v>5.9840000000000013E-4</v>
      </c>
      <c r="CY161">
        <f t="shared" si="49"/>
        <v>136636.06227699999</v>
      </c>
      <c r="CZ161">
        <f t="shared" si="50"/>
        <v>9376.81</v>
      </c>
      <c r="DA161">
        <f t="shared" si="51"/>
        <v>14.3</v>
      </c>
      <c r="DB161">
        <f t="shared" si="52"/>
        <v>10.31</v>
      </c>
      <c r="DC161">
        <f t="shared" si="53"/>
        <v>0</v>
      </c>
    </row>
    <row r="162" spans="1:107" x14ac:dyDescent="0.25">
      <c r="A162">
        <f>ROW(Source!A53)</f>
        <v>53</v>
      </c>
      <c r="B162">
        <v>1045535526</v>
      </c>
      <c r="C162">
        <v>1045536980</v>
      </c>
      <c r="D162">
        <v>394506862</v>
      </c>
      <c r="E162">
        <v>1</v>
      </c>
      <c r="F162">
        <v>1</v>
      </c>
      <c r="G162">
        <v>394458718</v>
      </c>
      <c r="H162">
        <v>3</v>
      </c>
      <c r="I162" t="s">
        <v>597</v>
      </c>
      <c r="J162" t="s">
        <v>598</v>
      </c>
      <c r="K162" t="s">
        <v>599</v>
      </c>
      <c r="L162">
        <v>1348</v>
      </c>
      <c r="N162">
        <v>39568864</v>
      </c>
      <c r="O162" t="s">
        <v>233</v>
      </c>
      <c r="P162" t="s">
        <v>233</v>
      </c>
      <c r="Q162">
        <v>1000</v>
      </c>
      <c r="W162">
        <v>0</v>
      </c>
      <c r="X162">
        <v>1731962043</v>
      </c>
      <c r="Y162">
        <v>4.0000000000000001E-3</v>
      </c>
      <c r="AA162">
        <v>93054.876199999999</v>
      </c>
      <c r="AB162">
        <v>0</v>
      </c>
      <c r="AC162">
        <v>0</v>
      </c>
      <c r="AD162">
        <v>0</v>
      </c>
      <c r="AE162">
        <v>7982.5</v>
      </c>
      <c r="AF162">
        <v>0</v>
      </c>
      <c r="AG162">
        <v>0</v>
      </c>
      <c r="AH162">
        <v>0</v>
      </c>
      <c r="AI162">
        <v>11.44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T162">
        <v>4.0000000000000001E-3</v>
      </c>
      <c r="AV162">
        <v>0</v>
      </c>
      <c r="AW162">
        <v>2</v>
      </c>
      <c r="AX162">
        <v>1045536988</v>
      </c>
      <c r="AY162">
        <v>1</v>
      </c>
      <c r="AZ162">
        <v>0</v>
      </c>
      <c r="BA162">
        <v>187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Y162*Source!I53</f>
        <v>2.1760000000000004E-3</v>
      </c>
      <c r="CY162">
        <f t="shared" si="49"/>
        <v>93054.876199999999</v>
      </c>
      <c r="CZ162">
        <f t="shared" si="50"/>
        <v>7982.5</v>
      </c>
      <c r="DA162">
        <f t="shared" si="51"/>
        <v>11.44</v>
      </c>
      <c r="DB162">
        <f t="shared" si="52"/>
        <v>31.93</v>
      </c>
      <c r="DC162">
        <f t="shared" si="53"/>
        <v>0</v>
      </c>
    </row>
    <row r="163" spans="1:107" x14ac:dyDescent="0.25">
      <c r="A163">
        <f>ROW(Source!A56)</f>
        <v>56</v>
      </c>
      <c r="B163">
        <v>1045535525</v>
      </c>
      <c r="C163">
        <v>1045537442</v>
      </c>
      <c r="D163">
        <v>394458722</v>
      </c>
      <c r="E163">
        <v>394458718</v>
      </c>
      <c r="F163">
        <v>1</v>
      </c>
      <c r="G163">
        <v>394458718</v>
      </c>
      <c r="H163">
        <v>1</v>
      </c>
      <c r="I163" t="s">
        <v>499</v>
      </c>
      <c r="K163" t="s">
        <v>500</v>
      </c>
      <c r="L163">
        <v>1191</v>
      </c>
      <c r="N163">
        <v>1013</v>
      </c>
      <c r="O163" t="s">
        <v>501</v>
      </c>
      <c r="P163" t="s">
        <v>501</v>
      </c>
      <c r="Q163">
        <v>1</v>
      </c>
      <c r="W163">
        <v>0</v>
      </c>
      <c r="X163">
        <v>476480486</v>
      </c>
      <c r="Y163">
        <v>17.5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T163">
        <v>17.5</v>
      </c>
      <c r="AV163">
        <v>1</v>
      </c>
      <c r="AW163">
        <v>2</v>
      </c>
      <c r="AX163">
        <v>1045537443</v>
      </c>
      <c r="AY163">
        <v>1</v>
      </c>
      <c r="AZ163">
        <v>0</v>
      </c>
      <c r="BA163">
        <v>189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Y163*Source!I56</f>
        <v>26.25</v>
      </c>
      <c r="CY163">
        <f>AD163</f>
        <v>0</v>
      </c>
      <c r="CZ163">
        <f>AH163</f>
        <v>0</v>
      </c>
      <c r="DA163">
        <f>AL163</f>
        <v>1</v>
      </c>
      <c r="DB163">
        <f t="shared" si="52"/>
        <v>0</v>
      </c>
      <c r="DC163">
        <f t="shared" si="53"/>
        <v>0</v>
      </c>
    </row>
    <row r="164" spans="1:107" x14ac:dyDescent="0.25">
      <c r="A164">
        <f>ROW(Source!A57)</f>
        <v>57</v>
      </c>
      <c r="B164">
        <v>1045535526</v>
      </c>
      <c r="C164">
        <v>1045537442</v>
      </c>
      <c r="D164">
        <v>394458722</v>
      </c>
      <c r="E164">
        <v>394458718</v>
      </c>
      <c r="F164">
        <v>1</v>
      </c>
      <c r="G164">
        <v>394458718</v>
      </c>
      <c r="H164">
        <v>1</v>
      </c>
      <c r="I164" t="s">
        <v>499</v>
      </c>
      <c r="K164" t="s">
        <v>500</v>
      </c>
      <c r="L164">
        <v>1191</v>
      </c>
      <c r="N164">
        <v>1013</v>
      </c>
      <c r="O164" t="s">
        <v>501</v>
      </c>
      <c r="P164" t="s">
        <v>501</v>
      </c>
      <c r="Q164">
        <v>1</v>
      </c>
      <c r="W164">
        <v>0</v>
      </c>
      <c r="X164">
        <v>476480486</v>
      </c>
      <c r="Y164">
        <v>17.5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T164">
        <v>17.5</v>
      </c>
      <c r="AV164">
        <v>1</v>
      </c>
      <c r="AW164">
        <v>2</v>
      </c>
      <c r="AX164">
        <v>1045537443</v>
      </c>
      <c r="AY164">
        <v>1</v>
      </c>
      <c r="AZ164">
        <v>0</v>
      </c>
      <c r="BA164">
        <v>190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Y164*Source!I57</f>
        <v>26.25</v>
      </c>
      <c r="CY164">
        <f>AD164</f>
        <v>0</v>
      </c>
      <c r="CZ164">
        <f>AH164</f>
        <v>0</v>
      </c>
      <c r="DA164">
        <f>AL164</f>
        <v>1</v>
      </c>
      <c r="DB164">
        <f t="shared" si="52"/>
        <v>0</v>
      </c>
      <c r="DC164">
        <f t="shared" si="53"/>
        <v>0</v>
      </c>
    </row>
    <row r="165" spans="1:107" x14ac:dyDescent="0.25">
      <c r="A165">
        <f>ROW(Source!A58)</f>
        <v>58</v>
      </c>
      <c r="B165">
        <v>1045535525</v>
      </c>
      <c r="C165">
        <v>1046316379</v>
      </c>
      <c r="D165">
        <v>394458722</v>
      </c>
      <c r="E165">
        <v>394458718</v>
      </c>
      <c r="F165">
        <v>1</v>
      </c>
      <c r="G165">
        <v>394458718</v>
      </c>
      <c r="H165">
        <v>1</v>
      </c>
      <c r="I165" t="s">
        <v>499</v>
      </c>
      <c r="K165" t="s">
        <v>500</v>
      </c>
      <c r="L165">
        <v>1191</v>
      </c>
      <c r="N165">
        <v>1013</v>
      </c>
      <c r="O165" t="s">
        <v>501</v>
      </c>
      <c r="P165" t="s">
        <v>501</v>
      </c>
      <c r="Q165">
        <v>1</v>
      </c>
      <c r="W165">
        <v>0</v>
      </c>
      <c r="X165">
        <v>476480486</v>
      </c>
      <c r="Y165">
        <v>1020.05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1</v>
      </c>
      <c r="AQ165">
        <v>0</v>
      </c>
      <c r="AR165">
        <v>0</v>
      </c>
      <c r="AT165">
        <v>887</v>
      </c>
      <c r="AU165" t="s">
        <v>165</v>
      </c>
      <c r="AV165">
        <v>1</v>
      </c>
      <c r="AW165">
        <v>2</v>
      </c>
      <c r="AX165">
        <v>1046316381</v>
      </c>
      <c r="AY165">
        <v>1</v>
      </c>
      <c r="AZ165">
        <v>0</v>
      </c>
      <c r="BA165">
        <v>191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Y165*Source!I58</f>
        <v>2.550125</v>
      </c>
      <c r="CY165">
        <f>AD165</f>
        <v>0</v>
      </c>
      <c r="CZ165">
        <f>AH165</f>
        <v>0</v>
      </c>
      <c r="DA165">
        <f>AL165</f>
        <v>1</v>
      </c>
      <c r="DB165">
        <f>ROUND((ROUND(AT165*CZ165,2)*1.15),6)</f>
        <v>0</v>
      </c>
      <c r="DC165">
        <f>ROUND((ROUND(AT165*AG165,2)*1.15),6)</f>
        <v>0</v>
      </c>
    </row>
    <row r="166" spans="1:107" x14ac:dyDescent="0.25">
      <c r="A166">
        <f>ROW(Source!A58)</f>
        <v>58</v>
      </c>
      <c r="B166">
        <v>1045535525</v>
      </c>
      <c r="C166">
        <v>1046316379</v>
      </c>
      <c r="D166">
        <v>394531076</v>
      </c>
      <c r="E166">
        <v>1</v>
      </c>
      <c r="F166">
        <v>1</v>
      </c>
      <c r="G166">
        <v>394458718</v>
      </c>
      <c r="H166">
        <v>2</v>
      </c>
      <c r="I166" t="s">
        <v>535</v>
      </c>
      <c r="J166" t="s">
        <v>536</v>
      </c>
      <c r="K166" t="s">
        <v>537</v>
      </c>
      <c r="L166">
        <v>1367</v>
      </c>
      <c r="N166">
        <v>91022270</v>
      </c>
      <c r="O166" t="s">
        <v>505</v>
      </c>
      <c r="P166" t="s">
        <v>505</v>
      </c>
      <c r="Q166">
        <v>1</v>
      </c>
      <c r="W166">
        <v>0</v>
      </c>
      <c r="X166">
        <v>-1646177078</v>
      </c>
      <c r="Y166">
        <v>21.875</v>
      </c>
      <c r="AA166">
        <v>0</v>
      </c>
      <c r="AB166">
        <v>105.81</v>
      </c>
      <c r="AC166">
        <v>18.78</v>
      </c>
      <c r="AD166">
        <v>0</v>
      </c>
      <c r="AE166">
        <v>0</v>
      </c>
      <c r="AF166">
        <v>105.81</v>
      </c>
      <c r="AG166">
        <v>18.78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1</v>
      </c>
      <c r="AQ166">
        <v>0</v>
      </c>
      <c r="AR166">
        <v>0</v>
      </c>
      <c r="AT166">
        <v>17.5</v>
      </c>
      <c r="AU166" t="s">
        <v>164</v>
      </c>
      <c r="AV166">
        <v>0</v>
      </c>
      <c r="AW166">
        <v>2</v>
      </c>
      <c r="AX166">
        <v>1046316382</v>
      </c>
      <c r="AY166">
        <v>1</v>
      </c>
      <c r="AZ166">
        <v>0</v>
      </c>
      <c r="BA166">
        <v>192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Y166*Source!I58</f>
        <v>5.46875E-2</v>
      </c>
      <c r="CY166">
        <f t="shared" ref="CY166:CY172" si="54">AB166</f>
        <v>105.81</v>
      </c>
      <c r="CZ166">
        <f t="shared" ref="CZ166:CZ172" si="55">AF166</f>
        <v>105.81</v>
      </c>
      <c r="DA166">
        <f t="shared" ref="DA166:DA172" si="56">AJ166</f>
        <v>1</v>
      </c>
      <c r="DB166">
        <f t="shared" ref="DB166:DB172" si="57">ROUND((ROUND(AT166*CZ166,2)*1.25),6)</f>
        <v>2314.6</v>
      </c>
      <c r="DC166">
        <f t="shared" ref="DC166:DC172" si="58">ROUND((ROUND(AT166*AG166,2)*1.25),6)</f>
        <v>410.8125</v>
      </c>
    </row>
    <row r="167" spans="1:107" x14ac:dyDescent="0.25">
      <c r="A167">
        <f>ROW(Source!A58)</f>
        <v>58</v>
      </c>
      <c r="B167">
        <v>1045535525</v>
      </c>
      <c r="C167">
        <v>1046316379</v>
      </c>
      <c r="D167">
        <v>394531137</v>
      </c>
      <c r="E167">
        <v>1</v>
      </c>
      <c r="F167">
        <v>1</v>
      </c>
      <c r="G167">
        <v>394458718</v>
      </c>
      <c r="H167">
        <v>2</v>
      </c>
      <c r="I167" t="s">
        <v>538</v>
      </c>
      <c r="J167" t="s">
        <v>539</v>
      </c>
      <c r="K167" t="s">
        <v>540</v>
      </c>
      <c r="L167">
        <v>1367</v>
      </c>
      <c r="N167">
        <v>91022270</v>
      </c>
      <c r="O167" t="s">
        <v>505</v>
      </c>
      <c r="P167" t="s">
        <v>505</v>
      </c>
      <c r="Q167">
        <v>1</v>
      </c>
      <c r="W167">
        <v>0</v>
      </c>
      <c r="X167">
        <v>-799529772</v>
      </c>
      <c r="Y167">
        <v>41</v>
      </c>
      <c r="AA167">
        <v>0</v>
      </c>
      <c r="AB167">
        <v>8.1199999999999992</v>
      </c>
      <c r="AC167">
        <v>0.28999999999999998</v>
      </c>
      <c r="AD167">
        <v>0</v>
      </c>
      <c r="AE167">
        <v>0</v>
      </c>
      <c r="AF167">
        <v>8.1199999999999992</v>
      </c>
      <c r="AG167">
        <v>0.28999999999999998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1</v>
      </c>
      <c r="AQ167">
        <v>0</v>
      </c>
      <c r="AR167">
        <v>0</v>
      </c>
      <c r="AT167">
        <v>32.799999999999997</v>
      </c>
      <c r="AU167" t="s">
        <v>164</v>
      </c>
      <c r="AV167">
        <v>0</v>
      </c>
      <c r="AW167">
        <v>2</v>
      </c>
      <c r="AX167">
        <v>1046316383</v>
      </c>
      <c r="AY167">
        <v>1</v>
      </c>
      <c r="AZ167">
        <v>0</v>
      </c>
      <c r="BA167">
        <v>193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Y167*Source!I58</f>
        <v>0.10250000000000001</v>
      </c>
      <c r="CY167">
        <f t="shared" si="54"/>
        <v>8.1199999999999992</v>
      </c>
      <c r="CZ167">
        <f t="shared" si="55"/>
        <v>8.1199999999999992</v>
      </c>
      <c r="DA167">
        <f t="shared" si="56"/>
        <v>1</v>
      </c>
      <c r="DB167">
        <f t="shared" si="57"/>
        <v>332.92500000000001</v>
      </c>
      <c r="DC167">
        <f t="shared" si="58"/>
        <v>11.887499999999999</v>
      </c>
    </row>
    <row r="168" spans="1:107" x14ac:dyDescent="0.25">
      <c r="A168">
        <f>ROW(Source!A58)</f>
        <v>58</v>
      </c>
      <c r="B168">
        <v>1045535525</v>
      </c>
      <c r="C168">
        <v>1046316379</v>
      </c>
      <c r="D168">
        <v>394531164</v>
      </c>
      <c r="E168">
        <v>1</v>
      </c>
      <c r="F168">
        <v>1</v>
      </c>
      <c r="G168">
        <v>394458718</v>
      </c>
      <c r="H168">
        <v>2</v>
      </c>
      <c r="I168" t="s">
        <v>541</v>
      </c>
      <c r="J168" t="s">
        <v>542</v>
      </c>
      <c r="K168" t="s">
        <v>543</v>
      </c>
      <c r="L168">
        <v>1367</v>
      </c>
      <c r="N168">
        <v>91022270</v>
      </c>
      <c r="O168" t="s">
        <v>505</v>
      </c>
      <c r="P168" t="s">
        <v>505</v>
      </c>
      <c r="Q168">
        <v>1</v>
      </c>
      <c r="W168">
        <v>0</v>
      </c>
      <c r="X168">
        <v>-1966635871</v>
      </c>
      <c r="Y168">
        <v>395</v>
      </c>
      <c r="AA168">
        <v>0</v>
      </c>
      <c r="AB168">
        <v>47.95</v>
      </c>
      <c r="AC168">
        <v>0.06</v>
      </c>
      <c r="AD168">
        <v>0</v>
      </c>
      <c r="AE168">
        <v>0</v>
      </c>
      <c r="AF168">
        <v>47.95</v>
      </c>
      <c r="AG168">
        <v>0.06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1</v>
      </c>
      <c r="AQ168">
        <v>0</v>
      </c>
      <c r="AR168">
        <v>0</v>
      </c>
      <c r="AT168">
        <v>316</v>
      </c>
      <c r="AU168" t="s">
        <v>164</v>
      </c>
      <c r="AV168">
        <v>0</v>
      </c>
      <c r="AW168">
        <v>2</v>
      </c>
      <c r="AX168">
        <v>1046316384</v>
      </c>
      <c r="AY168">
        <v>1</v>
      </c>
      <c r="AZ168">
        <v>0</v>
      </c>
      <c r="BA168">
        <v>194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Y168*Source!I58</f>
        <v>0.98750000000000004</v>
      </c>
      <c r="CY168">
        <f t="shared" si="54"/>
        <v>47.95</v>
      </c>
      <c r="CZ168">
        <f t="shared" si="55"/>
        <v>47.95</v>
      </c>
      <c r="DA168">
        <f t="shared" si="56"/>
        <v>1</v>
      </c>
      <c r="DB168">
        <f t="shared" si="57"/>
        <v>18940.25</v>
      </c>
      <c r="DC168">
        <f t="shared" si="58"/>
        <v>23.7</v>
      </c>
    </row>
    <row r="169" spans="1:107" x14ac:dyDescent="0.25">
      <c r="A169">
        <f>ROW(Source!A58)</f>
        <v>58</v>
      </c>
      <c r="B169">
        <v>1045535525</v>
      </c>
      <c r="C169">
        <v>1046316379</v>
      </c>
      <c r="D169">
        <v>394531453</v>
      </c>
      <c r="E169">
        <v>1</v>
      </c>
      <c r="F169">
        <v>1</v>
      </c>
      <c r="G169">
        <v>394458718</v>
      </c>
      <c r="H169">
        <v>2</v>
      </c>
      <c r="I169" t="s">
        <v>544</v>
      </c>
      <c r="J169" t="s">
        <v>545</v>
      </c>
      <c r="K169" t="s">
        <v>546</v>
      </c>
      <c r="L169">
        <v>1367</v>
      </c>
      <c r="N169">
        <v>91022270</v>
      </c>
      <c r="O169" t="s">
        <v>505</v>
      </c>
      <c r="P169" t="s">
        <v>505</v>
      </c>
      <c r="Q169">
        <v>1</v>
      </c>
      <c r="W169">
        <v>0</v>
      </c>
      <c r="X169">
        <v>-628430174</v>
      </c>
      <c r="Y169">
        <v>0.76249999999999996</v>
      </c>
      <c r="AA169">
        <v>0</v>
      </c>
      <c r="AB169">
        <v>76.81</v>
      </c>
      <c r="AC169">
        <v>14.36</v>
      </c>
      <c r="AD169">
        <v>0</v>
      </c>
      <c r="AE169">
        <v>0</v>
      </c>
      <c r="AF169">
        <v>76.81</v>
      </c>
      <c r="AG169">
        <v>14.36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1</v>
      </c>
      <c r="AQ169">
        <v>0</v>
      </c>
      <c r="AR169">
        <v>0</v>
      </c>
      <c r="AT169">
        <v>0.61</v>
      </c>
      <c r="AU169" t="s">
        <v>164</v>
      </c>
      <c r="AV169">
        <v>0</v>
      </c>
      <c r="AW169">
        <v>2</v>
      </c>
      <c r="AX169">
        <v>1046316385</v>
      </c>
      <c r="AY169">
        <v>1</v>
      </c>
      <c r="AZ169">
        <v>0</v>
      </c>
      <c r="BA169">
        <v>195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Y169*Source!I58</f>
        <v>1.90625E-3</v>
      </c>
      <c r="CY169">
        <f t="shared" si="54"/>
        <v>76.81</v>
      </c>
      <c r="CZ169">
        <f t="shared" si="55"/>
        <v>76.81</v>
      </c>
      <c r="DA169">
        <f t="shared" si="56"/>
        <v>1</v>
      </c>
      <c r="DB169">
        <f t="shared" si="57"/>
        <v>58.5625</v>
      </c>
      <c r="DC169">
        <f t="shared" si="58"/>
        <v>10.95</v>
      </c>
    </row>
    <row r="170" spans="1:107" x14ac:dyDescent="0.25">
      <c r="A170">
        <f>ROW(Source!A58)</f>
        <v>58</v>
      </c>
      <c r="B170">
        <v>1045535525</v>
      </c>
      <c r="C170">
        <v>1046316379</v>
      </c>
      <c r="D170">
        <v>394531499</v>
      </c>
      <c r="E170">
        <v>1</v>
      </c>
      <c r="F170">
        <v>1</v>
      </c>
      <c r="G170">
        <v>394458718</v>
      </c>
      <c r="H170">
        <v>2</v>
      </c>
      <c r="I170" t="s">
        <v>547</v>
      </c>
      <c r="J170" t="s">
        <v>548</v>
      </c>
      <c r="K170" t="s">
        <v>549</v>
      </c>
      <c r="L170">
        <v>1367</v>
      </c>
      <c r="N170">
        <v>91022270</v>
      </c>
      <c r="O170" t="s">
        <v>505</v>
      </c>
      <c r="P170" t="s">
        <v>505</v>
      </c>
      <c r="Q170">
        <v>1</v>
      </c>
      <c r="W170">
        <v>0</v>
      </c>
      <c r="X170">
        <v>-1780114133</v>
      </c>
      <c r="Y170">
        <v>61.875</v>
      </c>
      <c r="AA170">
        <v>0</v>
      </c>
      <c r="AB170">
        <v>0.44</v>
      </c>
      <c r="AC170">
        <v>0</v>
      </c>
      <c r="AD170">
        <v>0</v>
      </c>
      <c r="AE170">
        <v>0</v>
      </c>
      <c r="AF170">
        <v>0.44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1</v>
      </c>
      <c r="AQ170">
        <v>0</v>
      </c>
      <c r="AR170">
        <v>0</v>
      </c>
      <c r="AT170">
        <v>49.5</v>
      </c>
      <c r="AU170" t="s">
        <v>164</v>
      </c>
      <c r="AV170">
        <v>0</v>
      </c>
      <c r="AW170">
        <v>2</v>
      </c>
      <c r="AX170">
        <v>1046316388</v>
      </c>
      <c r="AY170">
        <v>1</v>
      </c>
      <c r="AZ170">
        <v>0</v>
      </c>
      <c r="BA170">
        <v>196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Y170*Source!I58</f>
        <v>0.15468750000000001</v>
      </c>
      <c r="CY170">
        <f t="shared" si="54"/>
        <v>0.44</v>
      </c>
      <c r="CZ170">
        <f t="shared" si="55"/>
        <v>0.44</v>
      </c>
      <c r="DA170">
        <f t="shared" si="56"/>
        <v>1</v>
      </c>
      <c r="DB170">
        <f t="shared" si="57"/>
        <v>27.225000000000001</v>
      </c>
      <c r="DC170">
        <f t="shared" si="58"/>
        <v>0</v>
      </c>
    </row>
    <row r="171" spans="1:107" x14ac:dyDescent="0.25">
      <c r="A171">
        <f>ROW(Source!A58)</f>
        <v>58</v>
      </c>
      <c r="B171">
        <v>1045535525</v>
      </c>
      <c r="C171">
        <v>1046316379</v>
      </c>
      <c r="D171">
        <v>394530700</v>
      </c>
      <c r="E171">
        <v>1</v>
      </c>
      <c r="F171">
        <v>1</v>
      </c>
      <c r="G171">
        <v>394458718</v>
      </c>
      <c r="H171">
        <v>2</v>
      </c>
      <c r="I171" t="s">
        <v>550</v>
      </c>
      <c r="J171" t="s">
        <v>551</v>
      </c>
      <c r="K171" t="s">
        <v>552</v>
      </c>
      <c r="L171">
        <v>1367</v>
      </c>
      <c r="N171">
        <v>91022270</v>
      </c>
      <c r="O171" t="s">
        <v>505</v>
      </c>
      <c r="P171" t="s">
        <v>505</v>
      </c>
      <c r="Q171">
        <v>1</v>
      </c>
      <c r="W171">
        <v>0</v>
      </c>
      <c r="X171">
        <v>-266174272</v>
      </c>
      <c r="Y171">
        <v>0.51249999999999996</v>
      </c>
      <c r="AA171">
        <v>0</v>
      </c>
      <c r="AB171">
        <v>190.93</v>
      </c>
      <c r="AC171">
        <v>18.149999999999999</v>
      </c>
      <c r="AD171">
        <v>0</v>
      </c>
      <c r="AE171">
        <v>0</v>
      </c>
      <c r="AF171">
        <v>190.93</v>
      </c>
      <c r="AG171">
        <v>18.149999999999999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1</v>
      </c>
      <c r="AQ171">
        <v>0</v>
      </c>
      <c r="AR171">
        <v>0</v>
      </c>
      <c r="AT171">
        <v>0.41</v>
      </c>
      <c r="AU171" t="s">
        <v>164</v>
      </c>
      <c r="AV171">
        <v>0</v>
      </c>
      <c r="AW171">
        <v>2</v>
      </c>
      <c r="AX171">
        <v>1046316386</v>
      </c>
      <c r="AY171">
        <v>1</v>
      </c>
      <c r="AZ171">
        <v>0</v>
      </c>
      <c r="BA171">
        <v>197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Y171*Source!I58</f>
        <v>1.2812499999999998E-3</v>
      </c>
      <c r="CY171">
        <f t="shared" si="54"/>
        <v>190.93</v>
      </c>
      <c r="CZ171">
        <f t="shared" si="55"/>
        <v>190.93</v>
      </c>
      <c r="DA171">
        <f t="shared" si="56"/>
        <v>1</v>
      </c>
      <c r="DB171">
        <f t="shared" si="57"/>
        <v>97.85</v>
      </c>
      <c r="DC171">
        <f t="shared" si="58"/>
        <v>9.3000000000000007</v>
      </c>
    </row>
    <row r="172" spans="1:107" x14ac:dyDescent="0.25">
      <c r="A172">
        <f>ROW(Source!A58)</f>
        <v>58</v>
      </c>
      <c r="B172">
        <v>1045535525</v>
      </c>
      <c r="C172">
        <v>1046316379</v>
      </c>
      <c r="D172">
        <v>394530724</v>
      </c>
      <c r="E172">
        <v>1</v>
      </c>
      <c r="F172">
        <v>1</v>
      </c>
      <c r="G172">
        <v>394458718</v>
      </c>
      <c r="H172">
        <v>2</v>
      </c>
      <c r="I172" t="s">
        <v>600</v>
      </c>
      <c r="J172" t="s">
        <v>601</v>
      </c>
      <c r="K172" t="s">
        <v>602</v>
      </c>
      <c r="L172">
        <v>1367</v>
      </c>
      <c r="N172">
        <v>91022270</v>
      </c>
      <c r="O172" t="s">
        <v>505</v>
      </c>
      <c r="P172" t="s">
        <v>505</v>
      </c>
      <c r="Q172">
        <v>1</v>
      </c>
      <c r="W172">
        <v>0</v>
      </c>
      <c r="X172">
        <v>-1060633996</v>
      </c>
      <c r="Y172">
        <v>102.375</v>
      </c>
      <c r="AA172">
        <v>0</v>
      </c>
      <c r="AB172">
        <v>147.07</v>
      </c>
      <c r="AC172">
        <v>28.85</v>
      </c>
      <c r="AD172">
        <v>0</v>
      </c>
      <c r="AE172">
        <v>0</v>
      </c>
      <c r="AF172">
        <v>147.07</v>
      </c>
      <c r="AG172">
        <v>28.85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1</v>
      </c>
      <c r="AQ172">
        <v>0</v>
      </c>
      <c r="AR172">
        <v>0</v>
      </c>
      <c r="AT172">
        <v>81.900000000000006</v>
      </c>
      <c r="AU172" t="s">
        <v>164</v>
      </c>
      <c r="AV172">
        <v>0</v>
      </c>
      <c r="AW172">
        <v>2</v>
      </c>
      <c r="AX172">
        <v>1046316387</v>
      </c>
      <c r="AY172">
        <v>1</v>
      </c>
      <c r="AZ172">
        <v>0</v>
      </c>
      <c r="BA172">
        <v>198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Y172*Source!I58</f>
        <v>0.25593749999999998</v>
      </c>
      <c r="CY172">
        <f t="shared" si="54"/>
        <v>147.07</v>
      </c>
      <c r="CZ172">
        <f t="shared" si="55"/>
        <v>147.07</v>
      </c>
      <c r="DA172">
        <f t="shared" si="56"/>
        <v>1</v>
      </c>
      <c r="DB172">
        <f t="shared" si="57"/>
        <v>15056.2875</v>
      </c>
      <c r="DC172">
        <f t="shared" si="58"/>
        <v>2953.5250000000001</v>
      </c>
    </row>
    <row r="173" spans="1:107" x14ac:dyDescent="0.25">
      <c r="A173">
        <f>ROW(Source!A58)</f>
        <v>58</v>
      </c>
      <c r="B173">
        <v>1045535525</v>
      </c>
      <c r="C173">
        <v>1046316379</v>
      </c>
      <c r="D173">
        <v>394506123</v>
      </c>
      <c r="E173">
        <v>1</v>
      </c>
      <c r="F173">
        <v>1</v>
      </c>
      <c r="G173">
        <v>394458718</v>
      </c>
      <c r="H173">
        <v>3</v>
      </c>
      <c r="I173" t="s">
        <v>556</v>
      </c>
      <c r="J173" t="s">
        <v>557</v>
      </c>
      <c r="K173" t="s">
        <v>558</v>
      </c>
      <c r="L173">
        <v>1339</v>
      </c>
      <c r="N173">
        <v>1007</v>
      </c>
      <c r="O173" t="s">
        <v>241</v>
      </c>
      <c r="P173" t="s">
        <v>241</v>
      </c>
      <c r="Q173">
        <v>1</v>
      </c>
      <c r="W173">
        <v>0</v>
      </c>
      <c r="X173">
        <v>-862991314</v>
      </c>
      <c r="Y173">
        <v>375</v>
      </c>
      <c r="AA173">
        <v>7.07</v>
      </c>
      <c r="AB173">
        <v>0</v>
      </c>
      <c r="AC173">
        <v>0</v>
      </c>
      <c r="AD173">
        <v>0</v>
      </c>
      <c r="AE173">
        <v>7.07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T173">
        <v>375</v>
      </c>
      <c r="AV173">
        <v>0</v>
      </c>
      <c r="AW173">
        <v>2</v>
      </c>
      <c r="AX173">
        <v>1046316389</v>
      </c>
      <c r="AY173">
        <v>1</v>
      </c>
      <c r="AZ173">
        <v>0</v>
      </c>
      <c r="BA173">
        <v>199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Y173*Source!I58</f>
        <v>0.9375</v>
      </c>
      <c r="CY173">
        <f t="shared" ref="CY173:CY180" si="59">AA173</f>
        <v>7.07</v>
      </c>
      <c r="CZ173">
        <f t="shared" ref="CZ173:CZ180" si="60">AE173</f>
        <v>7.07</v>
      </c>
      <c r="DA173">
        <f t="shared" ref="DA173:DA180" si="61">AI173</f>
        <v>1</v>
      </c>
      <c r="DB173">
        <f t="shared" ref="DB173:DB180" si="62">ROUND(ROUND(AT173*CZ173,2),6)</f>
        <v>2651.25</v>
      </c>
      <c r="DC173">
        <f t="shared" ref="DC173:DC180" si="63">ROUND(ROUND(AT173*AG173,2),6)</f>
        <v>0</v>
      </c>
    </row>
    <row r="174" spans="1:107" x14ac:dyDescent="0.25">
      <c r="A174">
        <f>ROW(Source!A58)</f>
        <v>58</v>
      </c>
      <c r="B174">
        <v>1045535525</v>
      </c>
      <c r="C174">
        <v>1046316379</v>
      </c>
      <c r="D174">
        <v>394507435</v>
      </c>
      <c r="E174">
        <v>1</v>
      </c>
      <c r="F174">
        <v>1</v>
      </c>
      <c r="G174">
        <v>394458718</v>
      </c>
      <c r="H174">
        <v>3</v>
      </c>
      <c r="I174" t="s">
        <v>559</v>
      </c>
      <c r="J174" t="s">
        <v>560</v>
      </c>
      <c r="K174" t="s">
        <v>561</v>
      </c>
      <c r="L174">
        <v>1348</v>
      </c>
      <c r="N174">
        <v>39568864</v>
      </c>
      <c r="O174" t="s">
        <v>233</v>
      </c>
      <c r="P174" t="s">
        <v>233</v>
      </c>
      <c r="Q174">
        <v>1000</v>
      </c>
      <c r="W174">
        <v>0</v>
      </c>
      <c r="X174">
        <v>1310716689</v>
      </c>
      <c r="Y174">
        <v>0.26700000000000002</v>
      </c>
      <c r="AA174">
        <v>7191.81</v>
      </c>
      <c r="AB174">
        <v>0</v>
      </c>
      <c r="AC174">
        <v>0</v>
      </c>
      <c r="AD174">
        <v>0</v>
      </c>
      <c r="AE174">
        <v>7191.81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T174">
        <v>0.26700000000000002</v>
      </c>
      <c r="AV174">
        <v>0</v>
      </c>
      <c r="AW174">
        <v>2</v>
      </c>
      <c r="AX174">
        <v>1046316390</v>
      </c>
      <c r="AY174">
        <v>1</v>
      </c>
      <c r="AZ174">
        <v>0</v>
      </c>
      <c r="BA174">
        <v>200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Y174*Source!I58</f>
        <v>6.6750000000000002E-4</v>
      </c>
      <c r="CY174">
        <f t="shared" si="59"/>
        <v>7191.81</v>
      </c>
      <c r="CZ174">
        <f t="shared" si="60"/>
        <v>7191.81</v>
      </c>
      <c r="DA174">
        <f t="shared" si="61"/>
        <v>1</v>
      </c>
      <c r="DB174">
        <f t="shared" si="62"/>
        <v>1920.21</v>
      </c>
      <c r="DC174">
        <f t="shared" si="63"/>
        <v>0</v>
      </c>
    </row>
    <row r="175" spans="1:107" x14ac:dyDescent="0.25">
      <c r="A175">
        <f>ROW(Source!A58)</f>
        <v>58</v>
      </c>
      <c r="B175">
        <v>1045535525</v>
      </c>
      <c r="C175">
        <v>1046316379</v>
      </c>
      <c r="D175">
        <v>394507468</v>
      </c>
      <c r="E175">
        <v>1</v>
      </c>
      <c r="F175">
        <v>1</v>
      </c>
      <c r="G175">
        <v>394458718</v>
      </c>
      <c r="H175">
        <v>3</v>
      </c>
      <c r="I175" t="s">
        <v>562</v>
      </c>
      <c r="J175" t="s">
        <v>563</v>
      </c>
      <c r="K175" t="s">
        <v>564</v>
      </c>
      <c r="L175">
        <v>195242642</v>
      </c>
      <c r="N175">
        <v>1010</v>
      </c>
      <c r="O175" t="s">
        <v>256</v>
      </c>
      <c r="P175" t="s">
        <v>256</v>
      </c>
      <c r="Q175">
        <v>1</v>
      </c>
      <c r="W175">
        <v>0</v>
      </c>
      <c r="X175">
        <v>809927953</v>
      </c>
      <c r="Y175">
        <v>4.95</v>
      </c>
      <c r="AA175">
        <v>13.76</v>
      </c>
      <c r="AB175">
        <v>0</v>
      </c>
      <c r="AC175">
        <v>0</v>
      </c>
      <c r="AD175">
        <v>0</v>
      </c>
      <c r="AE175">
        <v>13.76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T175">
        <v>4.95</v>
      </c>
      <c r="AV175">
        <v>0</v>
      </c>
      <c r="AW175">
        <v>2</v>
      </c>
      <c r="AX175">
        <v>1046316391</v>
      </c>
      <c r="AY175">
        <v>1</v>
      </c>
      <c r="AZ175">
        <v>0</v>
      </c>
      <c r="BA175">
        <v>201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Y175*Source!I58</f>
        <v>1.2375000000000001E-2</v>
      </c>
      <c r="CY175">
        <f t="shared" si="59"/>
        <v>13.76</v>
      </c>
      <c r="CZ175">
        <f t="shared" si="60"/>
        <v>13.76</v>
      </c>
      <c r="DA175">
        <f t="shared" si="61"/>
        <v>1</v>
      </c>
      <c r="DB175">
        <f t="shared" si="62"/>
        <v>68.11</v>
      </c>
      <c r="DC175">
        <f t="shared" si="63"/>
        <v>0</v>
      </c>
    </row>
    <row r="176" spans="1:107" x14ac:dyDescent="0.25">
      <c r="A176">
        <f>ROW(Source!A58)</f>
        <v>58</v>
      </c>
      <c r="B176">
        <v>1045535525</v>
      </c>
      <c r="C176">
        <v>1046316379</v>
      </c>
      <c r="D176">
        <v>394506256</v>
      </c>
      <c r="E176">
        <v>1</v>
      </c>
      <c r="F176">
        <v>1</v>
      </c>
      <c r="G176">
        <v>394458718</v>
      </c>
      <c r="H176">
        <v>3</v>
      </c>
      <c r="I176" t="s">
        <v>565</v>
      </c>
      <c r="J176" t="s">
        <v>566</v>
      </c>
      <c r="K176" t="s">
        <v>567</v>
      </c>
      <c r="L176">
        <v>1348</v>
      </c>
      <c r="N176">
        <v>39568864</v>
      </c>
      <c r="O176" t="s">
        <v>233</v>
      </c>
      <c r="P176" t="s">
        <v>233</v>
      </c>
      <c r="Q176">
        <v>1000</v>
      </c>
      <c r="W176">
        <v>0</v>
      </c>
      <c r="X176">
        <v>-1837888431</v>
      </c>
      <c r="Y176">
        <v>2.1999999999999999E-2</v>
      </c>
      <c r="AA176">
        <v>3246.35</v>
      </c>
      <c r="AB176">
        <v>0</v>
      </c>
      <c r="AC176">
        <v>0</v>
      </c>
      <c r="AD176">
        <v>0</v>
      </c>
      <c r="AE176">
        <v>3246.35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T176">
        <v>2.1999999999999999E-2</v>
      </c>
      <c r="AV176">
        <v>0</v>
      </c>
      <c r="AW176">
        <v>2</v>
      </c>
      <c r="AX176">
        <v>1046316392</v>
      </c>
      <c r="AY176">
        <v>1</v>
      </c>
      <c r="AZ176">
        <v>0</v>
      </c>
      <c r="BA176">
        <v>202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Y176*Source!I58</f>
        <v>5.4999999999999995E-5</v>
      </c>
      <c r="CY176">
        <f t="shared" si="59"/>
        <v>3246.35</v>
      </c>
      <c r="CZ176">
        <f t="shared" si="60"/>
        <v>3246.35</v>
      </c>
      <c r="DA176">
        <f t="shared" si="61"/>
        <v>1</v>
      </c>
      <c r="DB176">
        <f t="shared" si="62"/>
        <v>71.42</v>
      </c>
      <c r="DC176">
        <f t="shared" si="63"/>
        <v>0</v>
      </c>
    </row>
    <row r="177" spans="1:107" x14ac:dyDescent="0.25">
      <c r="A177">
        <f>ROW(Source!A58)</f>
        <v>58</v>
      </c>
      <c r="B177">
        <v>1045535525</v>
      </c>
      <c r="C177">
        <v>1046316379</v>
      </c>
      <c r="D177">
        <v>394512343</v>
      </c>
      <c r="E177">
        <v>1</v>
      </c>
      <c r="F177">
        <v>1</v>
      </c>
      <c r="G177">
        <v>394458718</v>
      </c>
      <c r="H177">
        <v>3</v>
      </c>
      <c r="I177" t="s">
        <v>223</v>
      </c>
      <c r="J177" t="s">
        <v>224</v>
      </c>
      <c r="K177" t="s">
        <v>59</v>
      </c>
      <c r="L177">
        <v>1301</v>
      </c>
      <c r="N177">
        <v>1003</v>
      </c>
      <c r="O177" t="s">
        <v>203</v>
      </c>
      <c r="P177" t="s">
        <v>203</v>
      </c>
      <c r="Q177">
        <v>1</v>
      </c>
      <c r="W177">
        <v>0</v>
      </c>
      <c r="X177">
        <v>-53593563</v>
      </c>
      <c r="Y177">
        <v>1000</v>
      </c>
      <c r="AA177">
        <v>217.29</v>
      </c>
      <c r="AB177">
        <v>0</v>
      </c>
      <c r="AC177">
        <v>0</v>
      </c>
      <c r="AD177">
        <v>0</v>
      </c>
      <c r="AE177">
        <v>217.29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T177">
        <v>1000</v>
      </c>
      <c r="AV177">
        <v>0</v>
      </c>
      <c r="AW177">
        <v>1</v>
      </c>
      <c r="AX177">
        <v>-1</v>
      </c>
      <c r="AY177">
        <v>0</v>
      </c>
      <c r="AZ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Y177*Source!I58</f>
        <v>2.5</v>
      </c>
      <c r="CY177">
        <f t="shared" si="59"/>
        <v>217.29</v>
      </c>
      <c r="CZ177">
        <f t="shared" si="60"/>
        <v>217.29</v>
      </c>
      <c r="DA177">
        <f t="shared" si="61"/>
        <v>1</v>
      </c>
      <c r="DB177">
        <f t="shared" si="62"/>
        <v>217290</v>
      </c>
      <c r="DC177">
        <f t="shared" si="63"/>
        <v>0</v>
      </c>
    </row>
    <row r="178" spans="1:107" x14ac:dyDescent="0.25">
      <c r="A178">
        <f>ROW(Source!A58)</f>
        <v>58</v>
      </c>
      <c r="B178">
        <v>1045535525</v>
      </c>
      <c r="C178">
        <v>1046316379</v>
      </c>
      <c r="D178">
        <v>394513773</v>
      </c>
      <c r="E178">
        <v>1</v>
      </c>
      <c r="F178">
        <v>1</v>
      </c>
      <c r="G178">
        <v>394458718</v>
      </c>
      <c r="H178">
        <v>3</v>
      </c>
      <c r="I178" t="s">
        <v>572</v>
      </c>
      <c r="J178" t="s">
        <v>573</v>
      </c>
      <c r="K178" t="s">
        <v>574</v>
      </c>
      <c r="L178">
        <v>1391</v>
      </c>
      <c r="N178">
        <v>1013</v>
      </c>
      <c r="O178" t="s">
        <v>571</v>
      </c>
      <c r="P178" t="s">
        <v>571</v>
      </c>
      <c r="Q178">
        <v>1</v>
      </c>
      <c r="W178">
        <v>0</v>
      </c>
      <c r="X178">
        <v>2069774779</v>
      </c>
      <c r="Y178">
        <v>5</v>
      </c>
      <c r="AA178">
        <v>66.87</v>
      </c>
      <c r="AB178">
        <v>0</v>
      </c>
      <c r="AC178">
        <v>0</v>
      </c>
      <c r="AD178">
        <v>0</v>
      </c>
      <c r="AE178">
        <v>66.87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1</v>
      </c>
      <c r="AP178">
        <v>0</v>
      </c>
      <c r="AQ178">
        <v>0</v>
      </c>
      <c r="AR178">
        <v>0</v>
      </c>
      <c r="AT178">
        <v>5</v>
      </c>
      <c r="AV178">
        <v>0</v>
      </c>
      <c r="AW178">
        <v>2</v>
      </c>
      <c r="AX178">
        <v>1046316393</v>
      </c>
      <c r="AY178">
        <v>1</v>
      </c>
      <c r="AZ178">
        <v>0</v>
      </c>
      <c r="BA178">
        <v>203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Y178*Source!I58</f>
        <v>1.2500000000000001E-2</v>
      </c>
      <c r="CY178">
        <f t="shared" si="59"/>
        <v>66.87</v>
      </c>
      <c r="CZ178">
        <f t="shared" si="60"/>
        <v>66.87</v>
      </c>
      <c r="DA178">
        <f t="shared" si="61"/>
        <v>1</v>
      </c>
      <c r="DB178">
        <f t="shared" si="62"/>
        <v>334.35</v>
      </c>
      <c r="DC178">
        <f t="shared" si="63"/>
        <v>0</v>
      </c>
    </row>
    <row r="179" spans="1:107" x14ac:dyDescent="0.25">
      <c r="A179">
        <f>ROW(Source!A58)</f>
        <v>58</v>
      </c>
      <c r="B179">
        <v>1045535525</v>
      </c>
      <c r="C179">
        <v>1046316379</v>
      </c>
      <c r="D179">
        <v>394513778</v>
      </c>
      <c r="E179">
        <v>1</v>
      </c>
      <c r="F179">
        <v>1</v>
      </c>
      <c r="G179">
        <v>394458718</v>
      </c>
      <c r="H179">
        <v>3</v>
      </c>
      <c r="I179" t="s">
        <v>603</v>
      </c>
      <c r="J179" t="s">
        <v>604</v>
      </c>
      <c r="K179" t="s">
        <v>605</v>
      </c>
      <c r="L179">
        <v>1391</v>
      </c>
      <c r="N179">
        <v>1013</v>
      </c>
      <c r="O179" t="s">
        <v>571</v>
      </c>
      <c r="P179" t="s">
        <v>571</v>
      </c>
      <c r="Q179">
        <v>1</v>
      </c>
      <c r="W179">
        <v>0</v>
      </c>
      <c r="X179">
        <v>1116643175</v>
      </c>
      <c r="Y179">
        <v>4</v>
      </c>
      <c r="AA179">
        <v>207.77</v>
      </c>
      <c r="AB179">
        <v>0</v>
      </c>
      <c r="AC179">
        <v>0</v>
      </c>
      <c r="AD179">
        <v>0</v>
      </c>
      <c r="AE179">
        <v>207.77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T179">
        <v>4</v>
      </c>
      <c r="AV179">
        <v>0</v>
      </c>
      <c r="AW179">
        <v>2</v>
      </c>
      <c r="AX179">
        <v>1046316394</v>
      </c>
      <c r="AY179">
        <v>1</v>
      </c>
      <c r="AZ179">
        <v>0</v>
      </c>
      <c r="BA179">
        <v>204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Y179*Source!I58</f>
        <v>0.01</v>
      </c>
      <c r="CY179">
        <f t="shared" si="59"/>
        <v>207.77</v>
      </c>
      <c r="CZ179">
        <f t="shared" si="60"/>
        <v>207.77</v>
      </c>
      <c r="DA179">
        <f t="shared" si="61"/>
        <v>1</v>
      </c>
      <c r="DB179">
        <f t="shared" si="62"/>
        <v>831.08</v>
      </c>
      <c r="DC179">
        <f t="shared" si="63"/>
        <v>0</v>
      </c>
    </row>
    <row r="180" spans="1:107" x14ac:dyDescent="0.25">
      <c r="A180">
        <f>ROW(Source!A58)</f>
        <v>58</v>
      </c>
      <c r="B180">
        <v>1045535525</v>
      </c>
      <c r="C180">
        <v>1046316379</v>
      </c>
      <c r="D180">
        <v>394514430</v>
      </c>
      <c r="E180">
        <v>1</v>
      </c>
      <c r="F180">
        <v>1</v>
      </c>
      <c r="G180">
        <v>394458718</v>
      </c>
      <c r="H180">
        <v>3</v>
      </c>
      <c r="I180" t="s">
        <v>578</v>
      </c>
      <c r="J180" t="s">
        <v>579</v>
      </c>
      <c r="K180" t="s">
        <v>580</v>
      </c>
      <c r="L180">
        <v>195242642</v>
      </c>
      <c r="N180">
        <v>1010</v>
      </c>
      <c r="O180" t="s">
        <v>256</v>
      </c>
      <c r="P180" t="s">
        <v>256</v>
      </c>
      <c r="Q180">
        <v>1</v>
      </c>
      <c r="W180">
        <v>0</v>
      </c>
      <c r="X180">
        <v>-1063325256</v>
      </c>
      <c r="Y180">
        <v>5</v>
      </c>
      <c r="AA180">
        <v>612.04</v>
      </c>
      <c r="AB180">
        <v>0</v>
      </c>
      <c r="AC180">
        <v>0</v>
      </c>
      <c r="AD180">
        <v>0</v>
      </c>
      <c r="AE180">
        <v>612.04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T180">
        <v>5</v>
      </c>
      <c r="AV180">
        <v>0</v>
      </c>
      <c r="AW180">
        <v>2</v>
      </c>
      <c r="AX180">
        <v>1046316395</v>
      </c>
      <c r="AY180">
        <v>1</v>
      </c>
      <c r="AZ180">
        <v>0</v>
      </c>
      <c r="BA180">
        <v>205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Y180*Source!I58</f>
        <v>1.2500000000000001E-2</v>
      </c>
      <c r="CY180">
        <f t="shared" si="59"/>
        <v>612.04</v>
      </c>
      <c r="CZ180">
        <f t="shared" si="60"/>
        <v>612.04</v>
      </c>
      <c r="DA180">
        <f t="shared" si="61"/>
        <v>1</v>
      </c>
      <c r="DB180">
        <f t="shared" si="62"/>
        <v>3060.2</v>
      </c>
      <c r="DC180">
        <f t="shared" si="63"/>
        <v>0</v>
      </c>
    </row>
    <row r="181" spans="1:107" x14ac:dyDescent="0.25">
      <c r="A181">
        <f>ROW(Source!A59)</f>
        <v>59</v>
      </c>
      <c r="B181">
        <v>1045535526</v>
      </c>
      <c r="C181">
        <v>1046316379</v>
      </c>
      <c r="D181">
        <v>394458722</v>
      </c>
      <c r="E181">
        <v>394458718</v>
      </c>
      <c r="F181">
        <v>1</v>
      </c>
      <c r="G181">
        <v>394458718</v>
      </c>
      <c r="H181">
        <v>1</v>
      </c>
      <c r="I181" t="s">
        <v>499</v>
      </c>
      <c r="K181" t="s">
        <v>500</v>
      </c>
      <c r="L181">
        <v>1191</v>
      </c>
      <c r="N181">
        <v>1013</v>
      </c>
      <c r="O181" t="s">
        <v>501</v>
      </c>
      <c r="P181" t="s">
        <v>501</v>
      </c>
      <c r="Q181">
        <v>1</v>
      </c>
      <c r="W181">
        <v>0</v>
      </c>
      <c r="X181">
        <v>476480486</v>
      </c>
      <c r="Y181">
        <v>1020.05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1</v>
      </c>
      <c r="AQ181">
        <v>0</v>
      </c>
      <c r="AR181">
        <v>0</v>
      </c>
      <c r="AT181">
        <v>887</v>
      </c>
      <c r="AU181" t="s">
        <v>165</v>
      </c>
      <c r="AV181">
        <v>1</v>
      </c>
      <c r="AW181">
        <v>2</v>
      </c>
      <c r="AX181">
        <v>1046316381</v>
      </c>
      <c r="AY181">
        <v>1</v>
      </c>
      <c r="AZ181">
        <v>0</v>
      </c>
      <c r="BA181">
        <v>211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Y181*Source!I59</f>
        <v>2.550125</v>
      </c>
      <c r="CY181">
        <f>AD181</f>
        <v>0</v>
      </c>
      <c r="CZ181">
        <f>AH181</f>
        <v>0</v>
      </c>
      <c r="DA181">
        <f>AL181</f>
        <v>1</v>
      </c>
      <c r="DB181">
        <f>ROUND((ROUND(AT181*CZ181,2)*1.15),6)</f>
        <v>0</v>
      </c>
      <c r="DC181">
        <f>ROUND((ROUND(AT181*AG181,2)*1.15),6)</f>
        <v>0</v>
      </c>
    </row>
    <row r="182" spans="1:107" x14ac:dyDescent="0.25">
      <c r="A182">
        <f>ROW(Source!A59)</f>
        <v>59</v>
      </c>
      <c r="B182">
        <v>1045535526</v>
      </c>
      <c r="C182">
        <v>1046316379</v>
      </c>
      <c r="D182">
        <v>394531076</v>
      </c>
      <c r="E182">
        <v>1</v>
      </c>
      <c r="F182">
        <v>1</v>
      </c>
      <c r="G182">
        <v>394458718</v>
      </c>
      <c r="H182">
        <v>2</v>
      </c>
      <c r="I182" t="s">
        <v>535</v>
      </c>
      <c r="J182" t="s">
        <v>536</v>
      </c>
      <c r="K182" t="s">
        <v>537</v>
      </c>
      <c r="L182">
        <v>1367</v>
      </c>
      <c r="N182">
        <v>91022270</v>
      </c>
      <c r="O182" t="s">
        <v>505</v>
      </c>
      <c r="P182" t="s">
        <v>505</v>
      </c>
      <c r="Q182">
        <v>1</v>
      </c>
      <c r="W182">
        <v>0</v>
      </c>
      <c r="X182">
        <v>-1646177078</v>
      </c>
      <c r="Y182">
        <v>21.875</v>
      </c>
      <c r="AA182">
        <v>0</v>
      </c>
      <c r="AB182">
        <v>1198.9902474</v>
      </c>
      <c r="AC182">
        <v>515.98519499999998</v>
      </c>
      <c r="AD182">
        <v>0</v>
      </c>
      <c r="AE182">
        <v>0</v>
      </c>
      <c r="AF182">
        <v>105.81</v>
      </c>
      <c r="AG182">
        <v>18.78</v>
      </c>
      <c r="AH182">
        <v>0</v>
      </c>
      <c r="AI182">
        <v>1</v>
      </c>
      <c r="AJ182">
        <v>10.62</v>
      </c>
      <c r="AK182">
        <v>25.75</v>
      </c>
      <c r="AL182">
        <v>1</v>
      </c>
      <c r="AN182">
        <v>0</v>
      </c>
      <c r="AO182">
        <v>1</v>
      </c>
      <c r="AP182">
        <v>1</v>
      </c>
      <c r="AQ182">
        <v>0</v>
      </c>
      <c r="AR182">
        <v>0</v>
      </c>
      <c r="AT182">
        <v>17.5</v>
      </c>
      <c r="AU182" t="s">
        <v>164</v>
      </c>
      <c r="AV182">
        <v>0</v>
      </c>
      <c r="AW182">
        <v>2</v>
      </c>
      <c r="AX182">
        <v>1046316382</v>
      </c>
      <c r="AY182">
        <v>1</v>
      </c>
      <c r="AZ182">
        <v>0</v>
      </c>
      <c r="BA182">
        <v>212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Y182*Source!I59</f>
        <v>5.46875E-2</v>
      </c>
      <c r="CY182">
        <f t="shared" ref="CY182:CY188" si="64">AB182</f>
        <v>1198.9902474</v>
      </c>
      <c r="CZ182">
        <f t="shared" ref="CZ182:CZ188" si="65">AF182</f>
        <v>105.81</v>
      </c>
      <c r="DA182">
        <f t="shared" ref="DA182:DA188" si="66">AJ182</f>
        <v>10.62</v>
      </c>
      <c r="DB182">
        <f t="shared" ref="DB182:DB188" si="67">ROUND((ROUND(AT182*CZ182,2)*1.25),6)</f>
        <v>2314.6</v>
      </c>
      <c r="DC182">
        <f t="shared" ref="DC182:DC188" si="68">ROUND((ROUND(AT182*AG182,2)*1.25),6)</f>
        <v>410.8125</v>
      </c>
    </row>
    <row r="183" spans="1:107" x14ac:dyDescent="0.25">
      <c r="A183">
        <f>ROW(Source!A59)</f>
        <v>59</v>
      </c>
      <c r="B183">
        <v>1045535526</v>
      </c>
      <c r="C183">
        <v>1046316379</v>
      </c>
      <c r="D183">
        <v>394531137</v>
      </c>
      <c r="E183">
        <v>1</v>
      </c>
      <c r="F183">
        <v>1</v>
      </c>
      <c r="G183">
        <v>394458718</v>
      </c>
      <c r="H183">
        <v>2</v>
      </c>
      <c r="I183" t="s">
        <v>538</v>
      </c>
      <c r="J183" t="s">
        <v>539</v>
      </c>
      <c r="K183" t="s">
        <v>540</v>
      </c>
      <c r="L183">
        <v>1367</v>
      </c>
      <c r="N183">
        <v>91022270</v>
      </c>
      <c r="O183" t="s">
        <v>505</v>
      </c>
      <c r="P183" t="s">
        <v>505</v>
      </c>
      <c r="Q183">
        <v>1</v>
      </c>
      <c r="W183">
        <v>0</v>
      </c>
      <c r="X183">
        <v>-799529772</v>
      </c>
      <c r="Y183">
        <v>41</v>
      </c>
      <c r="AA183">
        <v>0</v>
      </c>
      <c r="AB183">
        <v>46.352614000000003</v>
      </c>
      <c r="AC183">
        <v>7.9678224999999996</v>
      </c>
      <c r="AD183">
        <v>0</v>
      </c>
      <c r="AE183">
        <v>0</v>
      </c>
      <c r="AF183">
        <v>8.1199999999999992</v>
      </c>
      <c r="AG183">
        <v>0.28999999999999998</v>
      </c>
      <c r="AH183">
        <v>0</v>
      </c>
      <c r="AI183">
        <v>1</v>
      </c>
      <c r="AJ183">
        <v>5.35</v>
      </c>
      <c r="AK183">
        <v>25.75</v>
      </c>
      <c r="AL183">
        <v>1</v>
      </c>
      <c r="AN183">
        <v>0</v>
      </c>
      <c r="AO183">
        <v>1</v>
      </c>
      <c r="AP183">
        <v>1</v>
      </c>
      <c r="AQ183">
        <v>0</v>
      </c>
      <c r="AR183">
        <v>0</v>
      </c>
      <c r="AT183">
        <v>32.799999999999997</v>
      </c>
      <c r="AU183" t="s">
        <v>164</v>
      </c>
      <c r="AV183">
        <v>0</v>
      </c>
      <c r="AW183">
        <v>2</v>
      </c>
      <c r="AX183">
        <v>1046316383</v>
      </c>
      <c r="AY183">
        <v>1</v>
      </c>
      <c r="AZ183">
        <v>0</v>
      </c>
      <c r="BA183">
        <v>213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Y183*Source!I59</f>
        <v>0.10250000000000001</v>
      </c>
      <c r="CY183">
        <f t="shared" si="64"/>
        <v>46.352614000000003</v>
      </c>
      <c r="CZ183">
        <f t="shared" si="65"/>
        <v>8.1199999999999992</v>
      </c>
      <c r="DA183">
        <f t="shared" si="66"/>
        <v>5.35</v>
      </c>
      <c r="DB183">
        <f t="shared" si="67"/>
        <v>332.92500000000001</v>
      </c>
      <c r="DC183">
        <f t="shared" si="68"/>
        <v>11.887499999999999</v>
      </c>
    </row>
    <row r="184" spans="1:107" x14ac:dyDescent="0.25">
      <c r="A184">
        <f>ROW(Source!A59)</f>
        <v>59</v>
      </c>
      <c r="B184">
        <v>1045535526</v>
      </c>
      <c r="C184">
        <v>1046316379</v>
      </c>
      <c r="D184">
        <v>394531164</v>
      </c>
      <c r="E184">
        <v>1</v>
      </c>
      <c r="F184">
        <v>1</v>
      </c>
      <c r="G184">
        <v>394458718</v>
      </c>
      <c r="H184">
        <v>2</v>
      </c>
      <c r="I184" t="s">
        <v>541</v>
      </c>
      <c r="J184" t="s">
        <v>542</v>
      </c>
      <c r="K184" t="s">
        <v>543</v>
      </c>
      <c r="L184">
        <v>1367</v>
      </c>
      <c r="N184">
        <v>91022270</v>
      </c>
      <c r="O184" t="s">
        <v>505</v>
      </c>
      <c r="P184" t="s">
        <v>505</v>
      </c>
      <c r="Q184">
        <v>1</v>
      </c>
      <c r="W184">
        <v>0</v>
      </c>
      <c r="X184">
        <v>-1966635871</v>
      </c>
      <c r="Y184">
        <v>395</v>
      </c>
      <c r="AA184">
        <v>0</v>
      </c>
      <c r="AB184">
        <v>394.97565800000001</v>
      </c>
      <c r="AC184">
        <v>1.648515</v>
      </c>
      <c r="AD184">
        <v>0</v>
      </c>
      <c r="AE184">
        <v>0</v>
      </c>
      <c r="AF184">
        <v>47.95</v>
      </c>
      <c r="AG184">
        <v>0.06</v>
      </c>
      <c r="AH184">
        <v>0</v>
      </c>
      <c r="AI184">
        <v>1</v>
      </c>
      <c r="AJ184">
        <v>7.72</v>
      </c>
      <c r="AK184">
        <v>25.75</v>
      </c>
      <c r="AL184">
        <v>1</v>
      </c>
      <c r="AN184">
        <v>0</v>
      </c>
      <c r="AO184">
        <v>1</v>
      </c>
      <c r="AP184">
        <v>1</v>
      </c>
      <c r="AQ184">
        <v>0</v>
      </c>
      <c r="AR184">
        <v>0</v>
      </c>
      <c r="AT184">
        <v>316</v>
      </c>
      <c r="AU184" t="s">
        <v>164</v>
      </c>
      <c r="AV184">
        <v>0</v>
      </c>
      <c r="AW184">
        <v>2</v>
      </c>
      <c r="AX184">
        <v>1046316384</v>
      </c>
      <c r="AY184">
        <v>1</v>
      </c>
      <c r="AZ184">
        <v>0</v>
      </c>
      <c r="BA184">
        <v>214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Y184*Source!I59</f>
        <v>0.98750000000000004</v>
      </c>
      <c r="CY184">
        <f t="shared" si="64"/>
        <v>394.97565800000001</v>
      </c>
      <c r="CZ184">
        <f t="shared" si="65"/>
        <v>47.95</v>
      </c>
      <c r="DA184">
        <f t="shared" si="66"/>
        <v>7.72</v>
      </c>
      <c r="DB184">
        <f t="shared" si="67"/>
        <v>18940.25</v>
      </c>
      <c r="DC184">
        <f t="shared" si="68"/>
        <v>23.7</v>
      </c>
    </row>
    <row r="185" spans="1:107" x14ac:dyDescent="0.25">
      <c r="A185">
        <f>ROW(Source!A59)</f>
        <v>59</v>
      </c>
      <c r="B185">
        <v>1045535526</v>
      </c>
      <c r="C185">
        <v>1046316379</v>
      </c>
      <c r="D185">
        <v>394531453</v>
      </c>
      <c r="E185">
        <v>1</v>
      </c>
      <c r="F185">
        <v>1</v>
      </c>
      <c r="G185">
        <v>394458718</v>
      </c>
      <c r="H185">
        <v>2</v>
      </c>
      <c r="I185" t="s">
        <v>544</v>
      </c>
      <c r="J185" t="s">
        <v>545</v>
      </c>
      <c r="K185" t="s">
        <v>546</v>
      </c>
      <c r="L185">
        <v>1367</v>
      </c>
      <c r="N185">
        <v>91022270</v>
      </c>
      <c r="O185" t="s">
        <v>505</v>
      </c>
      <c r="P185" t="s">
        <v>505</v>
      </c>
      <c r="Q185">
        <v>1</v>
      </c>
      <c r="W185">
        <v>0</v>
      </c>
      <c r="X185">
        <v>-628430174</v>
      </c>
      <c r="Y185">
        <v>0.76249999999999996</v>
      </c>
      <c r="AA185">
        <v>0</v>
      </c>
      <c r="AB185">
        <v>808.90838489999999</v>
      </c>
      <c r="AC185">
        <v>394.54459000000003</v>
      </c>
      <c r="AD185">
        <v>0</v>
      </c>
      <c r="AE185">
        <v>0</v>
      </c>
      <c r="AF185">
        <v>76.81</v>
      </c>
      <c r="AG185">
        <v>14.36</v>
      </c>
      <c r="AH185">
        <v>0</v>
      </c>
      <c r="AI185">
        <v>1</v>
      </c>
      <c r="AJ185">
        <v>9.8699999999999992</v>
      </c>
      <c r="AK185">
        <v>25.75</v>
      </c>
      <c r="AL185">
        <v>1</v>
      </c>
      <c r="AN185">
        <v>0</v>
      </c>
      <c r="AO185">
        <v>1</v>
      </c>
      <c r="AP185">
        <v>1</v>
      </c>
      <c r="AQ185">
        <v>0</v>
      </c>
      <c r="AR185">
        <v>0</v>
      </c>
      <c r="AT185">
        <v>0.61</v>
      </c>
      <c r="AU185" t="s">
        <v>164</v>
      </c>
      <c r="AV185">
        <v>0</v>
      </c>
      <c r="AW185">
        <v>2</v>
      </c>
      <c r="AX185">
        <v>1046316385</v>
      </c>
      <c r="AY185">
        <v>1</v>
      </c>
      <c r="AZ185">
        <v>0</v>
      </c>
      <c r="BA185">
        <v>215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Y185*Source!I59</f>
        <v>1.90625E-3</v>
      </c>
      <c r="CY185">
        <f t="shared" si="64"/>
        <v>808.90838489999999</v>
      </c>
      <c r="CZ185">
        <f t="shared" si="65"/>
        <v>76.81</v>
      </c>
      <c r="DA185">
        <f t="shared" si="66"/>
        <v>9.8699999999999992</v>
      </c>
      <c r="DB185">
        <f t="shared" si="67"/>
        <v>58.5625</v>
      </c>
      <c r="DC185">
        <f t="shared" si="68"/>
        <v>10.95</v>
      </c>
    </row>
    <row r="186" spans="1:107" x14ac:dyDescent="0.25">
      <c r="A186">
        <f>ROW(Source!A59)</f>
        <v>59</v>
      </c>
      <c r="B186">
        <v>1045535526</v>
      </c>
      <c r="C186">
        <v>1046316379</v>
      </c>
      <c r="D186">
        <v>394531499</v>
      </c>
      <c r="E186">
        <v>1</v>
      </c>
      <c r="F186">
        <v>1</v>
      </c>
      <c r="G186">
        <v>394458718</v>
      </c>
      <c r="H186">
        <v>2</v>
      </c>
      <c r="I186" t="s">
        <v>547</v>
      </c>
      <c r="J186" t="s">
        <v>548</v>
      </c>
      <c r="K186" t="s">
        <v>549</v>
      </c>
      <c r="L186">
        <v>1367</v>
      </c>
      <c r="N186">
        <v>91022270</v>
      </c>
      <c r="O186" t="s">
        <v>505</v>
      </c>
      <c r="P186" t="s">
        <v>505</v>
      </c>
      <c r="Q186">
        <v>1</v>
      </c>
      <c r="W186">
        <v>0</v>
      </c>
      <c r="X186">
        <v>-1780114133</v>
      </c>
      <c r="Y186">
        <v>61.875</v>
      </c>
      <c r="AA186">
        <v>0</v>
      </c>
      <c r="AB186">
        <v>2.9107759999999998</v>
      </c>
      <c r="AC186">
        <v>0</v>
      </c>
      <c r="AD186">
        <v>0</v>
      </c>
      <c r="AE186">
        <v>0</v>
      </c>
      <c r="AF186">
        <v>0.44</v>
      </c>
      <c r="AG186">
        <v>0</v>
      </c>
      <c r="AH186">
        <v>0</v>
      </c>
      <c r="AI186">
        <v>1</v>
      </c>
      <c r="AJ186">
        <v>6.2</v>
      </c>
      <c r="AK186">
        <v>25.75</v>
      </c>
      <c r="AL186">
        <v>1</v>
      </c>
      <c r="AN186">
        <v>0</v>
      </c>
      <c r="AO186">
        <v>1</v>
      </c>
      <c r="AP186">
        <v>1</v>
      </c>
      <c r="AQ186">
        <v>0</v>
      </c>
      <c r="AR186">
        <v>0</v>
      </c>
      <c r="AT186">
        <v>49.5</v>
      </c>
      <c r="AU186" t="s">
        <v>164</v>
      </c>
      <c r="AV186">
        <v>0</v>
      </c>
      <c r="AW186">
        <v>2</v>
      </c>
      <c r="AX186">
        <v>1046316388</v>
      </c>
      <c r="AY186">
        <v>1</v>
      </c>
      <c r="AZ186">
        <v>0</v>
      </c>
      <c r="BA186">
        <v>216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Y186*Source!I59</f>
        <v>0.15468750000000001</v>
      </c>
      <c r="CY186">
        <f t="shared" si="64"/>
        <v>2.9107759999999998</v>
      </c>
      <c r="CZ186">
        <f t="shared" si="65"/>
        <v>0.44</v>
      </c>
      <c r="DA186">
        <f t="shared" si="66"/>
        <v>6.2</v>
      </c>
      <c r="DB186">
        <f t="shared" si="67"/>
        <v>27.225000000000001</v>
      </c>
      <c r="DC186">
        <f t="shared" si="68"/>
        <v>0</v>
      </c>
    </row>
    <row r="187" spans="1:107" x14ac:dyDescent="0.25">
      <c r="A187">
        <f>ROW(Source!A59)</f>
        <v>59</v>
      </c>
      <c r="B187">
        <v>1045535526</v>
      </c>
      <c r="C187">
        <v>1046316379</v>
      </c>
      <c r="D187">
        <v>394530700</v>
      </c>
      <c r="E187">
        <v>1</v>
      </c>
      <c r="F187">
        <v>1</v>
      </c>
      <c r="G187">
        <v>394458718</v>
      </c>
      <c r="H187">
        <v>2</v>
      </c>
      <c r="I187" t="s">
        <v>550</v>
      </c>
      <c r="J187" t="s">
        <v>551</v>
      </c>
      <c r="K187" t="s">
        <v>552</v>
      </c>
      <c r="L187">
        <v>1367</v>
      </c>
      <c r="N187">
        <v>91022270</v>
      </c>
      <c r="O187" t="s">
        <v>505</v>
      </c>
      <c r="P187" t="s">
        <v>505</v>
      </c>
      <c r="Q187">
        <v>1</v>
      </c>
      <c r="W187">
        <v>0</v>
      </c>
      <c r="X187">
        <v>-266174272</v>
      </c>
      <c r="Y187">
        <v>0.51249999999999996</v>
      </c>
      <c r="AA187">
        <v>0</v>
      </c>
      <c r="AB187">
        <v>1768.3096508000001</v>
      </c>
      <c r="AC187">
        <v>498.67578750000001</v>
      </c>
      <c r="AD187">
        <v>0</v>
      </c>
      <c r="AE187">
        <v>0</v>
      </c>
      <c r="AF187">
        <v>190.93</v>
      </c>
      <c r="AG187">
        <v>18.149999999999999</v>
      </c>
      <c r="AH187">
        <v>0</v>
      </c>
      <c r="AI187">
        <v>1</v>
      </c>
      <c r="AJ187">
        <v>8.68</v>
      </c>
      <c r="AK187">
        <v>25.75</v>
      </c>
      <c r="AL187">
        <v>1</v>
      </c>
      <c r="AN187">
        <v>0</v>
      </c>
      <c r="AO187">
        <v>1</v>
      </c>
      <c r="AP187">
        <v>1</v>
      </c>
      <c r="AQ187">
        <v>0</v>
      </c>
      <c r="AR187">
        <v>0</v>
      </c>
      <c r="AT187">
        <v>0.41</v>
      </c>
      <c r="AU187" t="s">
        <v>164</v>
      </c>
      <c r="AV187">
        <v>0</v>
      </c>
      <c r="AW187">
        <v>2</v>
      </c>
      <c r="AX187">
        <v>1046316386</v>
      </c>
      <c r="AY187">
        <v>1</v>
      </c>
      <c r="AZ187">
        <v>0</v>
      </c>
      <c r="BA187">
        <v>217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Y187*Source!I59</f>
        <v>1.2812499999999998E-3</v>
      </c>
      <c r="CY187">
        <f t="shared" si="64"/>
        <v>1768.3096508000001</v>
      </c>
      <c r="CZ187">
        <f t="shared" si="65"/>
        <v>190.93</v>
      </c>
      <c r="DA187">
        <f t="shared" si="66"/>
        <v>8.68</v>
      </c>
      <c r="DB187">
        <f t="shared" si="67"/>
        <v>97.85</v>
      </c>
      <c r="DC187">
        <f t="shared" si="68"/>
        <v>9.3000000000000007</v>
      </c>
    </row>
    <row r="188" spans="1:107" x14ac:dyDescent="0.25">
      <c r="A188">
        <f>ROW(Source!A59)</f>
        <v>59</v>
      </c>
      <c r="B188">
        <v>1045535526</v>
      </c>
      <c r="C188">
        <v>1046316379</v>
      </c>
      <c r="D188">
        <v>394530724</v>
      </c>
      <c r="E188">
        <v>1</v>
      </c>
      <c r="F188">
        <v>1</v>
      </c>
      <c r="G188">
        <v>394458718</v>
      </c>
      <c r="H188">
        <v>2</v>
      </c>
      <c r="I188" t="s">
        <v>600</v>
      </c>
      <c r="J188" t="s">
        <v>601</v>
      </c>
      <c r="K188" t="s">
        <v>602</v>
      </c>
      <c r="L188">
        <v>1367</v>
      </c>
      <c r="N188">
        <v>91022270</v>
      </c>
      <c r="O188" t="s">
        <v>505</v>
      </c>
      <c r="P188" t="s">
        <v>505</v>
      </c>
      <c r="Q188">
        <v>1</v>
      </c>
      <c r="W188">
        <v>0</v>
      </c>
      <c r="X188">
        <v>-1060633996</v>
      </c>
      <c r="Y188">
        <v>102.375</v>
      </c>
      <c r="AA188">
        <v>0</v>
      </c>
      <c r="AB188">
        <v>1989.7923891999999</v>
      </c>
      <c r="AC188">
        <v>792.66096249999998</v>
      </c>
      <c r="AD188">
        <v>0</v>
      </c>
      <c r="AE188">
        <v>0</v>
      </c>
      <c r="AF188">
        <v>147.07</v>
      </c>
      <c r="AG188">
        <v>28.85</v>
      </c>
      <c r="AH188">
        <v>0</v>
      </c>
      <c r="AI188">
        <v>1</v>
      </c>
      <c r="AJ188">
        <v>12.68</v>
      </c>
      <c r="AK188">
        <v>25.75</v>
      </c>
      <c r="AL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T188">
        <v>81.900000000000006</v>
      </c>
      <c r="AU188" t="s">
        <v>164</v>
      </c>
      <c r="AV188">
        <v>0</v>
      </c>
      <c r="AW188">
        <v>2</v>
      </c>
      <c r="AX188">
        <v>1046316387</v>
      </c>
      <c r="AY188">
        <v>1</v>
      </c>
      <c r="AZ188">
        <v>0</v>
      </c>
      <c r="BA188">
        <v>218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Y188*Source!I59</f>
        <v>0.25593749999999998</v>
      </c>
      <c r="CY188">
        <f t="shared" si="64"/>
        <v>1989.7923891999999</v>
      </c>
      <c r="CZ188">
        <f t="shared" si="65"/>
        <v>147.07</v>
      </c>
      <c r="DA188">
        <f t="shared" si="66"/>
        <v>12.68</v>
      </c>
      <c r="DB188">
        <f t="shared" si="67"/>
        <v>15056.2875</v>
      </c>
      <c r="DC188">
        <f t="shared" si="68"/>
        <v>2953.5250000000001</v>
      </c>
    </row>
    <row r="189" spans="1:107" x14ac:dyDescent="0.25">
      <c r="A189">
        <f>ROW(Source!A59)</f>
        <v>59</v>
      </c>
      <c r="B189">
        <v>1045535526</v>
      </c>
      <c r="C189">
        <v>1046316379</v>
      </c>
      <c r="D189">
        <v>394506123</v>
      </c>
      <c r="E189">
        <v>1</v>
      </c>
      <c r="F189">
        <v>1</v>
      </c>
      <c r="G189">
        <v>394458718</v>
      </c>
      <c r="H189">
        <v>3</v>
      </c>
      <c r="I189" t="s">
        <v>556</v>
      </c>
      <c r="J189" t="s">
        <v>557</v>
      </c>
      <c r="K189" t="s">
        <v>558</v>
      </c>
      <c r="L189">
        <v>1339</v>
      </c>
      <c r="N189">
        <v>1007</v>
      </c>
      <c r="O189" t="s">
        <v>241</v>
      </c>
      <c r="P189" t="s">
        <v>241</v>
      </c>
      <c r="Q189">
        <v>1</v>
      </c>
      <c r="W189">
        <v>0</v>
      </c>
      <c r="X189">
        <v>-862991314</v>
      </c>
      <c r="Y189">
        <v>375</v>
      </c>
      <c r="AA189">
        <v>36.448819399999998</v>
      </c>
      <c r="AB189">
        <v>0</v>
      </c>
      <c r="AC189">
        <v>0</v>
      </c>
      <c r="AD189">
        <v>0</v>
      </c>
      <c r="AE189">
        <v>7.07</v>
      </c>
      <c r="AF189">
        <v>0</v>
      </c>
      <c r="AG189">
        <v>0</v>
      </c>
      <c r="AH189">
        <v>0</v>
      </c>
      <c r="AI189">
        <v>5.14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T189">
        <v>375</v>
      </c>
      <c r="AV189">
        <v>0</v>
      </c>
      <c r="AW189">
        <v>2</v>
      </c>
      <c r="AX189">
        <v>1046316389</v>
      </c>
      <c r="AY189">
        <v>1</v>
      </c>
      <c r="AZ189">
        <v>0</v>
      </c>
      <c r="BA189">
        <v>219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Y189*Source!I59</f>
        <v>0.9375</v>
      </c>
      <c r="CY189">
        <f t="shared" ref="CY189:CY196" si="69">AA189</f>
        <v>36.448819399999998</v>
      </c>
      <c r="CZ189">
        <f t="shared" ref="CZ189:CZ196" si="70">AE189</f>
        <v>7.07</v>
      </c>
      <c r="DA189">
        <f t="shared" ref="DA189:DA196" si="71">AI189</f>
        <v>5.14</v>
      </c>
      <c r="DB189">
        <f t="shared" ref="DB189:DB196" si="72">ROUND(ROUND(AT189*CZ189,2),6)</f>
        <v>2651.25</v>
      </c>
      <c r="DC189">
        <f t="shared" ref="DC189:DC196" si="73">ROUND(ROUND(AT189*AG189,2),6)</f>
        <v>0</v>
      </c>
    </row>
    <row r="190" spans="1:107" x14ac:dyDescent="0.25">
      <c r="A190">
        <f>ROW(Source!A59)</f>
        <v>59</v>
      </c>
      <c r="B190">
        <v>1045535526</v>
      </c>
      <c r="C190">
        <v>1046316379</v>
      </c>
      <c r="D190">
        <v>394507435</v>
      </c>
      <c r="E190">
        <v>1</v>
      </c>
      <c r="F190">
        <v>1</v>
      </c>
      <c r="G190">
        <v>394458718</v>
      </c>
      <c r="H190">
        <v>3</v>
      </c>
      <c r="I190" t="s">
        <v>559</v>
      </c>
      <c r="J190" t="s">
        <v>560</v>
      </c>
      <c r="K190" t="s">
        <v>561</v>
      </c>
      <c r="L190">
        <v>1348</v>
      </c>
      <c r="N190">
        <v>39568864</v>
      </c>
      <c r="O190" t="s">
        <v>233</v>
      </c>
      <c r="P190" t="s">
        <v>233</v>
      </c>
      <c r="Q190">
        <v>1000</v>
      </c>
      <c r="W190">
        <v>0</v>
      </c>
      <c r="X190">
        <v>1310716689</v>
      </c>
      <c r="Y190">
        <v>0.26700000000000002</v>
      </c>
      <c r="AA190">
        <v>117794.5840719</v>
      </c>
      <c r="AB190">
        <v>0</v>
      </c>
      <c r="AC190">
        <v>0</v>
      </c>
      <c r="AD190">
        <v>0</v>
      </c>
      <c r="AE190">
        <v>7191.81</v>
      </c>
      <c r="AF190">
        <v>0</v>
      </c>
      <c r="AG190">
        <v>0</v>
      </c>
      <c r="AH190">
        <v>0</v>
      </c>
      <c r="AI190">
        <v>16.329999999999998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T190">
        <v>0.26700000000000002</v>
      </c>
      <c r="AV190">
        <v>0</v>
      </c>
      <c r="AW190">
        <v>2</v>
      </c>
      <c r="AX190">
        <v>1046316390</v>
      </c>
      <c r="AY190">
        <v>1</v>
      </c>
      <c r="AZ190">
        <v>0</v>
      </c>
      <c r="BA190">
        <v>220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Y190*Source!I59</f>
        <v>6.6750000000000002E-4</v>
      </c>
      <c r="CY190">
        <f t="shared" si="69"/>
        <v>117794.5840719</v>
      </c>
      <c r="CZ190">
        <f t="shared" si="70"/>
        <v>7191.81</v>
      </c>
      <c r="DA190">
        <f t="shared" si="71"/>
        <v>16.329999999999998</v>
      </c>
      <c r="DB190">
        <f t="shared" si="72"/>
        <v>1920.21</v>
      </c>
      <c r="DC190">
        <f t="shared" si="73"/>
        <v>0</v>
      </c>
    </row>
    <row r="191" spans="1:107" x14ac:dyDescent="0.25">
      <c r="A191">
        <f>ROW(Source!A59)</f>
        <v>59</v>
      </c>
      <c r="B191">
        <v>1045535526</v>
      </c>
      <c r="C191">
        <v>1046316379</v>
      </c>
      <c r="D191">
        <v>394507468</v>
      </c>
      <c r="E191">
        <v>1</v>
      </c>
      <c r="F191">
        <v>1</v>
      </c>
      <c r="G191">
        <v>394458718</v>
      </c>
      <c r="H191">
        <v>3</v>
      </c>
      <c r="I191" t="s">
        <v>562</v>
      </c>
      <c r="J191" t="s">
        <v>563</v>
      </c>
      <c r="K191" t="s">
        <v>564</v>
      </c>
      <c r="L191">
        <v>195242642</v>
      </c>
      <c r="N191">
        <v>1010</v>
      </c>
      <c r="O191" t="s">
        <v>256</v>
      </c>
      <c r="P191" t="s">
        <v>256</v>
      </c>
      <c r="Q191">
        <v>1</v>
      </c>
      <c r="W191">
        <v>0</v>
      </c>
      <c r="X191">
        <v>809927953</v>
      </c>
      <c r="Y191">
        <v>4.95</v>
      </c>
      <c r="AA191">
        <v>42.783968000000002</v>
      </c>
      <c r="AB191">
        <v>0</v>
      </c>
      <c r="AC191">
        <v>0</v>
      </c>
      <c r="AD191">
        <v>0</v>
      </c>
      <c r="AE191">
        <v>13.76</v>
      </c>
      <c r="AF191">
        <v>0</v>
      </c>
      <c r="AG191">
        <v>0</v>
      </c>
      <c r="AH191">
        <v>0</v>
      </c>
      <c r="AI191">
        <v>3.1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T191">
        <v>4.95</v>
      </c>
      <c r="AV191">
        <v>0</v>
      </c>
      <c r="AW191">
        <v>2</v>
      </c>
      <c r="AX191">
        <v>1046316391</v>
      </c>
      <c r="AY191">
        <v>1</v>
      </c>
      <c r="AZ191">
        <v>0</v>
      </c>
      <c r="BA191">
        <v>221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Y191*Source!I59</f>
        <v>1.2375000000000001E-2</v>
      </c>
      <c r="CY191">
        <f t="shared" si="69"/>
        <v>42.783968000000002</v>
      </c>
      <c r="CZ191">
        <f t="shared" si="70"/>
        <v>13.76</v>
      </c>
      <c r="DA191">
        <f t="shared" si="71"/>
        <v>3.1</v>
      </c>
      <c r="DB191">
        <f t="shared" si="72"/>
        <v>68.11</v>
      </c>
      <c r="DC191">
        <f t="shared" si="73"/>
        <v>0</v>
      </c>
    </row>
    <row r="192" spans="1:107" x14ac:dyDescent="0.25">
      <c r="A192">
        <f>ROW(Source!A59)</f>
        <v>59</v>
      </c>
      <c r="B192">
        <v>1045535526</v>
      </c>
      <c r="C192">
        <v>1046316379</v>
      </c>
      <c r="D192">
        <v>394506256</v>
      </c>
      <c r="E192">
        <v>1</v>
      </c>
      <c r="F192">
        <v>1</v>
      </c>
      <c r="G192">
        <v>394458718</v>
      </c>
      <c r="H192">
        <v>3</v>
      </c>
      <c r="I192" t="s">
        <v>565</v>
      </c>
      <c r="J192" t="s">
        <v>566</v>
      </c>
      <c r="K192" t="s">
        <v>567</v>
      </c>
      <c r="L192">
        <v>1348</v>
      </c>
      <c r="N192">
        <v>39568864</v>
      </c>
      <c r="O192" t="s">
        <v>233</v>
      </c>
      <c r="P192" t="s">
        <v>233</v>
      </c>
      <c r="Q192">
        <v>1000</v>
      </c>
      <c r="W192">
        <v>0</v>
      </c>
      <c r="X192">
        <v>-1837888431</v>
      </c>
      <c r="Y192">
        <v>2.1999999999999999E-2</v>
      </c>
      <c r="AA192">
        <v>48450.605064000003</v>
      </c>
      <c r="AB192">
        <v>0</v>
      </c>
      <c r="AC192">
        <v>0</v>
      </c>
      <c r="AD192">
        <v>0</v>
      </c>
      <c r="AE192">
        <v>3246.35</v>
      </c>
      <c r="AF192">
        <v>0</v>
      </c>
      <c r="AG192">
        <v>0</v>
      </c>
      <c r="AH192">
        <v>0</v>
      </c>
      <c r="AI192">
        <v>14.88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T192">
        <v>2.1999999999999999E-2</v>
      </c>
      <c r="AV192">
        <v>0</v>
      </c>
      <c r="AW192">
        <v>2</v>
      </c>
      <c r="AX192">
        <v>1046316392</v>
      </c>
      <c r="AY192">
        <v>1</v>
      </c>
      <c r="AZ192">
        <v>0</v>
      </c>
      <c r="BA192">
        <v>222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Y192*Source!I59</f>
        <v>5.4999999999999995E-5</v>
      </c>
      <c r="CY192">
        <f t="shared" si="69"/>
        <v>48450.605064000003</v>
      </c>
      <c r="CZ192">
        <f t="shared" si="70"/>
        <v>3246.35</v>
      </c>
      <c r="DA192">
        <f t="shared" si="71"/>
        <v>14.88</v>
      </c>
      <c r="DB192">
        <f t="shared" si="72"/>
        <v>71.42</v>
      </c>
      <c r="DC192">
        <f t="shared" si="73"/>
        <v>0</v>
      </c>
    </row>
    <row r="193" spans="1:107" x14ac:dyDescent="0.25">
      <c r="A193">
        <f>ROW(Source!A59)</f>
        <v>59</v>
      </c>
      <c r="B193">
        <v>1045535526</v>
      </c>
      <c r="C193">
        <v>1046316379</v>
      </c>
      <c r="D193">
        <v>394512343</v>
      </c>
      <c r="E193">
        <v>1</v>
      </c>
      <c r="F193">
        <v>1</v>
      </c>
      <c r="G193">
        <v>394458718</v>
      </c>
      <c r="H193">
        <v>3</v>
      </c>
      <c r="I193" t="s">
        <v>223</v>
      </c>
      <c r="J193" t="s">
        <v>224</v>
      </c>
      <c r="K193" t="s">
        <v>59</v>
      </c>
      <c r="L193">
        <v>1301</v>
      </c>
      <c r="N193">
        <v>1003</v>
      </c>
      <c r="O193" t="s">
        <v>203</v>
      </c>
      <c r="P193" t="s">
        <v>203</v>
      </c>
      <c r="Q193">
        <v>1</v>
      </c>
      <c r="W193">
        <v>0</v>
      </c>
      <c r="X193">
        <v>-53593563</v>
      </c>
      <c r="Y193">
        <v>1000</v>
      </c>
      <c r="AA193">
        <v>1301.1129639000001</v>
      </c>
      <c r="AB193">
        <v>0</v>
      </c>
      <c r="AC193">
        <v>0</v>
      </c>
      <c r="AD193">
        <v>0</v>
      </c>
      <c r="AE193">
        <v>217.29</v>
      </c>
      <c r="AF193">
        <v>0</v>
      </c>
      <c r="AG193">
        <v>0</v>
      </c>
      <c r="AH193">
        <v>0</v>
      </c>
      <c r="AI193">
        <v>5.97</v>
      </c>
      <c r="AJ193">
        <v>1</v>
      </c>
      <c r="AK193">
        <v>1</v>
      </c>
      <c r="AL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T193">
        <v>1000</v>
      </c>
      <c r="AV193">
        <v>0</v>
      </c>
      <c r="AW193">
        <v>1</v>
      </c>
      <c r="AX193">
        <v>-1</v>
      </c>
      <c r="AY193">
        <v>0</v>
      </c>
      <c r="AZ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Y193*Source!I59</f>
        <v>2.5</v>
      </c>
      <c r="CY193">
        <f t="shared" si="69"/>
        <v>1301.1129639000001</v>
      </c>
      <c r="CZ193">
        <f t="shared" si="70"/>
        <v>217.29</v>
      </c>
      <c r="DA193">
        <f t="shared" si="71"/>
        <v>5.97</v>
      </c>
      <c r="DB193">
        <f t="shared" si="72"/>
        <v>217290</v>
      </c>
      <c r="DC193">
        <f t="shared" si="73"/>
        <v>0</v>
      </c>
    </row>
    <row r="194" spans="1:107" x14ac:dyDescent="0.25">
      <c r="A194">
        <f>ROW(Source!A59)</f>
        <v>59</v>
      </c>
      <c r="B194">
        <v>1045535526</v>
      </c>
      <c r="C194">
        <v>1046316379</v>
      </c>
      <c r="D194">
        <v>394513773</v>
      </c>
      <c r="E194">
        <v>1</v>
      </c>
      <c r="F194">
        <v>1</v>
      </c>
      <c r="G194">
        <v>394458718</v>
      </c>
      <c r="H194">
        <v>3</v>
      </c>
      <c r="I194" t="s">
        <v>572</v>
      </c>
      <c r="J194" t="s">
        <v>573</v>
      </c>
      <c r="K194" t="s">
        <v>574</v>
      </c>
      <c r="L194">
        <v>1391</v>
      </c>
      <c r="N194">
        <v>1013</v>
      </c>
      <c r="O194" t="s">
        <v>571</v>
      </c>
      <c r="P194" t="s">
        <v>571</v>
      </c>
      <c r="Q194">
        <v>1</v>
      </c>
      <c r="W194">
        <v>0</v>
      </c>
      <c r="X194">
        <v>2069774779</v>
      </c>
      <c r="Y194">
        <v>5</v>
      </c>
      <c r="AA194">
        <v>346.75505370000002</v>
      </c>
      <c r="AB194">
        <v>0</v>
      </c>
      <c r="AC194">
        <v>0</v>
      </c>
      <c r="AD194">
        <v>0</v>
      </c>
      <c r="AE194">
        <v>66.87</v>
      </c>
      <c r="AF194">
        <v>0</v>
      </c>
      <c r="AG194">
        <v>0</v>
      </c>
      <c r="AH194">
        <v>0</v>
      </c>
      <c r="AI194">
        <v>5.17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T194">
        <v>5</v>
      </c>
      <c r="AV194">
        <v>0</v>
      </c>
      <c r="AW194">
        <v>2</v>
      </c>
      <c r="AX194">
        <v>1046316393</v>
      </c>
      <c r="AY194">
        <v>1</v>
      </c>
      <c r="AZ194">
        <v>0</v>
      </c>
      <c r="BA194">
        <v>223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Y194*Source!I59</f>
        <v>1.2500000000000001E-2</v>
      </c>
      <c r="CY194">
        <f t="shared" si="69"/>
        <v>346.75505370000002</v>
      </c>
      <c r="CZ194">
        <f t="shared" si="70"/>
        <v>66.87</v>
      </c>
      <c r="DA194">
        <f t="shared" si="71"/>
        <v>5.17</v>
      </c>
      <c r="DB194">
        <f t="shared" si="72"/>
        <v>334.35</v>
      </c>
      <c r="DC194">
        <f t="shared" si="73"/>
        <v>0</v>
      </c>
    </row>
    <row r="195" spans="1:107" x14ac:dyDescent="0.25">
      <c r="A195">
        <f>ROW(Source!A59)</f>
        <v>59</v>
      </c>
      <c r="B195">
        <v>1045535526</v>
      </c>
      <c r="C195">
        <v>1046316379</v>
      </c>
      <c r="D195">
        <v>394513778</v>
      </c>
      <c r="E195">
        <v>1</v>
      </c>
      <c r="F195">
        <v>1</v>
      </c>
      <c r="G195">
        <v>394458718</v>
      </c>
      <c r="H195">
        <v>3</v>
      </c>
      <c r="I195" t="s">
        <v>603</v>
      </c>
      <c r="J195" t="s">
        <v>604</v>
      </c>
      <c r="K195" t="s">
        <v>605</v>
      </c>
      <c r="L195">
        <v>1391</v>
      </c>
      <c r="N195">
        <v>1013</v>
      </c>
      <c r="O195" t="s">
        <v>571</v>
      </c>
      <c r="P195" t="s">
        <v>571</v>
      </c>
      <c r="Q195">
        <v>1</v>
      </c>
      <c r="W195">
        <v>0</v>
      </c>
      <c r="X195">
        <v>1116643175</v>
      </c>
      <c r="Y195">
        <v>4</v>
      </c>
      <c r="AA195">
        <v>1542.110494</v>
      </c>
      <c r="AB195">
        <v>0</v>
      </c>
      <c r="AC195">
        <v>0</v>
      </c>
      <c r="AD195">
        <v>0</v>
      </c>
      <c r="AE195">
        <v>207.77</v>
      </c>
      <c r="AF195">
        <v>0</v>
      </c>
      <c r="AG195">
        <v>0</v>
      </c>
      <c r="AH195">
        <v>0</v>
      </c>
      <c r="AI195">
        <v>7.4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T195">
        <v>4</v>
      </c>
      <c r="AV195">
        <v>0</v>
      </c>
      <c r="AW195">
        <v>2</v>
      </c>
      <c r="AX195">
        <v>1046316394</v>
      </c>
      <c r="AY195">
        <v>1</v>
      </c>
      <c r="AZ195">
        <v>0</v>
      </c>
      <c r="BA195">
        <v>224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Y195*Source!I59</f>
        <v>0.01</v>
      </c>
      <c r="CY195">
        <f t="shared" si="69"/>
        <v>1542.110494</v>
      </c>
      <c r="CZ195">
        <f t="shared" si="70"/>
        <v>207.77</v>
      </c>
      <c r="DA195">
        <f t="shared" si="71"/>
        <v>7.4</v>
      </c>
      <c r="DB195">
        <f t="shared" si="72"/>
        <v>831.08</v>
      </c>
      <c r="DC195">
        <f t="shared" si="73"/>
        <v>0</v>
      </c>
    </row>
    <row r="196" spans="1:107" x14ac:dyDescent="0.25">
      <c r="A196">
        <f>ROW(Source!A59)</f>
        <v>59</v>
      </c>
      <c r="B196">
        <v>1045535526</v>
      </c>
      <c r="C196">
        <v>1046316379</v>
      </c>
      <c r="D196">
        <v>394514430</v>
      </c>
      <c r="E196">
        <v>1</v>
      </c>
      <c r="F196">
        <v>1</v>
      </c>
      <c r="G196">
        <v>394458718</v>
      </c>
      <c r="H196">
        <v>3</v>
      </c>
      <c r="I196" t="s">
        <v>578</v>
      </c>
      <c r="J196" t="s">
        <v>579</v>
      </c>
      <c r="K196" t="s">
        <v>580</v>
      </c>
      <c r="L196">
        <v>195242642</v>
      </c>
      <c r="N196">
        <v>1010</v>
      </c>
      <c r="O196" t="s">
        <v>256</v>
      </c>
      <c r="P196" t="s">
        <v>256</v>
      </c>
      <c r="Q196">
        <v>1</v>
      </c>
      <c r="W196">
        <v>0</v>
      </c>
      <c r="X196">
        <v>-1063325256</v>
      </c>
      <c r="Y196">
        <v>5</v>
      </c>
      <c r="AA196">
        <v>2989.5767043999999</v>
      </c>
      <c r="AB196">
        <v>0</v>
      </c>
      <c r="AC196">
        <v>0</v>
      </c>
      <c r="AD196">
        <v>0</v>
      </c>
      <c r="AE196">
        <v>612.04</v>
      </c>
      <c r="AF196">
        <v>0</v>
      </c>
      <c r="AG196">
        <v>0</v>
      </c>
      <c r="AH196">
        <v>0</v>
      </c>
      <c r="AI196">
        <v>4.87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T196">
        <v>5</v>
      </c>
      <c r="AV196">
        <v>0</v>
      </c>
      <c r="AW196">
        <v>2</v>
      </c>
      <c r="AX196">
        <v>1046316395</v>
      </c>
      <c r="AY196">
        <v>1</v>
      </c>
      <c r="AZ196">
        <v>0</v>
      </c>
      <c r="BA196">
        <v>225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Y196*Source!I59</f>
        <v>1.2500000000000001E-2</v>
      </c>
      <c r="CY196">
        <f t="shared" si="69"/>
        <v>2989.5767043999999</v>
      </c>
      <c r="CZ196">
        <f t="shared" si="70"/>
        <v>612.04</v>
      </c>
      <c r="DA196">
        <f t="shared" si="71"/>
        <v>4.87</v>
      </c>
      <c r="DB196">
        <f t="shared" si="72"/>
        <v>3060.2</v>
      </c>
      <c r="DC196">
        <f t="shared" si="73"/>
        <v>0</v>
      </c>
    </row>
    <row r="197" spans="1:107" x14ac:dyDescent="0.25">
      <c r="A197">
        <f>ROW(Source!A62)</f>
        <v>62</v>
      </c>
      <c r="B197">
        <v>1045535525</v>
      </c>
      <c r="C197">
        <v>1045554794</v>
      </c>
      <c r="D197">
        <v>394458722</v>
      </c>
      <c r="E197">
        <v>394458718</v>
      </c>
      <c r="F197">
        <v>1</v>
      </c>
      <c r="G197">
        <v>394458718</v>
      </c>
      <c r="H197">
        <v>1</v>
      </c>
      <c r="I197" t="s">
        <v>499</v>
      </c>
      <c r="K197" t="s">
        <v>500</v>
      </c>
      <c r="L197">
        <v>1191</v>
      </c>
      <c r="N197">
        <v>1013</v>
      </c>
      <c r="O197" t="s">
        <v>501</v>
      </c>
      <c r="P197" t="s">
        <v>501</v>
      </c>
      <c r="Q197">
        <v>1</v>
      </c>
      <c r="W197">
        <v>0</v>
      </c>
      <c r="X197">
        <v>476480486</v>
      </c>
      <c r="Y197">
        <v>42.435000000000002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1</v>
      </c>
      <c r="AQ197">
        <v>0</v>
      </c>
      <c r="AR197">
        <v>0</v>
      </c>
      <c r="AT197">
        <v>36.9</v>
      </c>
      <c r="AU197" t="s">
        <v>165</v>
      </c>
      <c r="AV197">
        <v>1</v>
      </c>
      <c r="AW197">
        <v>2</v>
      </c>
      <c r="AX197">
        <v>1045554795</v>
      </c>
      <c r="AY197">
        <v>1</v>
      </c>
      <c r="AZ197">
        <v>0</v>
      </c>
      <c r="BA197">
        <v>231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Y197*Source!I62</f>
        <v>0.72139500000000012</v>
      </c>
      <c r="CY197">
        <f>AD197</f>
        <v>0</v>
      </c>
      <c r="CZ197">
        <f>AH197</f>
        <v>0</v>
      </c>
      <c r="DA197">
        <f>AL197</f>
        <v>1</v>
      </c>
      <c r="DB197">
        <f>ROUND((ROUND(AT197*CZ197,2)*1.15),6)</f>
        <v>0</v>
      </c>
      <c r="DC197">
        <f>ROUND((ROUND(AT197*AG197,2)*1.15),6)</f>
        <v>0</v>
      </c>
    </row>
    <row r="198" spans="1:107" x14ac:dyDescent="0.25">
      <c r="A198">
        <f>ROW(Source!A62)</f>
        <v>62</v>
      </c>
      <c r="B198">
        <v>1045535525</v>
      </c>
      <c r="C198">
        <v>1045554794</v>
      </c>
      <c r="D198">
        <v>394459462</v>
      </c>
      <c r="E198">
        <v>394458718</v>
      </c>
      <c r="F198">
        <v>1</v>
      </c>
      <c r="G198">
        <v>394458718</v>
      </c>
      <c r="H198">
        <v>2</v>
      </c>
      <c r="I198" t="s">
        <v>512</v>
      </c>
      <c r="K198" t="s">
        <v>513</v>
      </c>
      <c r="L198">
        <v>1344</v>
      </c>
      <c r="N198">
        <v>1008</v>
      </c>
      <c r="O198" t="s">
        <v>514</v>
      </c>
      <c r="P198" t="s">
        <v>514</v>
      </c>
      <c r="Q198">
        <v>1</v>
      </c>
      <c r="W198">
        <v>0</v>
      </c>
      <c r="X198">
        <v>-1180195794</v>
      </c>
      <c r="Y198">
        <v>0.92500000000000004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1</v>
      </c>
      <c r="AQ198">
        <v>0</v>
      </c>
      <c r="AR198">
        <v>0</v>
      </c>
      <c r="AT198">
        <v>0.74</v>
      </c>
      <c r="AU198" t="s">
        <v>164</v>
      </c>
      <c r="AV198">
        <v>0</v>
      </c>
      <c r="AW198">
        <v>2</v>
      </c>
      <c r="AX198">
        <v>1045554796</v>
      </c>
      <c r="AY198">
        <v>1</v>
      </c>
      <c r="AZ198">
        <v>0</v>
      </c>
      <c r="BA198">
        <v>232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Y198*Source!I62</f>
        <v>1.5725000000000003E-2</v>
      </c>
      <c r="CY198">
        <f>AB198</f>
        <v>1</v>
      </c>
      <c r="CZ198">
        <f>AF198</f>
        <v>1</v>
      </c>
      <c r="DA198">
        <f>AJ198</f>
        <v>1</v>
      </c>
      <c r="DB198">
        <f>ROUND((ROUND(AT198*CZ198,2)*1.25),6)</f>
        <v>0.92500000000000004</v>
      </c>
      <c r="DC198">
        <f>ROUND((ROUND(AT198*AG198,2)*1.25),6)</f>
        <v>0</v>
      </c>
    </row>
    <row r="199" spans="1:107" x14ac:dyDescent="0.25">
      <c r="A199">
        <f>ROW(Source!A62)</f>
        <v>62</v>
      </c>
      <c r="B199">
        <v>1045535525</v>
      </c>
      <c r="C199">
        <v>1045554794</v>
      </c>
      <c r="D199">
        <v>394506448</v>
      </c>
      <c r="E199">
        <v>1</v>
      </c>
      <c r="F199">
        <v>1</v>
      </c>
      <c r="G199">
        <v>394458718</v>
      </c>
      <c r="H199">
        <v>3</v>
      </c>
      <c r="I199" t="s">
        <v>232</v>
      </c>
      <c r="J199" t="s">
        <v>234</v>
      </c>
      <c r="K199" t="s">
        <v>62</v>
      </c>
      <c r="L199">
        <v>1348</v>
      </c>
      <c r="N199">
        <v>39568864</v>
      </c>
      <c r="O199" t="s">
        <v>233</v>
      </c>
      <c r="P199" t="s">
        <v>233</v>
      </c>
      <c r="Q199">
        <v>1000</v>
      </c>
      <c r="W199">
        <v>0</v>
      </c>
      <c r="X199">
        <v>815625863</v>
      </c>
      <c r="Y199">
        <v>2.4587999999999999E-2</v>
      </c>
      <c r="AA199">
        <v>20009.47</v>
      </c>
      <c r="AB199">
        <v>0</v>
      </c>
      <c r="AC199">
        <v>0</v>
      </c>
      <c r="AD199">
        <v>0</v>
      </c>
      <c r="AE199">
        <v>20009.47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T199">
        <v>2.4587999999999999E-2</v>
      </c>
      <c r="AV199">
        <v>0</v>
      </c>
      <c r="AW199">
        <v>1</v>
      </c>
      <c r="AX199">
        <v>-1</v>
      </c>
      <c r="AY199">
        <v>0</v>
      </c>
      <c r="AZ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Y199*Source!I62</f>
        <v>4.1799600000000001E-4</v>
      </c>
      <c r="CY199">
        <f>AA199</f>
        <v>20009.47</v>
      </c>
      <c r="CZ199">
        <f>AE199</f>
        <v>20009.47</v>
      </c>
      <c r="DA199">
        <f>AI199</f>
        <v>1</v>
      </c>
      <c r="DB199">
        <f>ROUND(ROUND(AT199*CZ199,2),6)</f>
        <v>491.99</v>
      </c>
      <c r="DC199">
        <f>ROUND(ROUND(AT199*AG199,2),6)</f>
        <v>0</v>
      </c>
    </row>
    <row r="200" spans="1:107" x14ac:dyDescent="0.25">
      <c r="A200">
        <f>ROW(Source!A62)</f>
        <v>62</v>
      </c>
      <c r="B200">
        <v>1045535525</v>
      </c>
      <c r="C200">
        <v>1045554794</v>
      </c>
      <c r="D200">
        <v>394480058</v>
      </c>
      <c r="E200">
        <v>394458718</v>
      </c>
      <c r="F200">
        <v>1</v>
      </c>
      <c r="G200">
        <v>394458718</v>
      </c>
      <c r="H200">
        <v>3</v>
      </c>
      <c r="I200" t="s">
        <v>530</v>
      </c>
      <c r="K200" t="s">
        <v>531</v>
      </c>
      <c r="L200">
        <v>1344</v>
      </c>
      <c r="N200">
        <v>1008</v>
      </c>
      <c r="O200" t="s">
        <v>514</v>
      </c>
      <c r="P200" t="s">
        <v>514</v>
      </c>
      <c r="Q200">
        <v>1</v>
      </c>
      <c r="W200">
        <v>0</v>
      </c>
      <c r="X200">
        <v>-94250534</v>
      </c>
      <c r="Y200">
        <v>1.68</v>
      </c>
      <c r="AA200">
        <v>1</v>
      </c>
      <c r="AB200">
        <v>0</v>
      </c>
      <c r="AC200">
        <v>0</v>
      </c>
      <c r="AD200">
        <v>0</v>
      </c>
      <c r="AE200">
        <v>1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T200">
        <v>1.68</v>
      </c>
      <c r="AV200">
        <v>0</v>
      </c>
      <c r="AW200">
        <v>2</v>
      </c>
      <c r="AX200">
        <v>1045554799</v>
      </c>
      <c r="AY200">
        <v>1</v>
      </c>
      <c r="AZ200">
        <v>0</v>
      </c>
      <c r="BA200">
        <v>235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Y200*Source!I62</f>
        <v>2.8560000000000002E-2</v>
      </c>
      <c r="CY200">
        <f>AA200</f>
        <v>1</v>
      </c>
      <c r="CZ200">
        <f>AE200</f>
        <v>1</v>
      </c>
      <c r="DA200">
        <f>AI200</f>
        <v>1</v>
      </c>
      <c r="DB200">
        <f>ROUND(ROUND(AT200*CZ200,2),6)</f>
        <v>1.68</v>
      </c>
      <c r="DC200">
        <f>ROUND(ROUND(AT200*AG200,2),6)</f>
        <v>0</v>
      </c>
    </row>
    <row r="201" spans="1:107" x14ac:dyDescent="0.25">
      <c r="A201">
        <f>ROW(Source!A63)</f>
        <v>63</v>
      </c>
      <c r="B201">
        <v>1045535526</v>
      </c>
      <c r="C201">
        <v>1045554794</v>
      </c>
      <c r="D201">
        <v>394458722</v>
      </c>
      <c r="E201">
        <v>394458718</v>
      </c>
      <c r="F201">
        <v>1</v>
      </c>
      <c r="G201">
        <v>394458718</v>
      </c>
      <c r="H201">
        <v>1</v>
      </c>
      <c r="I201" t="s">
        <v>499</v>
      </c>
      <c r="K201" t="s">
        <v>500</v>
      </c>
      <c r="L201">
        <v>1191</v>
      </c>
      <c r="N201">
        <v>1013</v>
      </c>
      <c r="O201" t="s">
        <v>501</v>
      </c>
      <c r="P201" t="s">
        <v>501</v>
      </c>
      <c r="Q201">
        <v>1</v>
      </c>
      <c r="W201">
        <v>0</v>
      </c>
      <c r="X201">
        <v>476480486</v>
      </c>
      <c r="Y201">
        <v>42.435000000000002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1</v>
      </c>
      <c r="AQ201">
        <v>0</v>
      </c>
      <c r="AR201">
        <v>0</v>
      </c>
      <c r="AT201">
        <v>36.9</v>
      </c>
      <c r="AU201" t="s">
        <v>165</v>
      </c>
      <c r="AV201">
        <v>1</v>
      </c>
      <c r="AW201">
        <v>2</v>
      </c>
      <c r="AX201">
        <v>1045554795</v>
      </c>
      <c r="AY201">
        <v>1</v>
      </c>
      <c r="AZ201">
        <v>0</v>
      </c>
      <c r="BA201">
        <v>236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Y201*Source!I63</f>
        <v>0.72139500000000012</v>
      </c>
      <c r="CY201">
        <f>AD201</f>
        <v>0</v>
      </c>
      <c r="CZ201">
        <f>AH201</f>
        <v>0</v>
      </c>
      <c r="DA201">
        <f>AL201</f>
        <v>1</v>
      </c>
      <c r="DB201">
        <f>ROUND((ROUND(AT201*CZ201,2)*1.15),6)</f>
        <v>0</v>
      </c>
      <c r="DC201">
        <f>ROUND((ROUND(AT201*AG201,2)*1.15),6)</f>
        <v>0</v>
      </c>
    </row>
    <row r="202" spans="1:107" x14ac:dyDescent="0.25">
      <c r="A202">
        <f>ROW(Source!A63)</f>
        <v>63</v>
      </c>
      <c r="B202">
        <v>1045535526</v>
      </c>
      <c r="C202">
        <v>1045554794</v>
      </c>
      <c r="D202">
        <v>394459462</v>
      </c>
      <c r="E202">
        <v>394458718</v>
      </c>
      <c r="F202">
        <v>1</v>
      </c>
      <c r="G202">
        <v>394458718</v>
      </c>
      <c r="H202">
        <v>2</v>
      </c>
      <c r="I202" t="s">
        <v>512</v>
      </c>
      <c r="K202" t="s">
        <v>513</v>
      </c>
      <c r="L202">
        <v>1344</v>
      </c>
      <c r="N202">
        <v>1008</v>
      </c>
      <c r="O202" t="s">
        <v>514</v>
      </c>
      <c r="P202" t="s">
        <v>514</v>
      </c>
      <c r="Q202">
        <v>1</v>
      </c>
      <c r="W202">
        <v>0</v>
      </c>
      <c r="X202">
        <v>-1180195794</v>
      </c>
      <c r="Y202">
        <v>0.92500000000000004</v>
      </c>
      <c r="AA202">
        <v>0</v>
      </c>
      <c r="AB202">
        <v>1.0249999999999999</v>
      </c>
      <c r="AC202">
        <v>0</v>
      </c>
      <c r="AD202">
        <v>0</v>
      </c>
      <c r="AE202">
        <v>0</v>
      </c>
      <c r="AF202">
        <v>1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1</v>
      </c>
      <c r="AQ202">
        <v>0</v>
      </c>
      <c r="AR202">
        <v>0</v>
      </c>
      <c r="AT202">
        <v>0.74</v>
      </c>
      <c r="AU202" t="s">
        <v>164</v>
      </c>
      <c r="AV202">
        <v>0</v>
      </c>
      <c r="AW202">
        <v>2</v>
      </c>
      <c r="AX202">
        <v>1045554796</v>
      </c>
      <c r="AY202">
        <v>1</v>
      </c>
      <c r="AZ202">
        <v>0</v>
      </c>
      <c r="BA202">
        <v>237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Y202*Source!I63</f>
        <v>1.5725000000000003E-2</v>
      </c>
      <c r="CY202">
        <f>AB202</f>
        <v>1.0249999999999999</v>
      </c>
      <c r="CZ202">
        <f>AF202</f>
        <v>1</v>
      </c>
      <c r="DA202">
        <f>AJ202</f>
        <v>1</v>
      </c>
      <c r="DB202">
        <f>ROUND((ROUND(AT202*CZ202,2)*1.25),6)</f>
        <v>0.92500000000000004</v>
      </c>
      <c r="DC202">
        <f>ROUND((ROUND(AT202*AG202,2)*1.25),6)</f>
        <v>0</v>
      </c>
    </row>
    <row r="203" spans="1:107" x14ac:dyDescent="0.25">
      <c r="A203">
        <f>ROW(Source!A63)</f>
        <v>63</v>
      </c>
      <c r="B203">
        <v>1045535526</v>
      </c>
      <c r="C203">
        <v>1045554794</v>
      </c>
      <c r="D203">
        <v>394506448</v>
      </c>
      <c r="E203">
        <v>1</v>
      </c>
      <c r="F203">
        <v>1</v>
      </c>
      <c r="G203">
        <v>394458718</v>
      </c>
      <c r="H203">
        <v>3</v>
      </c>
      <c r="I203" t="s">
        <v>232</v>
      </c>
      <c r="J203" t="s">
        <v>234</v>
      </c>
      <c r="K203" t="s">
        <v>62</v>
      </c>
      <c r="L203">
        <v>1348</v>
      </c>
      <c r="N203">
        <v>39568864</v>
      </c>
      <c r="O203" t="s">
        <v>233</v>
      </c>
      <c r="P203" t="s">
        <v>233</v>
      </c>
      <c r="Q203">
        <v>1000</v>
      </c>
      <c r="W203">
        <v>0</v>
      </c>
      <c r="X203">
        <v>815625863</v>
      </c>
      <c r="Y203">
        <v>2.4587999999999999E-2</v>
      </c>
      <c r="AA203">
        <v>49023.201500000003</v>
      </c>
      <c r="AB203">
        <v>0</v>
      </c>
      <c r="AC203">
        <v>0</v>
      </c>
      <c r="AD203">
        <v>0</v>
      </c>
      <c r="AE203">
        <v>20009.47</v>
      </c>
      <c r="AF203">
        <v>0</v>
      </c>
      <c r="AG203">
        <v>0</v>
      </c>
      <c r="AH203">
        <v>0</v>
      </c>
      <c r="AI203">
        <v>2.4500000000000002</v>
      </c>
      <c r="AJ203">
        <v>1</v>
      </c>
      <c r="AK203">
        <v>1</v>
      </c>
      <c r="AL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T203">
        <v>2.4587999999999999E-2</v>
      </c>
      <c r="AV203">
        <v>0</v>
      </c>
      <c r="AW203">
        <v>1</v>
      </c>
      <c r="AX203">
        <v>-1</v>
      </c>
      <c r="AY203">
        <v>0</v>
      </c>
      <c r="AZ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Y203*Source!I63</f>
        <v>4.1799600000000001E-4</v>
      </c>
      <c r="CY203">
        <f>AA203</f>
        <v>49023.201500000003</v>
      </c>
      <c r="CZ203">
        <f>AE203</f>
        <v>20009.47</v>
      </c>
      <c r="DA203">
        <f>AI203</f>
        <v>2.4500000000000002</v>
      </c>
      <c r="DB203">
        <f t="shared" ref="DB203:DB214" si="74">ROUND(ROUND(AT203*CZ203,2),6)</f>
        <v>491.99</v>
      </c>
      <c r="DC203">
        <f t="shared" ref="DC203:DC214" si="75">ROUND(ROUND(AT203*AG203,2),6)</f>
        <v>0</v>
      </c>
    </row>
    <row r="204" spans="1:107" x14ac:dyDescent="0.25">
      <c r="A204">
        <f>ROW(Source!A63)</f>
        <v>63</v>
      </c>
      <c r="B204">
        <v>1045535526</v>
      </c>
      <c r="C204">
        <v>1045554794</v>
      </c>
      <c r="D204">
        <v>394480058</v>
      </c>
      <c r="E204">
        <v>394458718</v>
      </c>
      <c r="F204">
        <v>1</v>
      </c>
      <c r="G204">
        <v>394458718</v>
      </c>
      <c r="H204">
        <v>3</v>
      </c>
      <c r="I204" t="s">
        <v>530</v>
      </c>
      <c r="K204" t="s">
        <v>531</v>
      </c>
      <c r="L204">
        <v>1344</v>
      </c>
      <c r="N204">
        <v>1008</v>
      </c>
      <c r="O204" t="s">
        <v>514</v>
      </c>
      <c r="P204" t="s">
        <v>514</v>
      </c>
      <c r="Q204">
        <v>1</v>
      </c>
      <c r="W204">
        <v>0</v>
      </c>
      <c r="X204">
        <v>-94250534</v>
      </c>
      <c r="Y204">
        <v>1.68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T204">
        <v>1.68</v>
      </c>
      <c r="AV204">
        <v>0</v>
      </c>
      <c r="AW204">
        <v>2</v>
      </c>
      <c r="AX204">
        <v>1045554799</v>
      </c>
      <c r="AY204">
        <v>1</v>
      </c>
      <c r="AZ204">
        <v>0</v>
      </c>
      <c r="BA204">
        <v>240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Y204*Source!I63</f>
        <v>2.8560000000000002E-2</v>
      </c>
      <c r="CY204">
        <f>AA204</f>
        <v>1</v>
      </c>
      <c r="CZ204">
        <f>AE204</f>
        <v>1</v>
      </c>
      <c r="DA204">
        <f>AI204</f>
        <v>1</v>
      </c>
      <c r="DB204">
        <f t="shared" si="74"/>
        <v>1.68</v>
      </c>
      <c r="DC204">
        <f t="shared" si="75"/>
        <v>0</v>
      </c>
    </row>
    <row r="205" spans="1:107" x14ac:dyDescent="0.25">
      <c r="A205">
        <f>ROW(Source!A66)</f>
        <v>66</v>
      </c>
      <c r="B205">
        <v>1045535525</v>
      </c>
      <c r="C205">
        <v>1045554812</v>
      </c>
      <c r="D205">
        <v>394458722</v>
      </c>
      <c r="E205">
        <v>394458718</v>
      </c>
      <c r="F205">
        <v>1</v>
      </c>
      <c r="G205">
        <v>394458718</v>
      </c>
      <c r="H205">
        <v>1</v>
      </c>
      <c r="I205" t="s">
        <v>499</v>
      </c>
      <c r="K205" t="s">
        <v>500</v>
      </c>
      <c r="L205">
        <v>1191</v>
      </c>
      <c r="N205">
        <v>1013</v>
      </c>
      <c r="O205" t="s">
        <v>501</v>
      </c>
      <c r="P205" t="s">
        <v>501</v>
      </c>
      <c r="Q205">
        <v>1</v>
      </c>
      <c r="W205">
        <v>0</v>
      </c>
      <c r="X205">
        <v>476480486</v>
      </c>
      <c r="Y205">
        <v>95.84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T205">
        <v>95.84</v>
      </c>
      <c r="AV205">
        <v>1</v>
      </c>
      <c r="AW205">
        <v>2</v>
      </c>
      <c r="AX205">
        <v>1045554813</v>
      </c>
      <c r="AY205">
        <v>1</v>
      </c>
      <c r="AZ205">
        <v>0</v>
      </c>
      <c r="BA205">
        <v>241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Y205*Source!I66</f>
        <v>19.168000000000003</v>
      </c>
      <c r="CY205">
        <f>AD205</f>
        <v>0</v>
      </c>
      <c r="CZ205">
        <f>AH205</f>
        <v>0</v>
      </c>
      <c r="DA205">
        <f>AL205</f>
        <v>1</v>
      </c>
      <c r="DB205">
        <f t="shared" si="74"/>
        <v>0</v>
      </c>
      <c r="DC205">
        <f t="shared" si="75"/>
        <v>0</v>
      </c>
    </row>
    <row r="206" spans="1:107" x14ac:dyDescent="0.25">
      <c r="A206">
        <f>ROW(Source!A66)</f>
        <v>66</v>
      </c>
      <c r="B206">
        <v>1045535525</v>
      </c>
      <c r="C206">
        <v>1045554812</v>
      </c>
      <c r="D206">
        <v>394506136</v>
      </c>
      <c r="E206">
        <v>1</v>
      </c>
      <c r="F206">
        <v>1</v>
      </c>
      <c r="G206">
        <v>394458718</v>
      </c>
      <c r="H206">
        <v>3</v>
      </c>
      <c r="I206" t="s">
        <v>606</v>
      </c>
      <c r="J206" t="s">
        <v>607</v>
      </c>
      <c r="K206" t="s">
        <v>608</v>
      </c>
      <c r="L206">
        <v>1348</v>
      </c>
      <c r="N206">
        <v>39568864</v>
      </c>
      <c r="O206" t="s">
        <v>233</v>
      </c>
      <c r="P206" t="s">
        <v>233</v>
      </c>
      <c r="Q206">
        <v>1000</v>
      </c>
      <c r="W206">
        <v>0</v>
      </c>
      <c r="X206">
        <v>563176784</v>
      </c>
      <c r="Y206">
        <v>6.0000000000000001E-3</v>
      </c>
      <c r="AA206">
        <v>6521.42</v>
      </c>
      <c r="AB206">
        <v>0</v>
      </c>
      <c r="AC206">
        <v>0</v>
      </c>
      <c r="AD206">
        <v>0</v>
      </c>
      <c r="AE206">
        <v>6521.42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T206">
        <v>6.0000000000000001E-3</v>
      </c>
      <c r="AV206">
        <v>0</v>
      </c>
      <c r="AW206">
        <v>2</v>
      </c>
      <c r="AX206">
        <v>1045554814</v>
      </c>
      <c r="AY206">
        <v>1</v>
      </c>
      <c r="AZ206">
        <v>0</v>
      </c>
      <c r="BA206">
        <v>242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Y206*Source!I66</f>
        <v>1.2000000000000001E-3</v>
      </c>
      <c r="CY206">
        <f>AA206</f>
        <v>6521.42</v>
      </c>
      <c r="CZ206">
        <f>AE206</f>
        <v>6521.42</v>
      </c>
      <c r="DA206">
        <f>AI206</f>
        <v>1</v>
      </c>
      <c r="DB206">
        <f t="shared" si="74"/>
        <v>39.130000000000003</v>
      </c>
      <c r="DC206">
        <f t="shared" si="75"/>
        <v>0</v>
      </c>
    </row>
    <row r="207" spans="1:107" x14ac:dyDescent="0.25">
      <c r="A207">
        <f>ROW(Source!A66)</f>
        <v>66</v>
      </c>
      <c r="B207">
        <v>1045535525</v>
      </c>
      <c r="C207">
        <v>1045554812</v>
      </c>
      <c r="D207">
        <v>394506226</v>
      </c>
      <c r="E207">
        <v>1</v>
      </c>
      <c r="F207">
        <v>1</v>
      </c>
      <c r="G207">
        <v>394458718</v>
      </c>
      <c r="H207">
        <v>3</v>
      </c>
      <c r="I207" t="s">
        <v>609</v>
      </c>
      <c r="J207" t="s">
        <v>610</v>
      </c>
      <c r="K207" t="s">
        <v>611</v>
      </c>
      <c r="L207">
        <v>1339</v>
      </c>
      <c r="N207">
        <v>1007</v>
      </c>
      <c r="O207" t="s">
        <v>241</v>
      </c>
      <c r="P207" t="s">
        <v>241</v>
      </c>
      <c r="Q207">
        <v>1</v>
      </c>
      <c r="W207">
        <v>0</v>
      </c>
      <c r="X207">
        <v>-1845249973</v>
      </c>
      <c r="Y207">
        <v>0.18099999999999999</v>
      </c>
      <c r="AA207">
        <v>1828.56</v>
      </c>
      <c r="AB207">
        <v>0</v>
      </c>
      <c r="AC207">
        <v>0</v>
      </c>
      <c r="AD207">
        <v>0</v>
      </c>
      <c r="AE207">
        <v>1828.56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T207">
        <v>0.18099999999999999</v>
      </c>
      <c r="AV207">
        <v>0</v>
      </c>
      <c r="AW207">
        <v>2</v>
      </c>
      <c r="AX207">
        <v>1045554815</v>
      </c>
      <c r="AY207">
        <v>1</v>
      </c>
      <c r="AZ207">
        <v>0</v>
      </c>
      <c r="BA207">
        <v>243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Y207*Source!I66</f>
        <v>3.6200000000000003E-2</v>
      </c>
      <c r="CY207">
        <f>AA207</f>
        <v>1828.56</v>
      </c>
      <c r="CZ207">
        <f>AE207</f>
        <v>1828.56</v>
      </c>
      <c r="DA207">
        <f>AI207</f>
        <v>1</v>
      </c>
      <c r="DB207">
        <f t="shared" si="74"/>
        <v>330.97</v>
      </c>
      <c r="DC207">
        <f t="shared" si="75"/>
        <v>0</v>
      </c>
    </row>
    <row r="208" spans="1:107" x14ac:dyDescent="0.25">
      <c r="A208">
        <f>ROW(Source!A66)</f>
        <v>66</v>
      </c>
      <c r="B208">
        <v>1045535525</v>
      </c>
      <c r="C208">
        <v>1045554812</v>
      </c>
      <c r="D208">
        <v>394506091</v>
      </c>
      <c r="E208">
        <v>1</v>
      </c>
      <c r="F208">
        <v>1</v>
      </c>
      <c r="G208">
        <v>394458718</v>
      </c>
      <c r="H208">
        <v>3</v>
      </c>
      <c r="I208" t="s">
        <v>612</v>
      </c>
      <c r="J208" t="s">
        <v>613</v>
      </c>
      <c r="K208" t="s">
        <v>614</v>
      </c>
      <c r="L208">
        <v>1339</v>
      </c>
      <c r="N208">
        <v>1007</v>
      </c>
      <c r="O208" t="s">
        <v>241</v>
      </c>
      <c r="P208" t="s">
        <v>241</v>
      </c>
      <c r="Q208">
        <v>1</v>
      </c>
      <c r="W208">
        <v>0</v>
      </c>
      <c r="X208">
        <v>1611452634</v>
      </c>
      <c r="Y208">
        <v>0.20799999999999999</v>
      </c>
      <c r="AA208">
        <v>2472.13</v>
      </c>
      <c r="AB208">
        <v>0</v>
      </c>
      <c r="AC208">
        <v>0</v>
      </c>
      <c r="AD208">
        <v>0</v>
      </c>
      <c r="AE208">
        <v>2472.13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T208">
        <v>0.20799999999999999</v>
      </c>
      <c r="AV208">
        <v>0</v>
      </c>
      <c r="AW208">
        <v>2</v>
      </c>
      <c r="AX208">
        <v>1045554816</v>
      </c>
      <c r="AY208">
        <v>1</v>
      </c>
      <c r="AZ208">
        <v>0</v>
      </c>
      <c r="BA208">
        <v>244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Y208*Source!I66</f>
        <v>4.1599999999999998E-2</v>
      </c>
      <c r="CY208">
        <f>AA208</f>
        <v>2472.13</v>
      </c>
      <c r="CZ208">
        <f>AE208</f>
        <v>2472.13</v>
      </c>
      <c r="DA208">
        <f>AI208</f>
        <v>1</v>
      </c>
      <c r="DB208">
        <f t="shared" si="74"/>
        <v>514.20000000000005</v>
      </c>
      <c r="DC208">
        <f t="shared" si="75"/>
        <v>0</v>
      </c>
    </row>
    <row r="209" spans="1:107" x14ac:dyDescent="0.25">
      <c r="A209">
        <f>ROW(Source!A66)</f>
        <v>66</v>
      </c>
      <c r="B209">
        <v>1045535525</v>
      </c>
      <c r="C209">
        <v>1045554812</v>
      </c>
      <c r="D209">
        <v>394524936</v>
      </c>
      <c r="E209">
        <v>1</v>
      </c>
      <c r="F209">
        <v>1</v>
      </c>
      <c r="G209">
        <v>394458718</v>
      </c>
      <c r="H209">
        <v>3</v>
      </c>
      <c r="I209" t="s">
        <v>240</v>
      </c>
      <c r="J209" t="s">
        <v>242</v>
      </c>
      <c r="K209" t="s">
        <v>64</v>
      </c>
      <c r="L209">
        <v>1339</v>
      </c>
      <c r="N209">
        <v>1007</v>
      </c>
      <c r="O209" t="s">
        <v>241</v>
      </c>
      <c r="P209" t="s">
        <v>241</v>
      </c>
      <c r="Q209">
        <v>1</v>
      </c>
      <c r="W209">
        <v>0</v>
      </c>
      <c r="X209">
        <v>-758282629</v>
      </c>
      <c r="Y209">
        <v>1.04</v>
      </c>
      <c r="AA209">
        <v>704.89</v>
      </c>
      <c r="AB209">
        <v>0</v>
      </c>
      <c r="AC209">
        <v>0</v>
      </c>
      <c r="AD209">
        <v>0</v>
      </c>
      <c r="AE209">
        <v>704.89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0</v>
      </c>
      <c r="AP209">
        <v>0</v>
      </c>
      <c r="AQ209">
        <v>0</v>
      </c>
      <c r="AR209">
        <v>0</v>
      </c>
      <c r="AT209">
        <v>1.04</v>
      </c>
      <c r="AV209">
        <v>0</v>
      </c>
      <c r="AW209">
        <v>1</v>
      </c>
      <c r="AX209">
        <v>-1</v>
      </c>
      <c r="AY209">
        <v>0</v>
      </c>
      <c r="AZ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Y209*Source!I66</f>
        <v>0.20800000000000002</v>
      </c>
      <c r="CY209">
        <f>AA209</f>
        <v>704.89</v>
      </c>
      <c r="CZ209">
        <f>AE209</f>
        <v>704.89</v>
      </c>
      <c r="DA209">
        <f>AI209</f>
        <v>1</v>
      </c>
      <c r="DB209">
        <f t="shared" si="74"/>
        <v>733.09</v>
      </c>
      <c r="DC209">
        <f t="shared" si="75"/>
        <v>0</v>
      </c>
    </row>
    <row r="210" spans="1:107" x14ac:dyDescent="0.25">
      <c r="A210">
        <f>ROW(Source!A67)</f>
        <v>67</v>
      </c>
      <c r="B210">
        <v>1045535526</v>
      </c>
      <c r="C210">
        <v>1045554812</v>
      </c>
      <c r="D210">
        <v>394458722</v>
      </c>
      <c r="E210">
        <v>394458718</v>
      </c>
      <c r="F210">
        <v>1</v>
      </c>
      <c r="G210">
        <v>394458718</v>
      </c>
      <c r="H210">
        <v>1</v>
      </c>
      <c r="I210" t="s">
        <v>499</v>
      </c>
      <c r="K210" t="s">
        <v>500</v>
      </c>
      <c r="L210">
        <v>1191</v>
      </c>
      <c r="N210">
        <v>1013</v>
      </c>
      <c r="O210" t="s">
        <v>501</v>
      </c>
      <c r="P210" t="s">
        <v>501</v>
      </c>
      <c r="Q210">
        <v>1</v>
      </c>
      <c r="W210">
        <v>0</v>
      </c>
      <c r="X210">
        <v>476480486</v>
      </c>
      <c r="Y210">
        <v>95.84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T210">
        <v>95.84</v>
      </c>
      <c r="AV210">
        <v>1</v>
      </c>
      <c r="AW210">
        <v>2</v>
      </c>
      <c r="AX210">
        <v>1045554813</v>
      </c>
      <c r="AY210">
        <v>1</v>
      </c>
      <c r="AZ210">
        <v>0</v>
      </c>
      <c r="BA210">
        <v>246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Y210*Source!I67</f>
        <v>19.168000000000003</v>
      </c>
      <c r="CY210">
        <f>AD210</f>
        <v>0</v>
      </c>
      <c r="CZ210">
        <f>AH210</f>
        <v>0</v>
      </c>
      <c r="DA210">
        <f>AL210</f>
        <v>1</v>
      </c>
      <c r="DB210">
        <f t="shared" si="74"/>
        <v>0</v>
      </c>
      <c r="DC210">
        <f t="shared" si="75"/>
        <v>0</v>
      </c>
    </row>
    <row r="211" spans="1:107" x14ac:dyDescent="0.25">
      <c r="A211">
        <f>ROW(Source!A67)</f>
        <v>67</v>
      </c>
      <c r="B211">
        <v>1045535526</v>
      </c>
      <c r="C211">
        <v>1045554812</v>
      </c>
      <c r="D211">
        <v>394506136</v>
      </c>
      <c r="E211">
        <v>1</v>
      </c>
      <c r="F211">
        <v>1</v>
      </c>
      <c r="G211">
        <v>394458718</v>
      </c>
      <c r="H211">
        <v>3</v>
      </c>
      <c r="I211" t="s">
        <v>606</v>
      </c>
      <c r="J211" t="s">
        <v>607</v>
      </c>
      <c r="K211" t="s">
        <v>608</v>
      </c>
      <c r="L211">
        <v>1348</v>
      </c>
      <c r="N211">
        <v>39568864</v>
      </c>
      <c r="O211" t="s">
        <v>233</v>
      </c>
      <c r="P211" t="s">
        <v>233</v>
      </c>
      <c r="Q211">
        <v>1000</v>
      </c>
      <c r="W211">
        <v>0</v>
      </c>
      <c r="X211">
        <v>563176784</v>
      </c>
      <c r="Y211">
        <v>6.0000000000000001E-3</v>
      </c>
      <c r="AA211">
        <v>58483.442417999999</v>
      </c>
      <c r="AB211">
        <v>0</v>
      </c>
      <c r="AC211">
        <v>0</v>
      </c>
      <c r="AD211">
        <v>0</v>
      </c>
      <c r="AE211">
        <v>6521.42</v>
      </c>
      <c r="AF211">
        <v>0</v>
      </c>
      <c r="AG211">
        <v>0</v>
      </c>
      <c r="AH211">
        <v>0</v>
      </c>
      <c r="AI211">
        <v>8.9499999999999993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T211">
        <v>6.0000000000000001E-3</v>
      </c>
      <c r="AV211">
        <v>0</v>
      </c>
      <c r="AW211">
        <v>2</v>
      </c>
      <c r="AX211">
        <v>1045554814</v>
      </c>
      <c r="AY211">
        <v>1</v>
      </c>
      <c r="AZ211">
        <v>0</v>
      </c>
      <c r="BA211">
        <v>247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Y211*Source!I67</f>
        <v>1.2000000000000001E-3</v>
      </c>
      <c r="CY211">
        <f>AA211</f>
        <v>58483.442417999999</v>
      </c>
      <c r="CZ211">
        <f>AE211</f>
        <v>6521.42</v>
      </c>
      <c r="DA211">
        <f>AI211</f>
        <v>8.9499999999999993</v>
      </c>
      <c r="DB211">
        <f t="shared" si="74"/>
        <v>39.130000000000003</v>
      </c>
      <c r="DC211">
        <f t="shared" si="75"/>
        <v>0</v>
      </c>
    </row>
    <row r="212" spans="1:107" x14ac:dyDescent="0.25">
      <c r="A212">
        <f>ROW(Source!A67)</f>
        <v>67</v>
      </c>
      <c r="B212">
        <v>1045535526</v>
      </c>
      <c r="C212">
        <v>1045554812</v>
      </c>
      <c r="D212">
        <v>394506226</v>
      </c>
      <c r="E212">
        <v>1</v>
      </c>
      <c r="F212">
        <v>1</v>
      </c>
      <c r="G212">
        <v>394458718</v>
      </c>
      <c r="H212">
        <v>3</v>
      </c>
      <c r="I212" t="s">
        <v>609</v>
      </c>
      <c r="J212" t="s">
        <v>610</v>
      </c>
      <c r="K212" t="s">
        <v>611</v>
      </c>
      <c r="L212">
        <v>1339</v>
      </c>
      <c r="N212">
        <v>1007</v>
      </c>
      <c r="O212" t="s">
        <v>241</v>
      </c>
      <c r="P212" t="s">
        <v>241</v>
      </c>
      <c r="Q212">
        <v>1</v>
      </c>
      <c r="W212">
        <v>0</v>
      </c>
      <c r="X212">
        <v>-1845249973</v>
      </c>
      <c r="Y212">
        <v>0.18099999999999999</v>
      </c>
      <c r="AA212">
        <v>8886.2530320000005</v>
      </c>
      <c r="AB212">
        <v>0</v>
      </c>
      <c r="AC212">
        <v>0</v>
      </c>
      <c r="AD212">
        <v>0</v>
      </c>
      <c r="AE212">
        <v>1828.56</v>
      </c>
      <c r="AF212">
        <v>0</v>
      </c>
      <c r="AG212">
        <v>0</v>
      </c>
      <c r="AH212">
        <v>0</v>
      </c>
      <c r="AI212">
        <v>4.8499999999999996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T212">
        <v>0.18099999999999999</v>
      </c>
      <c r="AV212">
        <v>0</v>
      </c>
      <c r="AW212">
        <v>2</v>
      </c>
      <c r="AX212">
        <v>1045554815</v>
      </c>
      <c r="AY212">
        <v>1</v>
      </c>
      <c r="AZ212">
        <v>0</v>
      </c>
      <c r="BA212">
        <v>248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Y212*Source!I67</f>
        <v>3.6200000000000003E-2</v>
      </c>
      <c r="CY212">
        <f>AA212</f>
        <v>8886.2530320000005</v>
      </c>
      <c r="CZ212">
        <f>AE212</f>
        <v>1828.56</v>
      </c>
      <c r="DA212">
        <f>AI212</f>
        <v>4.8499999999999996</v>
      </c>
      <c r="DB212">
        <f t="shared" si="74"/>
        <v>330.97</v>
      </c>
      <c r="DC212">
        <f t="shared" si="75"/>
        <v>0</v>
      </c>
    </row>
    <row r="213" spans="1:107" x14ac:dyDescent="0.25">
      <c r="A213">
        <f>ROW(Source!A67)</f>
        <v>67</v>
      </c>
      <c r="B213">
        <v>1045535526</v>
      </c>
      <c r="C213">
        <v>1045554812</v>
      </c>
      <c r="D213">
        <v>394506091</v>
      </c>
      <c r="E213">
        <v>1</v>
      </c>
      <c r="F213">
        <v>1</v>
      </c>
      <c r="G213">
        <v>394458718</v>
      </c>
      <c r="H213">
        <v>3</v>
      </c>
      <c r="I213" t="s">
        <v>612</v>
      </c>
      <c r="J213" t="s">
        <v>613</v>
      </c>
      <c r="K213" t="s">
        <v>614</v>
      </c>
      <c r="L213">
        <v>1339</v>
      </c>
      <c r="N213">
        <v>1007</v>
      </c>
      <c r="O213" t="s">
        <v>241</v>
      </c>
      <c r="P213" t="s">
        <v>241</v>
      </c>
      <c r="Q213">
        <v>1</v>
      </c>
      <c r="W213">
        <v>0</v>
      </c>
      <c r="X213">
        <v>1611452634</v>
      </c>
      <c r="Y213">
        <v>0.20799999999999999</v>
      </c>
      <c r="AA213">
        <v>11444.0830812</v>
      </c>
      <c r="AB213">
        <v>0</v>
      </c>
      <c r="AC213">
        <v>0</v>
      </c>
      <c r="AD213">
        <v>0</v>
      </c>
      <c r="AE213">
        <v>2472.13</v>
      </c>
      <c r="AF213">
        <v>0</v>
      </c>
      <c r="AG213">
        <v>0</v>
      </c>
      <c r="AH213">
        <v>0</v>
      </c>
      <c r="AI213">
        <v>4.62</v>
      </c>
      <c r="AJ213">
        <v>1</v>
      </c>
      <c r="AK213">
        <v>1</v>
      </c>
      <c r="AL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T213">
        <v>0.20799999999999999</v>
      </c>
      <c r="AV213">
        <v>0</v>
      </c>
      <c r="AW213">
        <v>2</v>
      </c>
      <c r="AX213">
        <v>1045554816</v>
      </c>
      <c r="AY213">
        <v>1</v>
      </c>
      <c r="AZ213">
        <v>0</v>
      </c>
      <c r="BA213">
        <v>249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Y213*Source!I67</f>
        <v>4.1599999999999998E-2</v>
      </c>
      <c r="CY213">
        <f>AA213</f>
        <v>11444.0830812</v>
      </c>
      <c r="CZ213">
        <f>AE213</f>
        <v>2472.13</v>
      </c>
      <c r="DA213">
        <f>AI213</f>
        <v>4.62</v>
      </c>
      <c r="DB213">
        <f t="shared" si="74"/>
        <v>514.20000000000005</v>
      </c>
      <c r="DC213">
        <f t="shared" si="75"/>
        <v>0</v>
      </c>
    </row>
    <row r="214" spans="1:107" x14ac:dyDescent="0.25">
      <c r="A214">
        <f>ROW(Source!A67)</f>
        <v>67</v>
      </c>
      <c r="B214">
        <v>1045535526</v>
      </c>
      <c r="C214">
        <v>1045554812</v>
      </c>
      <c r="D214">
        <v>394524936</v>
      </c>
      <c r="E214">
        <v>1</v>
      </c>
      <c r="F214">
        <v>1</v>
      </c>
      <c r="G214">
        <v>394458718</v>
      </c>
      <c r="H214">
        <v>3</v>
      </c>
      <c r="I214" t="s">
        <v>240</v>
      </c>
      <c r="J214" t="s">
        <v>242</v>
      </c>
      <c r="K214" t="s">
        <v>64</v>
      </c>
      <c r="L214">
        <v>1339</v>
      </c>
      <c r="N214">
        <v>1007</v>
      </c>
      <c r="O214" t="s">
        <v>241</v>
      </c>
      <c r="P214" t="s">
        <v>241</v>
      </c>
      <c r="Q214">
        <v>1</v>
      </c>
      <c r="W214">
        <v>0</v>
      </c>
      <c r="X214">
        <v>-758282629</v>
      </c>
      <c r="Y214">
        <v>1.04</v>
      </c>
      <c r="AA214">
        <v>4449.6886139999997</v>
      </c>
      <c r="AB214">
        <v>0</v>
      </c>
      <c r="AC214">
        <v>0</v>
      </c>
      <c r="AD214">
        <v>0</v>
      </c>
      <c r="AE214">
        <v>704.89</v>
      </c>
      <c r="AF214">
        <v>0</v>
      </c>
      <c r="AG214">
        <v>0</v>
      </c>
      <c r="AH214">
        <v>0</v>
      </c>
      <c r="AI214">
        <v>6.3</v>
      </c>
      <c r="AJ214">
        <v>1</v>
      </c>
      <c r="AK214">
        <v>1</v>
      </c>
      <c r="AL214">
        <v>1</v>
      </c>
      <c r="AN214">
        <v>0</v>
      </c>
      <c r="AO214">
        <v>0</v>
      </c>
      <c r="AP214">
        <v>0</v>
      </c>
      <c r="AQ214">
        <v>0</v>
      </c>
      <c r="AR214">
        <v>0</v>
      </c>
      <c r="AT214">
        <v>1.04</v>
      </c>
      <c r="AV214">
        <v>0</v>
      </c>
      <c r="AW214">
        <v>1</v>
      </c>
      <c r="AX214">
        <v>-1</v>
      </c>
      <c r="AY214">
        <v>0</v>
      </c>
      <c r="AZ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Y214*Source!I67</f>
        <v>0.20800000000000002</v>
      </c>
      <c r="CY214">
        <f>AA214</f>
        <v>4449.6886139999997</v>
      </c>
      <c r="CZ214">
        <f>AE214</f>
        <v>704.89</v>
      </c>
      <c r="DA214">
        <f>AI214</f>
        <v>6.3</v>
      </c>
      <c r="DB214">
        <f t="shared" si="74"/>
        <v>733.09</v>
      </c>
      <c r="DC214">
        <f t="shared" si="75"/>
        <v>0</v>
      </c>
    </row>
    <row r="215" spans="1:107" x14ac:dyDescent="0.25">
      <c r="A215">
        <f>ROW(Source!A70)</f>
        <v>70</v>
      </c>
      <c r="B215">
        <v>1045535525</v>
      </c>
      <c r="C215">
        <v>1045559673</v>
      </c>
      <c r="D215">
        <v>394458722</v>
      </c>
      <c r="E215">
        <v>394458718</v>
      </c>
      <c r="F215">
        <v>1</v>
      </c>
      <c r="G215">
        <v>394458718</v>
      </c>
      <c r="H215">
        <v>1</v>
      </c>
      <c r="I215" t="s">
        <v>499</v>
      </c>
      <c r="K215" t="s">
        <v>500</v>
      </c>
      <c r="L215">
        <v>1191</v>
      </c>
      <c r="N215">
        <v>1013</v>
      </c>
      <c r="O215" t="s">
        <v>501</v>
      </c>
      <c r="P215" t="s">
        <v>501</v>
      </c>
      <c r="Q215">
        <v>1</v>
      </c>
      <c r="W215">
        <v>0</v>
      </c>
      <c r="X215">
        <v>476480486</v>
      </c>
      <c r="Y215">
        <v>1.8285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1</v>
      </c>
      <c r="AP215">
        <v>1</v>
      </c>
      <c r="AQ215">
        <v>0</v>
      </c>
      <c r="AR215">
        <v>0</v>
      </c>
      <c r="AT215">
        <v>1.59</v>
      </c>
      <c r="AU215" t="s">
        <v>165</v>
      </c>
      <c r="AV215">
        <v>1</v>
      </c>
      <c r="AW215">
        <v>2</v>
      </c>
      <c r="AX215">
        <v>1045559674</v>
      </c>
      <c r="AY215">
        <v>1</v>
      </c>
      <c r="AZ215">
        <v>0</v>
      </c>
      <c r="BA215">
        <v>251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Y215*Source!I70</f>
        <v>7.3140000000000001</v>
      </c>
      <c r="CY215">
        <f>AD215</f>
        <v>0</v>
      </c>
      <c r="CZ215">
        <f>AH215</f>
        <v>0</v>
      </c>
      <c r="DA215">
        <f>AL215</f>
        <v>1</v>
      </c>
      <c r="DB215">
        <f>ROUND((ROUND(AT215*CZ215,2)*1.15),6)</f>
        <v>0</v>
      </c>
      <c r="DC215">
        <f>ROUND((ROUND(AT215*AG215,2)*1.15),6)</f>
        <v>0</v>
      </c>
    </row>
    <row r="216" spans="1:107" x14ac:dyDescent="0.25">
      <c r="A216">
        <f>ROW(Source!A70)</f>
        <v>70</v>
      </c>
      <c r="B216">
        <v>1045535525</v>
      </c>
      <c r="C216">
        <v>1045559673</v>
      </c>
      <c r="D216">
        <v>394531453</v>
      </c>
      <c r="E216">
        <v>1</v>
      </c>
      <c r="F216">
        <v>1</v>
      </c>
      <c r="G216">
        <v>394458718</v>
      </c>
      <c r="H216">
        <v>2</v>
      </c>
      <c r="I216" t="s">
        <v>544</v>
      </c>
      <c r="J216" t="s">
        <v>545</v>
      </c>
      <c r="K216" t="s">
        <v>546</v>
      </c>
      <c r="L216">
        <v>1367</v>
      </c>
      <c r="N216">
        <v>91022270</v>
      </c>
      <c r="O216" t="s">
        <v>505</v>
      </c>
      <c r="P216" t="s">
        <v>505</v>
      </c>
      <c r="Q216">
        <v>1</v>
      </c>
      <c r="W216">
        <v>0</v>
      </c>
      <c r="X216">
        <v>-628430174</v>
      </c>
      <c r="Y216">
        <v>0.28749999999999998</v>
      </c>
      <c r="AA216">
        <v>0</v>
      </c>
      <c r="AB216">
        <v>76.81</v>
      </c>
      <c r="AC216">
        <v>14.36</v>
      </c>
      <c r="AD216">
        <v>0</v>
      </c>
      <c r="AE216">
        <v>0</v>
      </c>
      <c r="AF216">
        <v>76.81</v>
      </c>
      <c r="AG216">
        <v>14.36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1</v>
      </c>
      <c r="AQ216">
        <v>0</v>
      </c>
      <c r="AR216">
        <v>0</v>
      </c>
      <c r="AT216">
        <v>0.23</v>
      </c>
      <c r="AU216" t="s">
        <v>164</v>
      </c>
      <c r="AV216">
        <v>0</v>
      </c>
      <c r="AW216">
        <v>2</v>
      </c>
      <c r="AX216">
        <v>1045559675</v>
      </c>
      <c r="AY216">
        <v>1</v>
      </c>
      <c r="AZ216">
        <v>0</v>
      </c>
      <c r="BA216">
        <v>252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Y216*Source!I70</f>
        <v>1.1499999999999999</v>
      </c>
      <c r="CY216">
        <f>AB216</f>
        <v>76.81</v>
      </c>
      <c r="CZ216">
        <f>AF216</f>
        <v>76.81</v>
      </c>
      <c r="DA216">
        <f>AJ216</f>
        <v>1</v>
      </c>
      <c r="DB216">
        <f>ROUND((ROUND(AT216*CZ216,2)*1.25),6)</f>
        <v>22.087499999999999</v>
      </c>
      <c r="DC216">
        <f>ROUND((ROUND(AT216*AG216,2)*1.25),6)</f>
        <v>4.125</v>
      </c>
    </row>
    <row r="217" spans="1:107" x14ac:dyDescent="0.25">
      <c r="A217">
        <f>ROW(Source!A70)</f>
        <v>70</v>
      </c>
      <c r="B217">
        <v>1045535525</v>
      </c>
      <c r="C217">
        <v>1045559673</v>
      </c>
      <c r="D217">
        <v>394506123</v>
      </c>
      <c r="E217">
        <v>1</v>
      </c>
      <c r="F217">
        <v>1</v>
      </c>
      <c r="G217">
        <v>394458718</v>
      </c>
      <c r="H217">
        <v>3</v>
      </c>
      <c r="I217" t="s">
        <v>556</v>
      </c>
      <c r="J217" t="s">
        <v>557</v>
      </c>
      <c r="K217" t="s">
        <v>558</v>
      </c>
      <c r="L217">
        <v>1339</v>
      </c>
      <c r="N217">
        <v>1007</v>
      </c>
      <c r="O217" t="s">
        <v>241</v>
      </c>
      <c r="P217" t="s">
        <v>241</v>
      </c>
      <c r="Q217">
        <v>1</v>
      </c>
      <c r="W217">
        <v>0</v>
      </c>
      <c r="X217">
        <v>-862991314</v>
      </c>
      <c r="Y217">
        <v>8.9999999999999998E-4</v>
      </c>
      <c r="AA217">
        <v>7.07</v>
      </c>
      <c r="AB217">
        <v>0</v>
      </c>
      <c r="AC217">
        <v>0</v>
      </c>
      <c r="AD217">
        <v>0</v>
      </c>
      <c r="AE217">
        <v>7.07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T217">
        <v>8.9999999999999998E-4</v>
      </c>
      <c r="AV217">
        <v>0</v>
      </c>
      <c r="AW217">
        <v>2</v>
      </c>
      <c r="AX217">
        <v>1045559676</v>
      </c>
      <c r="AY217">
        <v>1</v>
      </c>
      <c r="AZ217">
        <v>0</v>
      </c>
      <c r="BA217">
        <v>253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Y217*Source!I70</f>
        <v>3.5999999999999999E-3</v>
      </c>
      <c r="CY217">
        <f>AA217</f>
        <v>7.07</v>
      </c>
      <c r="CZ217">
        <f>AE217</f>
        <v>7.07</v>
      </c>
      <c r="DA217">
        <f>AI217</f>
        <v>1</v>
      </c>
      <c r="DB217">
        <f>ROUND(ROUND(AT217*CZ217,2),6)</f>
        <v>0.01</v>
      </c>
      <c r="DC217">
        <f>ROUND(ROUND(AT217*AG217,2),6)</f>
        <v>0</v>
      </c>
    </row>
    <row r="218" spans="1:107" x14ac:dyDescent="0.25">
      <c r="A218">
        <f>ROW(Source!A70)</f>
        <v>70</v>
      </c>
      <c r="B218">
        <v>1045535525</v>
      </c>
      <c r="C218">
        <v>1045559673</v>
      </c>
      <c r="D218">
        <v>394507212</v>
      </c>
      <c r="E218">
        <v>1</v>
      </c>
      <c r="F218">
        <v>1</v>
      </c>
      <c r="G218">
        <v>394458718</v>
      </c>
      <c r="H218">
        <v>3</v>
      </c>
      <c r="I218" t="s">
        <v>615</v>
      </c>
      <c r="J218" t="s">
        <v>616</v>
      </c>
      <c r="K218" t="s">
        <v>617</v>
      </c>
      <c r="L218">
        <v>1348</v>
      </c>
      <c r="N218">
        <v>39568864</v>
      </c>
      <c r="O218" t="s">
        <v>233</v>
      </c>
      <c r="P218" t="s">
        <v>233</v>
      </c>
      <c r="Q218">
        <v>1000</v>
      </c>
      <c r="W218">
        <v>0</v>
      </c>
      <c r="X218">
        <v>2051816571</v>
      </c>
      <c r="Y218">
        <v>1.6199999999999999E-3</v>
      </c>
      <c r="AA218">
        <v>483.86</v>
      </c>
      <c r="AB218">
        <v>0</v>
      </c>
      <c r="AC218">
        <v>0</v>
      </c>
      <c r="AD218">
        <v>0</v>
      </c>
      <c r="AE218">
        <v>483.86</v>
      </c>
      <c r="AF218">
        <v>0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T218">
        <v>1.6199999999999999E-3</v>
      </c>
      <c r="AV218">
        <v>0</v>
      </c>
      <c r="AW218">
        <v>2</v>
      </c>
      <c r="AX218">
        <v>1045559677</v>
      </c>
      <c r="AY218">
        <v>1</v>
      </c>
      <c r="AZ218">
        <v>0</v>
      </c>
      <c r="BA218">
        <v>254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Y218*Source!I70</f>
        <v>6.4799999999999996E-3</v>
      </c>
      <c r="CY218">
        <f>AA218</f>
        <v>483.86</v>
      </c>
      <c r="CZ218">
        <f>AE218</f>
        <v>483.86</v>
      </c>
      <c r="DA218">
        <f>AI218</f>
        <v>1</v>
      </c>
      <c r="DB218">
        <f>ROUND(ROUND(AT218*CZ218,2),6)</f>
        <v>0.78</v>
      </c>
      <c r="DC218">
        <f>ROUND(ROUND(AT218*AG218,2),6)</f>
        <v>0</v>
      </c>
    </row>
    <row r="219" spans="1:107" x14ac:dyDescent="0.25">
      <c r="A219">
        <f>ROW(Source!A70)</f>
        <v>70</v>
      </c>
      <c r="B219">
        <v>1045535525</v>
      </c>
      <c r="C219">
        <v>1045559673</v>
      </c>
      <c r="D219">
        <v>394506686</v>
      </c>
      <c r="E219">
        <v>1</v>
      </c>
      <c r="F219">
        <v>1</v>
      </c>
      <c r="G219">
        <v>394458718</v>
      </c>
      <c r="H219">
        <v>3</v>
      </c>
      <c r="I219" t="s">
        <v>618</v>
      </c>
      <c r="J219" t="s">
        <v>619</v>
      </c>
      <c r="K219" t="s">
        <v>620</v>
      </c>
      <c r="L219">
        <v>1339</v>
      </c>
      <c r="N219">
        <v>1007</v>
      </c>
      <c r="O219" t="s">
        <v>241</v>
      </c>
      <c r="P219" t="s">
        <v>241</v>
      </c>
      <c r="Q219">
        <v>1</v>
      </c>
      <c r="W219">
        <v>0</v>
      </c>
      <c r="X219">
        <v>-1825079020</v>
      </c>
      <c r="Y219">
        <v>3.7000000000000002E-3</v>
      </c>
      <c r="AA219">
        <v>113.26</v>
      </c>
      <c r="AB219">
        <v>0</v>
      </c>
      <c r="AC219">
        <v>0</v>
      </c>
      <c r="AD219">
        <v>0</v>
      </c>
      <c r="AE219">
        <v>113.26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T219">
        <v>3.7000000000000002E-3</v>
      </c>
      <c r="AV219">
        <v>0</v>
      </c>
      <c r="AW219">
        <v>2</v>
      </c>
      <c r="AX219">
        <v>1045559678</v>
      </c>
      <c r="AY219">
        <v>1</v>
      </c>
      <c r="AZ219">
        <v>0</v>
      </c>
      <c r="BA219">
        <v>255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Y219*Source!I70</f>
        <v>1.4800000000000001E-2</v>
      </c>
      <c r="CY219">
        <f>AA219</f>
        <v>113.26</v>
      </c>
      <c r="CZ219">
        <f>AE219</f>
        <v>113.26</v>
      </c>
      <c r="DA219">
        <f>AI219</f>
        <v>1</v>
      </c>
      <c r="DB219">
        <f>ROUND(ROUND(AT219*CZ219,2),6)</f>
        <v>0.42</v>
      </c>
      <c r="DC219">
        <f>ROUND(ROUND(AT219*AG219,2),6)</f>
        <v>0</v>
      </c>
    </row>
    <row r="220" spans="1:107" x14ac:dyDescent="0.25">
      <c r="A220">
        <f>ROW(Source!A70)</f>
        <v>70</v>
      </c>
      <c r="B220">
        <v>1045535525</v>
      </c>
      <c r="C220">
        <v>1045559673</v>
      </c>
      <c r="D220">
        <v>394506876</v>
      </c>
      <c r="E220">
        <v>1</v>
      </c>
      <c r="F220">
        <v>1</v>
      </c>
      <c r="G220">
        <v>394458718</v>
      </c>
      <c r="H220">
        <v>3</v>
      </c>
      <c r="I220" t="s">
        <v>621</v>
      </c>
      <c r="J220" t="s">
        <v>622</v>
      </c>
      <c r="K220" t="s">
        <v>623</v>
      </c>
      <c r="L220">
        <v>1301</v>
      </c>
      <c r="N220">
        <v>1003</v>
      </c>
      <c r="O220" t="s">
        <v>203</v>
      </c>
      <c r="P220" t="s">
        <v>203</v>
      </c>
      <c r="Q220">
        <v>1</v>
      </c>
      <c r="W220">
        <v>0</v>
      </c>
      <c r="X220">
        <v>-1722164166</v>
      </c>
      <c r="Y220">
        <v>10.199999999999999</v>
      </c>
      <c r="AA220">
        <v>2.1800000000000002</v>
      </c>
      <c r="AB220">
        <v>0</v>
      </c>
      <c r="AC220">
        <v>0</v>
      </c>
      <c r="AD220">
        <v>0</v>
      </c>
      <c r="AE220">
        <v>2.1800000000000002</v>
      </c>
      <c r="AF220">
        <v>0</v>
      </c>
      <c r="AG220">
        <v>0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0</v>
      </c>
      <c r="AQ220">
        <v>0</v>
      </c>
      <c r="AR220">
        <v>0</v>
      </c>
      <c r="AT220">
        <v>10.199999999999999</v>
      </c>
      <c r="AV220">
        <v>0</v>
      </c>
      <c r="AW220">
        <v>2</v>
      </c>
      <c r="AX220">
        <v>1045559679</v>
      </c>
      <c r="AY220">
        <v>1</v>
      </c>
      <c r="AZ220">
        <v>0</v>
      </c>
      <c r="BA220">
        <v>256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Y220*Source!I70</f>
        <v>40.799999999999997</v>
      </c>
      <c r="CY220">
        <f>AA220</f>
        <v>2.1800000000000002</v>
      </c>
      <c r="CZ220">
        <f>AE220</f>
        <v>2.1800000000000002</v>
      </c>
      <c r="DA220">
        <f>AI220</f>
        <v>1</v>
      </c>
      <c r="DB220">
        <f>ROUND(ROUND(AT220*CZ220,2),6)</f>
        <v>22.24</v>
      </c>
      <c r="DC220">
        <f>ROUND(ROUND(AT220*AG220,2),6)</f>
        <v>0</v>
      </c>
    </row>
    <row r="221" spans="1:107" x14ac:dyDescent="0.25">
      <c r="A221">
        <f>ROW(Source!A71)</f>
        <v>71</v>
      </c>
      <c r="B221">
        <v>1045535526</v>
      </c>
      <c r="C221">
        <v>1045559673</v>
      </c>
      <c r="D221">
        <v>394458722</v>
      </c>
      <c r="E221">
        <v>394458718</v>
      </c>
      <c r="F221">
        <v>1</v>
      </c>
      <c r="G221">
        <v>394458718</v>
      </c>
      <c r="H221">
        <v>1</v>
      </c>
      <c r="I221" t="s">
        <v>499</v>
      </c>
      <c r="K221" t="s">
        <v>500</v>
      </c>
      <c r="L221">
        <v>1191</v>
      </c>
      <c r="N221">
        <v>1013</v>
      </c>
      <c r="O221" t="s">
        <v>501</v>
      </c>
      <c r="P221" t="s">
        <v>501</v>
      </c>
      <c r="Q221">
        <v>1</v>
      </c>
      <c r="W221">
        <v>0</v>
      </c>
      <c r="X221">
        <v>476480486</v>
      </c>
      <c r="Y221">
        <v>1.8285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1</v>
      </c>
      <c r="AQ221">
        <v>0</v>
      </c>
      <c r="AR221">
        <v>0</v>
      </c>
      <c r="AT221">
        <v>1.59</v>
      </c>
      <c r="AU221" t="s">
        <v>165</v>
      </c>
      <c r="AV221">
        <v>1</v>
      </c>
      <c r="AW221">
        <v>2</v>
      </c>
      <c r="AX221">
        <v>1045559674</v>
      </c>
      <c r="AY221">
        <v>1</v>
      </c>
      <c r="AZ221">
        <v>0</v>
      </c>
      <c r="BA221">
        <v>257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Y221*Source!I71</f>
        <v>7.3140000000000001</v>
      </c>
      <c r="CY221">
        <f>AD221</f>
        <v>0</v>
      </c>
      <c r="CZ221">
        <f>AH221</f>
        <v>0</v>
      </c>
      <c r="DA221">
        <f>AL221</f>
        <v>1</v>
      </c>
      <c r="DB221">
        <f>ROUND((ROUND(AT221*CZ221,2)*1.15),6)</f>
        <v>0</v>
      </c>
      <c r="DC221">
        <f>ROUND((ROUND(AT221*AG221,2)*1.15),6)</f>
        <v>0</v>
      </c>
    </row>
    <row r="222" spans="1:107" x14ac:dyDescent="0.25">
      <c r="A222">
        <f>ROW(Source!A71)</f>
        <v>71</v>
      </c>
      <c r="B222">
        <v>1045535526</v>
      </c>
      <c r="C222">
        <v>1045559673</v>
      </c>
      <c r="D222">
        <v>394531453</v>
      </c>
      <c r="E222">
        <v>1</v>
      </c>
      <c r="F222">
        <v>1</v>
      </c>
      <c r="G222">
        <v>394458718</v>
      </c>
      <c r="H222">
        <v>2</v>
      </c>
      <c r="I222" t="s">
        <v>544</v>
      </c>
      <c r="J222" t="s">
        <v>545</v>
      </c>
      <c r="K222" t="s">
        <v>546</v>
      </c>
      <c r="L222">
        <v>1367</v>
      </c>
      <c r="N222">
        <v>91022270</v>
      </c>
      <c r="O222" t="s">
        <v>505</v>
      </c>
      <c r="P222" t="s">
        <v>505</v>
      </c>
      <c r="Q222">
        <v>1</v>
      </c>
      <c r="W222">
        <v>0</v>
      </c>
      <c r="X222">
        <v>-628430174</v>
      </c>
      <c r="Y222">
        <v>0.28749999999999998</v>
      </c>
      <c r="AA222">
        <v>0</v>
      </c>
      <c r="AB222">
        <v>808.90838489999999</v>
      </c>
      <c r="AC222">
        <v>394.54459000000003</v>
      </c>
      <c r="AD222">
        <v>0</v>
      </c>
      <c r="AE222">
        <v>0</v>
      </c>
      <c r="AF222">
        <v>76.81</v>
      </c>
      <c r="AG222">
        <v>14.36</v>
      </c>
      <c r="AH222">
        <v>0</v>
      </c>
      <c r="AI222">
        <v>1</v>
      </c>
      <c r="AJ222">
        <v>9.8699999999999992</v>
      </c>
      <c r="AK222">
        <v>25.75</v>
      </c>
      <c r="AL222">
        <v>1</v>
      </c>
      <c r="AN222">
        <v>0</v>
      </c>
      <c r="AO222">
        <v>1</v>
      </c>
      <c r="AP222">
        <v>1</v>
      </c>
      <c r="AQ222">
        <v>0</v>
      </c>
      <c r="AR222">
        <v>0</v>
      </c>
      <c r="AT222">
        <v>0.23</v>
      </c>
      <c r="AU222" t="s">
        <v>164</v>
      </c>
      <c r="AV222">
        <v>0</v>
      </c>
      <c r="AW222">
        <v>2</v>
      </c>
      <c r="AX222">
        <v>1045559675</v>
      </c>
      <c r="AY222">
        <v>1</v>
      </c>
      <c r="AZ222">
        <v>0</v>
      </c>
      <c r="BA222">
        <v>258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Y222*Source!I71</f>
        <v>1.1499999999999999</v>
      </c>
      <c r="CY222">
        <f>AB222</f>
        <v>808.90838489999999</v>
      </c>
      <c r="CZ222">
        <f>AF222</f>
        <v>76.81</v>
      </c>
      <c r="DA222">
        <f>AJ222</f>
        <v>9.8699999999999992</v>
      </c>
      <c r="DB222">
        <f>ROUND((ROUND(AT222*CZ222,2)*1.25),6)</f>
        <v>22.087499999999999</v>
      </c>
      <c r="DC222">
        <f>ROUND((ROUND(AT222*AG222,2)*1.25),6)</f>
        <v>4.125</v>
      </c>
    </row>
    <row r="223" spans="1:107" x14ac:dyDescent="0.25">
      <c r="A223">
        <f>ROW(Source!A71)</f>
        <v>71</v>
      </c>
      <c r="B223">
        <v>1045535526</v>
      </c>
      <c r="C223">
        <v>1045559673</v>
      </c>
      <c r="D223">
        <v>394506123</v>
      </c>
      <c r="E223">
        <v>1</v>
      </c>
      <c r="F223">
        <v>1</v>
      </c>
      <c r="G223">
        <v>394458718</v>
      </c>
      <c r="H223">
        <v>3</v>
      </c>
      <c r="I223" t="s">
        <v>556</v>
      </c>
      <c r="J223" t="s">
        <v>557</v>
      </c>
      <c r="K223" t="s">
        <v>558</v>
      </c>
      <c r="L223">
        <v>1339</v>
      </c>
      <c r="N223">
        <v>1007</v>
      </c>
      <c r="O223" t="s">
        <v>241</v>
      </c>
      <c r="P223" t="s">
        <v>241</v>
      </c>
      <c r="Q223">
        <v>1</v>
      </c>
      <c r="W223">
        <v>0</v>
      </c>
      <c r="X223">
        <v>-862991314</v>
      </c>
      <c r="Y223">
        <v>8.9999999999999998E-4</v>
      </c>
      <c r="AA223">
        <v>36.448819399999998</v>
      </c>
      <c r="AB223">
        <v>0</v>
      </c>
      <c r="AC223">
        <v>0</v>
      </c>
      <c r="AD223">
        <v>0</v>
      </c>
      <c r="AE223">
        <v>7.07</v>
      </c>
      <c r="AF223">
        <v>0</v>
      </c>
      <c r="AG223">
        <v>0</v>
      </c>
      <c r="AH223">
        <v>0</v>
      </c>
      <c r="AI223">
        <v>5.14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T223">
        <v>8.9999999999999998E-4</v>
      </c>
      <c r="AV223">
        <v>0</v>
      </c>
      <c r="AW223">
        <v>2</v>
      </c>
      <c r="AX223">
        <v>1045559676</v>
      </c>
      <c r="AY223">
        <v>1</v>
      </c>
      <c r="AZ223">
        <v>0</v>
      </c>
      <c r="BA223">
        <v>259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Y223*Source!I71</f>
        <v>3.5999999999999999E-3</v>
      </c>
      <c r="CY223">
        <f>AA223</f>
        <v>36.448819399999998</v>
      </c>
      <c r="CZ223">
        <f>AE223</f>
        <v>7.07</v>
      </c>
      <c r="DA223">
        <f>AI223</f>
        <v>5.14</v>
      </c>
      <c r="DB223">
        <f>ROUND(ROUND(AT223*CZ223,2),6)</f>
        <v>0.01</v>
      </c>
      <c r="DC223">
        <f>ROUND(ROUND(AT223*AG223,2),6)</f>
        <v>0</v>
      </c>
    </row>
    <row r="224" spans="1:107" x14ac:dyDescent="0.25">
      <c r="A224">
        <f>ROW(Source!A71)</f>
        <v>71</v>
      </c>
      <c r="B224">
        <v>1045535526</v>
      </c>
      <c r="C224">
        <v>1045559673</v>
      </c>
      <c r="D224">
        <v>394507212</v>
      </c>
      <c r="E224">
        <v>1</v>
      </c>
      <c r="F224">
        <v>1</v>
      </c>
      <c r="G224">
        <v>394458718</v>
      </c>
      <c r="H224">
        <v>3</v>
      </c>
      <c r="I224" t="s">
        <v>615</v>
      </c>
      <c r="J224" t="s">
        <v>616</v>
      </c>
      <c r="K224" t="s">
        <v>617</v>
      </c>
      <c r="L224">
        <v>1348</v>
      </c>
      <c r="N224">
        <v>39568864</v>
      </c>
      <c r="O224" t="s">
        <v>233</v>
      </c>
      <c r="P224" t="s">
        <v>233</v>
      </c>
      <c r="Q224">
        <v>1000</v>
      </c>
      <c r="W224">
        <v>0</v>
      </c>
      <c r="X224">
        <v>2051816571</v>
      </c>
      <c r="Y224">
        <v>1.6199999999999999E-3</v>
      </c>
      <c r="AA224">
        <v>28201.4559138</v>
      </c>
      <c r="AB224">
        <v>0</v>
      </c>
      <c r="AC224">
        <v>0</v>
      </c>
      <c r="AD224">
        <v>0</v>
      </c>
      <c r="AE224">
        <v>483.86</v>
      </c>
      <c r="AF224">
        <v>0</v>
      </c>
      <c r="AG224">
        <v>0</v>
      </c>
      <c r="AH224">
        <v>0</v>
      </c>
      <c r="AI224">
        <v>58.11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T224">
        <v>1.6199999999999999E-3</v>
      </c>
      <c r="AV224">
        <v>0</v>
      </c>
      <c r="AW224">
        <v>2</v>
      </c>
      <c r="AX224">
        <v>1045559677</v>
      </c>
      <c r="AY224">
        <v>1</v>
      </c>
      <c r="AZ224">
        <v>0</v>
      </c>
      <c r="BA224">
        <v>260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Y224*Source!I71</f>
        <v>6.4799999999999996E-3</v>
      </c>
      <c r="CY224">
        <f>AA224</f>
        <v>28201.4559138</v>
      </c>
      <c r="CZ224">
        <f>AE224</f>
        <v>483.86</v>
      </c>
      <c r="DA224">
        <f>AI224</f>
        <v>58.11</v>
      </c>
      <c r="DB224">
        <f>ROUND(ROUND(AT224*CZ224,2),6)</f>
        <v>0.78</v>
      </c>
      <c r="DC224">
        <f>ROUND(ROUND(AT224*AG224,2),6)</f>
        <v>0</v>
      </c>
    </row>
    <row r="225" spans="1:107" x14ac:dyDescent="0.25">
      <c r="A225">
        <f>ROW(Source!A71)</f>
        <v>71</v>
      </c>
      <c r="B225">
        <v>1045535526</v>
      </c>
      <c r="C225">
        <v>1045559673</v>
      </c>
      <c r="D225">
        <v>394506686</v>
      </c>
      <c r="E225">
        <v>1</v>
      </c>
      <c r="F225">
        <v>1</v>
      </c>
      <c r="G225">
        <v>394458718</v>
      </c>
      <c r="H225">
        <v>3</v>
      </c>
      <c r="I225" t="s">
        <v>618</v>
      </c>
      <c r="J225" t="s">
        <v>619</v>
      </c>
      <c r="K225" t="s">
        <v>620</v>
      </c>
      <c r="L225">
        <v>1339</v>
      </c>
      <c r="N225">
        <v>1007</v>
      </c>
      <c r="O225" t="s">
        <v>241</v>
      </c>
      <c r="P225" t="s">
        <v>241</v>
      </c>
      <c r="Q225">
        <v>1</v>
      </c>
      <c r="W225">
        <v>0</v>
      </c>
      <c r="X225">
        <v>-1825079020</v>
      </c>
      <c r="Y225">
        <v>3.7000000000000002E-3</v>
      </c>
      <c r="AA225">
        <v>1187.1177009999999</v>
      </c>
      <c r="AB225">
        <v>0</v>
      </c>
      <c r="AC225">
        <v>0</v>
      </c>
      <c r="AD225">
        <v>0</v>
      </c>
      <c r="AE225">
        <v>113.26</v>
      </c>
      <c r="AF225">
        <v>0</v>
      </c>
      <c r="AG225">
        <v>0</v>
      </c>
      <c r="AH225">
        <v>0</v>
      </c>
      <c r="AI225">
        <v>10.45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T225">
        <v>3.7000000000000002E-3</v>
      </c>
      <c r="AV225">
        <v>0</v>
      </c>
      <c r="AW225">
        <v>2</v>
      </c>
      <c r="AX225">
        <v>1045559678</v>
      </c>
      <c r="AY225">
        <v>1</v>
      </c>
      <c r="AZ225">
        <v>0</v>
      </c>
      <c r="BA225">
        <v>261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Y225*Source!I71</f>
        <v>1.4800000000000001E-2</v>
      </c>
      <c r="CY225">
        <f>AA225</f>
        <v>1187.1177009999999</v>
      </c>
      <c r="CZ225">
        <f>AE225</f>
        <v>113.26</v>
      </c>
      <c r="DA225">
        <f>AI225</f>
        <v>10.45</v>
      </c>
      <c r="DB225">
        <f>ROUND(ROUND(AT225*CZ225,2),6)</f>
        <v>0.42</v>
      </c>
      <c r="DC225">
        <f>ROUND(ROUND(AT225*AG225,2),6)</f>
        <v>0</v>
      </c>
    </row>
    <row r="226" spans="1:107" x14ac:dyDescent="0.25">
      <c r="A226">
        <f>ROW(Source!A71)</f>
        <v>71</v>
      </c>
      <c r="B226">
        <v>1045535526</v>
      </c>
      <c r="C226">
        <v>1045559673</v>
      </c>
      <c r="D226">
        <v>394506876</v>
      </c>
      <c r="E226">
        <v>1</v>
      </c>
      <c r="F226">
        <v>1</v>
      </c>
      <c r="G226">
        <v>394458718</v>
      </c>
      <c r="H226">
        <v>3</v>
      </c>
      <c r="I226" t="s">
        <v>621</v>
      </c>
      <c r="J226" t="s">
        <v>622</v>
      </c>
      <c r="K226" t="s">
        <v>623</v>
      </c>
      <c r="L226">
        <v>1301</v>
      </c>
      <c r="N226">
        <v>1003</v>
      </c>
      <c r="O226" t="s">
        <v>203</v>
      </c>
      <c r="P226" t="s">
        <v>203</v>
      </c>
      <c r="Q226">
        <v>1</v>
      </c>
      <c r="W226">
        <v>0</v>
      </c>
      <c r="X226">
        <v>-1722164166</v>
      </c>
      <c r="Y226">
        <v>10.199999999999999</v>
      </c>
      <c r="AA226">
        <v>7.0406588000000001</v>
      </c>
      <c r="AB226">
        <v>0</v>
      </c>
      <c r="AC226">
        <v>0</v>
      </c>
      <c r="AD226">
        <v>0</v>
      </c>
      <c r="AE226">
        <v>2.1800000000000002</v>
      </c>
      <c r="AF226">
        <v>0</v>
      </c>
      <c r="AG226">
        <v>0</v>
      </c>
      <c r="AH226">
        <v>0</v>
      </c>
      <c r="AI226">
        <v>3.22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0</v>
      </c>
      <c r="AQ226">
        <v>0</v>
      </c>
      <c r="AR226">
        <v>0</v>
      </c>
      <c r="AT226">
        <v>10.199999999999999</v>
      </c>
      <c r="AV226">
        <v>0</v>
      </c>
      <c r="AW226">
        <v>2</v>
      </c>
      <c r="AX226">
        <v>1045559679</v>
      </c>
      <c r="AY226">
        <v>1</v>
      </c>
      <c r="AZ226">
        <v>0</v>
      </c>
      <c r="BA226">
        <v>262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Y226*Source!I71</f>
        <v>40.799999999999997</v>
      </c>
      <c r="CY226">
        <f>AA226</f>
        <v>7.0406588000000001</v>
      </c>
      <c r="CZ226">
        <f>AE226</f>
        <v>2.1800000000000002</v>
      </c>
      <c r="DA226">
        <f>AI226</f>
        <v>3.22</v>
      </c>
      <c r="DB226">
        <f>ROUND(ROUND(AT226*CZ226,2),6)</f>
        <v>22.24</v>
      </c>
      <c r="DC226">
        <f>ROUND(ROUND(AT226*AG226,2),6)</f>
        <v>0</v>
      </c>
    </row>
    <row r="227" spans="1:107" x14ac:dyDescent="0.25">
      <c r="A227">
        <f>ROW(Source!A72)</f>
        <v>72</v>
      </c>
      <c r="B227">
        <v>1045535525</v>
      </c>
      <c r="C227">
        <v>1045559681</v>
      </c>
      <c r="D227">
        <v>394458722</v>
      </c>
      <c r="E227">
        <v>394458718</v>
      </c>
      <c r="F227">
        <v>1</v>
      </c>
      <c r="G227">
        <v>394458718</v>
      </c>
      <c r="H227">
        <v>1</v>
      </c>
      <c r="I227" t="s">
        <v>499</v>
      </c>
      <c r="K227" t="s">
        <v>500</v>
      </c>
      <c r="L227">
        <v>1191</v>
      </c>
      <c r="N227">
        <v>1013</v>
      </c>
      <c r="O227" t="s">
        <v>501</v>
      </c>
      <c r="P227" t="s">
        <v>501</v>
      </c>
      <c r="Q227">
        <v>1</v>
      </c>
      <c r="W227">
        <v>0</v>
      </c>
      <c r="X227">
        <v>476480486</v>
      </c>
      <c r="Y227">
        <v>1.6904999999999999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1</v>
      </c>
      <c r="AQ227">
        <v>0</v>
      </c>
      <c r="AR227">
        <v>0</v>
      </c>
      <c r="AT227">
        <v>1.47</v>
      </c>
      <c r="AU227" t="s">
        <v>165</v>
      </c>
      <c r="AV227">
        <v>1</v>
      </c>
      <c r="AW227">
        <v>2</v>
      </c>
      <c r="AX227">
        <v>1045559683</v>
      </c>
      <c r="AY227">
        <v>1</v>
      </c>
      <c r="AZ227">
        <v>0</v>
      </c>
      <c r="BA227">
        <v>263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Y227*Source!I72</f>
        <v>3.3809999999999998</v>
      </c>
      <c r="CY227">
        <f>AD227</f>
        <v>0</v>
      </c>
      <c r="CZ227">
        <f>AH227</f>
        <v>0</v>
      </c>
      <c r="DA227">
        <f>AL227</f>
        <v>1</v>
      </c>
      <c r="DB227">
        <f>ROUND((ROUND(AT227*CZ227,2)*1.15),6)</f>
        <v>0</v>
      </c>
      <c r="DC227">
        <f>ROUND((ROUND(AT227*AG227,2)*1.15),6)</f>
        <v>0</v>
      </c>
    </row>
    <row r="228" spans="1:107" x14ac:dyDescent="0.25">
      <c r="A228">
        <f>ROW(Source!A72)</f>
        <v>72</v>
      </c>
      <c r="B228">
        <v>1045535525</v>
      </c>
      <c r="C228">
        <v>1045559681</v>
      </c>
      <c r="D228">
        <v>394459462</v>
      </c>
      <c r="E228">
        <v>394458718</v>
      </c>
      <c r="F228">
        <v>1</v>
      </c>
      <c r="G228">
        <v>394458718</v>
      </c>
      <c r="H228">
        <v>2</v>
      </c>
      <c r="I228" t="s">
        <v>512</v>
      </c>
      <c r="K228" t="s">
        <v>513</v>
      </c>
      <c r="L228">
        <v>1344</v>
      </c>
      <c r="N228">
        <v>1008</v>
      </c>
      <c r="O228" t="s">
        <v>514</v>
      </c>
      <c r="P228" t="s">
        <v>514</v>
      </c>
      <c r="Q228">
        <v>1</v>
      </c>
      <c r="W228">
        <v>0</v>
      </c>
      <c r="X228">
        <v>-1180195794</v>
      </c>
      <c r="Y228">
        <v>4.1875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1</v>
      </c>
      <c r="AQ228">
        <v>0</v>
      </c>
      <c r="AR228">
        <v>0</v>
      </c>
      <c r="AT228">
        <v>3.35</v>
      </c>
      <c r="AU228" t="s">
        <v>164</v>
      </c>
      <c r="AV228">
        <v>0</v>
      </c>
      <c r="AW228">
        <v>2</v>
      </c>
      <c r="AX228">
        <v>1045559684</v>
      </c>
      <c r="AY228">
        <v>1</v>
      </c>
      <c r="AZ228">
        <v>0</v>
      </c>
      <c r="BA228">
        <v>264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Y228*Source!I72</f>
        <v>8.375</v>
      </c>
      <c r="CY228">
        <f>AB228</f>
        <v>1</v>
      </c>
      <c r="CZ228">
        <f>AF228</f>
        <v>1</v>
      </c>
      <c r="DA228">
        <f>AJ228</f>
        <v>1</v>
      </c>
      <c r="DB228">
        <f>ROUND((ROUND(AT228*CZ228,2)*1.25),6)</f>
        <v>4.1875</v>
      </c>
      <c r="DC228">
        <f>ROUND((ROUND(AT228*AG228,2)*1.25),6)</f>
        <v>0</v>
      </c>
    </row>
    <row r="229" spans="1:107" x14ac:dyDescent="0.25">
      <c r="A229">
        <f>ROW(Source!A72)</f>
        <v>72</v>
      </c>
      <c r="B229">
        <v>1045535525</v>
      </c>
      <c r="C229">
        <v>1045559681</v>
      </c>
      <c r="D229">
        <v>394506069</v>
      </c>
      <c r="E229">
        <v>1</v>
      </c>
      <c r="F229">
        <v>1</v>
      </c>
      <c r="G229">
        <v>394458718</v>
      </c>
      <c r="H229">
        <v>3</v>
      </c>
      <c r="I229" t="s">
        <v>624</v>
      </c>
      <c r="J229" t="s">
        <v>625</v>
      </c>
      <c r="K229" t="s">
        <v>626</v>
      </c>
      <c r="L229">
        <v>1348</v>
      </c>
      <c r="N229">
        <v>39568864</v>
      </c>
      <c r="O229" t="s">
        <v>233</v>
      </c>
      <c r="P229" t="s">
        <v>233</v>
      </c>
      <c r="Q229">
        <v>1000</v>
      </c>
      <c r="W229">
        <v>0</v>
      </c>
      <c r="X229">
        <v>-1798553121</v>
      </c>
      <c r="Y229">
        <v>1.1000000000000001E-3</v>
      </c>
      <c r="AA229">
        <v>17876.91</v>
      </c>
      <c r="AB229">
        <v>0</v>
      </c>
      <c r="AC229">
        <v>0</v>
      </c>
      <c r="AD229">
        <v>0</v>
      </c>
      <c r="AE229">
        <v>17876.91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0</v>
      </c>
      <c r="AQ229">
        <v>0</v>
      </c>
      <c r="AR229">
        <v>0</v>
      </c>
      <c r="AT229">
        <v>1.1000000000000001E-3</v>
      </c>
      <c r="AV229">
        <v>0</v>
      </c>
      <c r="AW229">
        <v>2</v>
      </c>
      <c r="AX229">
        <v>1045559685</v>
      </c>
      <c r="AY229">
        <v>1</v>
      </c>
      <c r="AZ229">
        <v>0</v>
      </c>
      <c r="BA229">
        <v>265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Y229*Source!I72</f>
        <v>2.2000000000000001E-3</v>
      </c>
      <c r="CY229">
        <f>AA229</f>
        <v>17876.91</v>
      </c>
      <c r="CZ229">
        <f>AE229</f>
        <v>17876.91</v>
      </c>
      <c r="DA229">
        <f>AI229</f>
        <v>1</v>
      </c>
      <c r="DB229">
        <f>ROUND(ROUND(AT229*CZ229,2),6)</f>
        <v>19.66</v>
      </c>
      <c r="DC229">
        <f>ROUND(ROUND(AT229*AG229,2),6)</f>
        <v>0</v>
      </c>
    </row>
    <row r="230" spans="1:107" x14ac:dyDescent="0.25">
      <c r="A230">
        <f>ROW(Source!A72)</f>
        <v>72</v>
      </c>
      <c r="B230">
        <v>1045535525</v>
      </c>
      <c r="C230">
        <v>1045559681</v>
      </c>
      <c r="D230">
        <v>394513764</v>
      </c>
      <c r="E230">
        <v>1</v>
      </c>
      <c r="F230">
        <v>1</v>
      </c>
      <c r="G230">
        <v>394458718</v>
      </c>
      <c r="H230">
        <v>3</v>
      </c>
      <c r="I230" t="s">
        <v>255</v>
      </c>
      <c r="J230" t="s">
        <v>257</v>
      </c>
      <c r="K230" t="s">
        <v>69</v>
      </c>
      <c r="L230">
        <v>195242642</v>
      </c>
      <c r="N230">
        <v>1010</v>
      </c>
      <c r="O230" t="s">
        <v>256</v>
      </c>
      <c r="P230" t="s">
        <v>256</v>
      </c>
      <c r="Q230">
        <v>1</v>
      </c>
      <c r="W230">
        <v>0</v>
      </c>
      <c r="X230">
        <v>-1228292991</v>
      </c>
      <c r="Y230">
        <v>2</v>
      </c>
      <c r="AA230">
        <v>97.38</v>
      </c>
      <c r="AB230">
        <v>0</v>
      </c>
      <c r="AC230">
        <v>0</v>
      </c>
      <c r="AD230">
        <v>0</v>
      </c>
      <c r="AE230">
        <v>97.38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T230">
        <v>2</v>
      </c>
      <c r="AV230">
        <v>0</v>
      </c>
      <c r="AW230">
        <v>1</v>
      </c>
      <c r="AX230">
        <v>-1</v>
      </c>
      <c r="AY230">
        <v>0</v>
      </c>
      <c r="AZ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Y230*Source!I72</f>
        <v>4</v>
      </c>
      <c r="CY230">
        <f>AA230</f>
        <v>97.38</v>
      </c>
      <c r="CZ230">
        <f>AE230</f>
        <v>97.38</v>
      </c>
      <c r="DA230">
        <f>AI230</f>
        <v>1</v>
      </c>
      <c r="DB230">
        <f>ROUND(ROUND(AT230*CZ230,2),6)</f>
        <v>194.76</v>
      </c>
      <c r="DC230">
        <f>ROUND(ROUND(AT230*AG230,2),6)</f>
        <v>0</v>
      </c>
    </row>
    <row r="231" spans="1:107" x14ac:dyDescent="0.25">
      <c r="A231">
        <f>ROW(Source!A72)</f>
        <v>72</v>
      </c>
      <c r="B231">
        <v>1045535525</v>
      </c>
      <c r="C231">
        <v>1045559681</v>
      </c>
      <c r="D231">
        <v>394514971</v>
      </c>
      <c r="E231">
        <v>1</v>
      </c>
      <c r="F231">
        <v>1</v>
      </c>
      <c r="G231">
        <v>394458718</v>
      </c>
      <c r="H231">
        <v>3</v>
      </c>
      <c r="I231" t="s">
        <v>259</v>
      </c>
      <c r="J231" t="s">
        <v>260</v>
      </c>
      <c r="K231" t="s">
        <v>627</v>
      </c>
      <c r="L231">
        <v>195242642</v>
      </c>
      <c r="N231">
        <v>1010</v>
      </c>
      <c r="O231" t="s">
        <v>256</v>
      </c>
      <c r="P231" t="s">
        <v>256</v>
      </c>
      <c r="Q231">
        <v>1</v>
      </c>
      <c r="W231">
        <v>0</v>
      </c>
      <c r="X231">
        <v>1906595372</v>
      </c>
      <c r="Y231">
        <v>1</v>
      </c>
      <c r="AA231">
        <v>799.75</v>
      </c>
      <c r="AB231">
        <v>0</v>
      </c>
      <c r="AC231">
        <v>0</v>
      </c>
      <c r="AD231">
        <v>0</v>
      </c>
      <c r="AE231">
        <v>799.75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0</v>
      </c>
      <c r="AP231">
        <v>0</v>
      </c>
      <c r="AQ231">
        <v>0</v>
      </c>
      <c r="AR231">
        <v>0</v>
      </c>
      <c r="AT231">
        <v>1</v>
      </c>
      <c r="AV231">
        <v>0</v>
      </c>
      <c r="AW231">
        <v>1</v>
      </c>
      <c r="AX231">
        <v>-1</v>
      </c>
      <c r="AY231">
        <v>0</v>
      </c>
      <c r="AZ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Y231*Source!I72</f>
        <v>2</v>
      </c>
      <c r="CY231">
        <f>AA231</f>
        <v>799.75</v>
      </c>
      <c r="CZ231">
        <f>AE231</f>
        <v>799.75</v>
      </c>
      <c r="DA231">
        <f>AI231</f>
        <v>1</v>
      </c>
      <c r="DB231">
        <f>ROUND(ROUND(AT231*CZ231,2),6)</f>
        <v>799.75</v>
      </c>
      <c r="DC231">
        <f>ROUND(ROUND(AT231*AG231,2),6)</f>
        <v>0</v>
      </c>
    </row>
    <row r="232" spans="1:107" x14ac:dyDescent="0.25">
      <c r="A232">
        <f>ROW(Source!A72)</f>
        <v>72</v>
      </c>
      <c r="B232">
        <v>1045535525</v>
      </c>
      <c r="C232">
        <v>1045559681</v>
      </c>
      <c r="D232">
        <v>394480058</v>
      </c>
      <c r="E232">
        <v>394458718</v>
      </c>
      <c r="F232">
        <v>1</v>
      </c>
      <c r="G232">
        <v>394458718</v>
      </c>
      <c r="H232">
        <v>3</v>
      </c>
      <c r="I232" t="s">
        <v>530</v>
      </c>
      <c r="K232" t="s">
        <v>531</v>
      </c>
      <c r="L232">
        <v>1344</v>
      </c>
      <c r="N232">
        <v>1008</v>
      </c>
      <c r="O232" t="s">
        <v>514</v>
      </c>
      <c r="P232" t="s">
        <v>514</v>
      </c>
      <c r="Q232">
        <v>1</v>
      </c>
      <c r="W232">
        <v>0</v>
      </c>
      <c r="X232">
        <v>-94250534</v>
      </c>
      <c r="Y232">
        <v>0.84</v>
      </c>
      <c r="AA232">
        <v>1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T232">
        <v>0.84</v>
      </c>
      <c r="AV232">
        <v>0</v>
      </c>
      <c r="AW232">
        <v>2</v>
      </c>
      <c r="AX232">
        <v>1045559688</v>
      </c>
      <c r="AY232">
        <v>1</v>
      </c>
      <c r="AZ232">
        <v>0</v>
      </c>
      <c r="BA232">
        <v>268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Y232*Source!I72</f>
        <v>1.68</v>
      </c>
      <c r="CY232">
        <f>AA232</f>
        <v>1</v>
      </c>
      <c r="CZ232">
        <f>AE232</f>
        <v>1</v>
      </c>
      <c r="DA232">
        <f>AI232</f>
        <v>1</v>
      </c>
      <c r="DB232">
        <f>ROUND(ROUND(AT232*CZ232,2),6)</f>
        <v>0.84</v>
      </c>
      <c r="DC232">
        <f>ROUND(ROUND(AT232*AG232,2),6)</f>
        <v>0</v>
      </c>
    </row>
    <row r="233" spans="1:107" x14ac:dyDescent="0.25">
      <c r="A233">
        <f>ROW(Source!A73)</f>
        <v>73</v>
      </c>
      <c r="B233">
        <v>1045535526</v>
      </c>
      <c r="C233">
        <v>1045559681</v>
      </c>
      <c r="D233">
        <v>394458722</v>
      </c>
      <c r="E233">
        <v>394458718</v>
      </c>
      <c r="F233">
        <v>1</v>
      </c>
      <c r="G233">
        <v>394458718</v>
      </c>
      <c r="H233">
        <v>1</v>
      </c>
      <c r="I233" t="s">
        <v>499</v>
      </c>
      <c r="K233" t="s">
        <v>500</v>
      </c>
      <c r="L233">
        <v>1191</v>
      </c>
      <c r="N233">
        <v>1013</v>
      </c>
      <c r="O233" t="s">
        <v>501</v>
      </c>
      <c r="P233" t="s">
        <v>501</v>
      </c>
      <c r="Q233">
        <v>1</v>
      </c>
      <c r="W233">
        <v>0</v>
      </c>
      <c r="X233">
        <v>476480486</v>
      </c>
      <c r="Y233">
        <v>1.6904999999999999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1</v>
      </c>
      <c r="AQ233">
        <v>0</v>
      </c>
      <c r="AR233">
        <v>0</v>
      </c>
      <c r="AT233">
        <v>1.47</v>
      </c>
      <c r="AU233" t="s">
        <v>165</v>
      </c>
      <c r="AV233">
        <v>1</v>
      </c>
      <c r="AW233">
        <v>2</v>
      </c>
      <c r="AX233">
        <v>1045559683</v>
      </c>
      <c r="AY233">
        <v>1</v>
      </c>
      <c r="AZ233">
        <v>0</v>
      </c>
      <c r="BA233">
        <v>269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Y233*Source!I73</f>
        <v>3.3809999999999998</v>
      </c>
      <c r="CY233">
        <f>AD233</f>
        <v>0</v>
      </c>
      <c r="CZ233">
        <f>AH233</f>
        <v>0</v>
      </c>
      <c r="DA233">
        <f>AL233</f>
        <v>1</v>
      </c>
      <c r="DB233">
        <f>ROUND((ROUND(AT233*CZ233,2)*1.15),6)</f>
        <v>0</v>
      </c>
      <c r="DC233">
        <f>ROUND((ROUND(AT233*AG233,2)*1.15),6)</f>
        <v>0</v>
      </c>
    </row>
    <row r="234" spans="1:107" x14ac:dyDescent="0.25">
      <c r="A234">
        <f>ROW(Source!A73)</f>
        <v>73</v>
      </c>
      <c r="B234">
        <v>1045535526</v>
      </c>
      <c r="C234">
        <v>1045559681</v>
      </c>
      <c r="D234">
        <v>394459462</v>
      </c>
      <c r="E234">
        <v>394458718</v>
      </c>
      <c r="F234">
        <v>1</v>
      </c>
      <c r="G234">
        <v>394458718</v>
      </c>
      <c r="H234">
        <v>2</v>
      </c>
      <c r="I234" t="s">
        <v>512</v>
      </c>
      <c r="K234" t="s">
        <v>513</v>
      </c>
      <c r="L234">
        <v>1344</v>
      </c>
      <c r="N234">
        <v>1008</v>
      </c>
      <c r="O234" t="s">
        <v>514</v>
      </c>
      <c r="P234" t="s">
        <v>514</v>
      </c>
      <c r="Q234">
        <v>1</v>
      </c>
      <c r="W234">
        <v>0</v>
      </c>
      <c r="X234">
        <v>-1180195794</v>
      </c>
      <c r="Y234">
        <v>4.1875</v>
      </c>
      <c r="AA234">
        <v>0</v>
      </c>
      <c r="AB234">
        <v>1.0669999999999999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1</v>
      </c>
      <c r="AQ234">
        <v>0</v>
      </c>
      <c r="AR234">
        <v>0</v>
      </c>
      <c r="AT234">
        <v>3.35</v>
      </c>
      <c r="AU234" t="s">
        <v>164</v>
      </c>
      <c r="AV234">
        <v>0</v>
      </c>
      <c r="AW234">
        <v>2</v>
      </c>
      <c r="AX234">
        <v>1045559684</v>
      </c>
      <c r="AY234">
        <v>1</v>
      </c>
      <c r="AZ234">
        <v>0</v>
      </c>
      <c r="BA234">
        <v>270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Y234*Source!I73</f>
        <v>8.375</v>
      </c>
      <c r="CY234">
        <f>AB234</f>
        <v>1.0669999999999999</v>
      </c>
      <c r="CZ234">
        <f>AF234</f>
        <v>1</v>
      </c>
      <c r="DA234">
        <f>AJ234</f>
        <v>1</v>
      </c>
      <c r="DB234">
        <f>ROUND((ROUND(AT234*CZ234,2)*1.25),6)</f>
        <v>4.1875</v>
      </c>
      <c r="DC234">
        <f>ROUND((ROUND(AT234*AG234,2)*1.25),6)</f>
        <v>0</v>
      </c>
    </row>
    <row r="235" spans="1:107" x14ac:dyDescent="0.25">
      <c r="A235">
        <f>ROW(Source!A73)</f>
        <v>73</v>
      </c>
      <c r="B235">
        <v>1045535526</v>
      </c>
      <c r="C235">
        <v>1045559681</v>
      </c>
      <c r="D235">
        <v>394506069</v>
      </c>
      <c r="E235">
        <v>1</v>
      </c>
      <c r="F235">
        <v>1</v>
      </c>
      <c r="G235">
        <v>394458718</v>
      </c>
      <c r="H235">
        <v>3</v>
      </c>
      <c r="I235" t="s">
        <v>624</v>
      </c>
      <c r="J235" t="s">
        <v>625</v>
      </c>
      <c r="K235" t="s">
        <v>626</v>
      </c>
      <c r="L235">
        <v>1348</v>
      </c>
      <c r="N235">
        <v>39568864</v>
      </c>
      <c r="O235" t="s">
        <v>233</v>
      </c>
      <c r="P235" t="s">
        <v>233</v>
      </c>
      <c r="Q235">
        <v>1000</v>
      </c>
      <c r="W235">
        <v>0</v>
      </c>
      <c r="X235">
        <v>-1798553121</v>
      </c>
      <c r="Y235">
        <v>1.1000000000000001E-3</v>
      </c>
      <c r="AA235">
        <v>86345.475300000006</v>
      </c>
      <c r="AB235">
        <v>0</v>
      </c>
      <c r="AC235">
        <v>0</v>
      </c>
      <c r="AD235">
        <v>0</v>
      </c>
      <c r="AE235">
        <v>17876.91</v>
      </c>
      <c r="AF235">
        <v>0</v>
      </c>
      <c r="AG235">
        <v>0</v>
      </c>
      <c r="AH235">
        <v>0</v>
      </c>
      <c r="AI235">
        <v>4.83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T235">
        <v>1.1000000000000001E-3</v>
      </c>
      <c r="AV235">
        <v>0</v>
      </c>
      <c r="AW235">
        <v>2</v>
      </c>
      <c r="AX235">
        <v>1045559685</v>
      </c>
      <c r="AY235">
        <v>1</v>
      </c>
      <c r="AZ235">
        <v>0</v>
      </c>
      <c r="BA235">
        <v>271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Y235*Source!I73</f>
        <v>2.2000000000000001E-3</v>
      </c>
      <c r="CY235">
        <f>AA235</f>
        <v>86345.475300000006</v>
      </c>
      <c r="CZ235">
        <f>AE235</f>
        <v>17876.91</v>
      </c>
      <c r="DA235">
        <f>AI235</f>
        <v>4.83</v>
      </c>
      <c r="DB235">
        <f t="shared" ref="DB235:DB240" si="76">ROUND(ROUND(AT235*CZ235,2),6)</f>
        <v>19.66</v>
      </c>
      <c r="DC235">
        <f t="shared" ref="DC235:DC240" si="77">ROUND(ROUND(AT235*AG235,2),6)</f>
        <v>0</v>
      </c>
    </row>
    <row r="236" spans="1:107" x14ac:dyDescent="0.25">
      <c r="A236">
        <f>ROW(Source!A73)</f>
        <v>73</v>
      </c>
      <c r="B236">
        <v>1045535526</v>
      </c>
      <c r="C236">
        <v>1045559681</v>
      </c>
      <c r="D236">
        <v>394513764</v>
      </c>
      <c r="E236">
        <v>1</v>
      </c>
      <c r="F236">
        <v>1</v>
      </c>
      <c r="G236">
        <v>394458718</v>
      </c>
      <c r="H236">
        <v>3</v>
      </c>
      <c r="I236" t="s">
        <v>255</v>
      </c>
      <c r="J236" t="s">
        <v>257</v>
      </c>
      <c r="K236" t="s">
        <v>69</v>
      </c>
      <c r="L236">
        <v>195242642</v>
      </c>
      <c r="N236">
        <v>1010</v>
      </c>
      <c r="O236" t="s">
        <v>256</v>
      </c>
      <c r="P236" t="s">
        <v>256</v>
      </c>
      <c r="Q236">
        <v>1</v>
      </c>
      <c r="W236">
        <v>0</v>
      </c>
      <c r="X236">
        <v>-1228292991</v>
      </c>
      <c r="Y236">
        <v>2</v>
      </c>
      <c r="AA236">
        <v>340.83</v>
      </c>
      <c r="AB236">
        <v>0</v>
      </c>
      <c r="AC236">
        <v>0</v>
      </c>
      <c r="AD236">
        <v>0</v>
      </c>
      <c r="AE236">
        <v>97.38</v>
      </c>
      <c r="AF236">
        <v>0</v>
      </c>
      <c r="AG236">
        <v>0</v>
      </c>
      <c r="AH236">
        <v>0</v>
      </c>
      <c r="AI236">
        <v>3.5</v>
      </c>
      <c r="AJ236">
        <v>1</v>
      </c>
      <c r="AK236">
        <v>1</v>
      </c>
      <c r="AL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T236">
        <v>2</v>
      </c>
      <c r="AV236">
        <v>0</v>
      </c>
      <c r="AW236">
        <v>1</v>
      </c>
      <c r="AX236">
        <v>-1</v>
      </c>
      <c r="AY236">
        <v>0</v>
      </c>
      <c r="AZ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Y236*Source!I73</f>
        <v>4</v>
      </c>
      <c r="CY236">
        <f>AA236</f>
        <v>340.83</v>
      </c>
      <c r="CZ236">
        <f>AE236</f>
        <v>97.38</v>
      </c>
      <c r="DA236">
        <f>AI236</f>
        <v>3.5</v>
      </c>
      <c r="DB236">
        <f t="shared" si="76"/>
        <v>194.76</v>
      </c>
      <c r="DC236">
        <f t="shared" si="77"/>
        <v>0</v>
      </c>
    </row>
    <row r="237" spans="1:107" x14ac:dyDescent="0.25">
      <c r="A237">
        <f>ROW(Source!A73)</f>
        <v>73</v>
      </c>
      <c r="B237">
        <v>1045535526</v>
      </c>
      <c r="C237">
        <v>1045559681</v>
      </c>
      <c r="D237">
        <v>394514971</v>
      </c>
      <c r="E237">
        <v>1</v>
      </c>
      <c r="F237">
        <v>1</v>
      </c>
      <c r="G237">
        <v>394458718</v>
      </c>
      <c r="H237">
        <v>3</v>
      </c>
      <c r="I237" t="s">
        <v>259</v>
      </c>
      <c r="J237" t="s">
        <v>260</v>
      </c>
      <c r="K237" t="s">
        <v>627</v>
      </c>
      <c r="L237">
        <v>195242642</v>
      </c>
      <c r="N237">
        <v>1010</v>
      </c>
      <c r="O237" t="s">
        <v>256</v>
      </c>
      <c r="P237" t="s">
        <v>256</v>
      </c>
      <c r="Q237">
        <v>1</v>
      </c>
      <c r="W237">
        <v>0</v>
      </c>
      <c r="X237">
        <v>1906595372</v>
      </c>
      <c r="Y237">
        <v>1</v>
      </c>
      <c r="AA237">
        <v>4726.5225</v>
      </c>
      <c r="AB237">
        <v>0</v>
      </c>
      <c r="AC237">
        <v>0</v>
      </c>
      <c r="AD237">
        <v>0</v>
      </c>
      <c r="AE237">
        <v>799.75</v>
      </c>
      <c r="AF237">
        <v>0</v>
      </c>
      <c r="AG237">
        <v>0</v>
      </c>
      <c r="AH237">
        <v>0</v>
      </c>
      <c r="AI237">
        <v>5.91</v>
      </c>
      <c r="AJ237">
        <v>1</v>
      </c>
      <c r="AK237">
        <v>1</v>
      </c>
      <c r="AL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T237">
        <v>1</v>
      </c>
      <c r="AV237">
        <v>0</v>
      </c>
      <c r="AW237">
        <v>1</v>
      </c>
      <c r="AX237">
        <v>-1</v>
      </c>
      <c r="AY237">
        <v>0</v>
      </c>
      <c r="AZ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Y237*Source!I73</f>
        <v>2</v>
      </c>
      <c r="CY237">
        <f>AA237</f>
        <v>4726.5225</v>
      </c>
      <c r="CZ237">
        <f>AE237</f>
        <v>799.75</v>
      </c>
      <c r="DA237">
        <f>AI237</f>
        <v>5.91</v>
      </c>
      <c r="DB237">
        <f t="shared" si="76"/>
        <v>799.75</v>
      </c>
      <c r="DC237">
        <f t="shared" si="77"/>
        <v>0</v>
      </c>
    </row>
    <row r="238" spans="1:107" x14ac:dyDescent="0.25">
      <c r="A238">
        <f>ROW(Source!A73)</f>
        <v>73</v>
      </c>
      <c r="B238">
        <v>1045535526</v>
      </c>
      <c r="C238">
        <v>1045559681</v>
      </c>
      <c r="D238">
        <v>394480058</v>
      </c>
      <c r="E238">
        <v>394458718</v>
      </c>
      <c r="F238">
        <v>1</v>
      </c>
      <c r="G238">
        <v>394458718</v>
      </c>
      <c r="H238">
        <v>3</v>
      </c>
      <c r="I238" t="s">
        <v>530</v>
      </c>
      <c r="K238" t="s">
        <v>531</v>
      </c>
      <c r="L238">
        <v>1344</v>
      </c>
      <c r="N238">
        <v>1008</v>
      </c>
      <c r="O238" t="s">
        <v>514</v>
      </c>
      <c r="P238" t="s">
        <v>514</v>
      </c>
      <c r="Q238">
        <v>1</v>
      </c>
      <c r="W238">
        <v>0</v>
      </c>
      <c r="X238">
        <v>-94250534</v>
      </c>
      <c r="Y238">
        <v>0.84</v>
      </c>
      <c r="AA238">
        <v>1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T238">
        <v>0.84</v>
      </c>
      <c r="AV238">
        <v>0</v>
      </c>
      <c r="AW238">
        <v>2</v>
      </c>
      <c r="AX238">
        <v>1045559688</v>
      </c>
      <c r="AY238">
        <v>1</v>
      </c>
      <c r="AZ238">
        <v>0</v>
      </c>
      <c r="BA238">
        <v>274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Y238*Source!I73</f>
        <v>1.68</v>
      </c>
      <c r="CY238">
        <f>AA238</f>
        <v>1</v>
      </c>
      <c r="CZ238">
        <f>AE238</f>
        <v>1</v>
      </c>
      <c r="DA238">
        <f>AI238</f>
        <v>1</v>
      </c>
      <c r="DB238">
        <f t="shared" si="76"/>
        <v>0.84</v>
      </c>
      <c r="DC238">
        <f t="shared" si="77"/>
        <v>0</v>
      </c>
    </row>
    <row r="239" spans="1:107" x14ac:dyDescent="0.25">
      <c r="A239">
        <f>ROW(Source!A78)</f>
        <v>78</v>
      </c>
      <c r="B239">
        <v>1045535525</v>
      </c>
      <c r="C239">
        <v>1045559863</v>
      </c>
      <c r="D239">
        <v>394458722</v>
      </c>
      <c r="E239">
        <v>394458718</v>
      </c>
      <c r="F239">
        <v>1</v>
      </c>
      <c r="G239">
        <v>394458718</v>
      </c>
      <c r="H239">
        <v>1</v>
      </c>
      <c r="I239" t="s">
        <v>499</v>
      </c>
      <c r="K239" t="s">
        <v>500</v>
      </c>
      <c r="L239">
        <v>1191</v>
      </c>
      <c r="N239">
        <v>1013</v>
      </c>
      <c r="O239" t="s">
        <v>501</v>
      </c>
      <c r="P239" t="s">
        <v>501</v>
      </c>
      <c r="Q239">
        <v>1</v>
      </c>
      <c r="W239">
        <v>0</v>
      </c>
      <c r="X239">
        <v>476480486</v>
      </c>
      <c r="Y239">
        <v>2.31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T239">
        <v>2.31</v>
      </c>
      <c r="AV239">
        <v>1</v>
      </c>
      <c r="AW239">
        <v>2</v>
      </c>
      <c r="AX239">
        <v>1045559864</v>
      </c>
      <c r="AY239">
        <v>1</v>
      </c>
      <c r="AZ239">
        <v>0</v>
      </c>
      <c r="BA239">
        <v>275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Y239*Source!I78</f>
        <v>9.240000000000001E-2</v>
      </c>
      <c r="CY239">
        <f>AD239</f>
        <v>0</v>
      </c>
      <c r="CZ239">
        <f>AH239</f>
        <v>0</v>
      </c>
      <c r="DA239">
        <f>AL239</f>
        <v>1</v>
      </c>
      <c r="DB239">
        <f t="shared" si="76"/>
        <v>0</v>
      </c>
      <c r="DC239">
        <f t="shared" si="77"/>
        <v>0</v>
      </c>
    </row>
    <row r="240" spans="1:107" x14ac:dyDescent="0.25">
      <c r="A240">
        <f>ROW(Source!A79)</f>
        <v>79</v>
      </c>
      <c r="B240">
        <v>1045535526</v>
      </c>
      <c r="C240">
        <v>1045559863</v>
      </c>
      <c r="D240">
        <v>394458722</v>
      </c>
      <c r="E240">
        <v>394458718</v>
      </c>
      <c r="F240">
        <v>1</v>
      </c>
      <c r="G240">
        <v>394458718</v>
      </c>
      <c r="H240">
        <v>1</v>
      </c>
      <c r="I240" t="s">
        <v>499</v>
      </c>
      <c r="K240" t="s">
        <v>500</v>
      </c>
      <c r="L240">
        <v>1191</v>
      </c>
      <c r="N240">
        <v>1013</v>
      </c>
      <c r="O240" t="s">
        <v>501</v>
      </c>
      <c r="P240" t="s">
        <v>501</v>
      </c>
      <c r="Q240">
        <v>1</v>
      </c>
      <c r="W240">
        <v>0</v>
      </c>
      <c r="X240">
        <v>476480486</v>
      </c>
      <c r="Y240">
        <v>2.31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1</v>
      </c>
      <c r="AP240">
        <v>0</v>
      </c>
      <c r="AQ240">
        <v>0</v>
      </c>
      <c r="AR240">
        <v>0</v>
      </c>
      <c r="AT240">
        <v>2.31</v>
      </c>
      <c r="AV240">
        <v>1</v>
      </c>
      <c r="AW240">
        <v>2</v>
      </c>
      <c r="AX240">
        <v>1045559864</v>
      </c>
      <c r="AY240">
        <v>1</v>
      </c>
      <c r="AZ240">
        <v>0</v>
      </c>
      <c r="BA240">
        <v>276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Y240*Source!I79</f>
        <v>9.240000000000001E-2</v>
      </c>
      <c r="CY240">
        <f>AD240</f>
        <v>0</v>
      </c>
      <c r="CZ240">
        <f>AH240</f>
        <v>0</v>
      </c>
      <c r="DA240">
        <f>AL240</f>
        <v>1</v>
      </c>
      <c r="DB240">
        <f t="shared" si="76"/>
        <v>0</v>
      </c>
      <c r="DC240">
        <f t="shared" si="77"/>
        <v>0</v>
      </c>
    </row>
    <row r="241" spans="1:107" x14ac:dyDescent="0.25">
      <c r="A241">
        <f>ROW(Source!A80)</f>
        <v>80</v>
      </c>
      <c r="B241">
        <v>1045535525</v>
      </c>
      <c r="C241">
        <v>1045560016</v>
      </c>
      <c r="D241">
        <v>394458722</v>
      </c>
      <c r="E241">
        <v>394458718</v>
      </c>
      <c r="F241">
        <v>1</v>
      </c>
      <c r="G241">
        <v>394458718</v>
      </c>
      <c r="H241">
        <v>1</v>
      </c>
      <c r="I241" t="s">
        <v>499</v>
      </c>
      <c r="K241" t="s">
        <v>500</v>
      </c>
      <c r="L241">
        <v>1191</v>
      </c>
      <c r="N241">
        <v>1013</v>
      </c>
      <c r="O241" t="s">
        <v>501</v>
      </c>
      <c r="P241" t="s">
        <v>501</v>
      </c>
      <c r="Q241">
        <v>1</v>
      </c>
      <c r="W241">
        <v>0</v>
      </c>
      <c r="X241">
        <v>476480486</v>
      </c>
      <c r="Y241">
        <v>1.44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1</v>
      </c>
      <c r="AQ241">
        <v>0</v>
      </c>
      <c r="AR241">
        <v>0</v>
      </c>
      <c r="AT241">
        <v>4.8</v>
      </c>
      <c r="AU241" t="s">
        <v>271</v>
      </c>
      <c r="AV241">
        <v>1</v>
      </c>
      <c r="AW241">
        <v>2</v>
      </c>
      <c r="AX241">
        <v>1045560017</v>
      </c>
      <c r="AY241">
        <v>1</v>
      </c>
      <c r="AZ241">
        <v>0</v>
      </c>
      <c r="BA241">
        <v>277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Y241*Source!I80</f>
        <v>5.76</v>
      </c>
      <c r="CY241">
        <f>AD241</f>
        <v>0</v>
      </c>
      <c r="CZ241">
        <f>AH241</f>
        <v>0</v>
      </c>
      <c r="DA241">
        <f>AL241</f>
        <v>1</v>
      </c>
      <c r="DB241">
        <f>ROUND((ROUND(AT241*CZ241,2)*0.3),6)</f>
        <v>0</v>
      </c>
      <c r="DC241">
        <f>ROUND((ROUND(AT241*AG241,2)*0.3),6)</f>
        <v>0</v>
      </c>
    </row>
    <row r="242" spans="1:107" x14ac:dyDescent="0.25">
      <c r="A242">
        <f>ROW(Source!A81)</f>
        <v>81</v>
      </c>
      <c r="B242">
        <v>1045535526</v>
      </c>
      <c r="C242">
        <v>1045560016</v>
      </c>
      <c r="D242">
        <v>394458722</v>
      </c>
      <c r="E242">
        <v>394458718</v>
      </c>
      <c r="F242">
        <v>1</v>
      </c>
      <c r="G242">
        <v>394458718</v>
      </c>
      <c r="H242">
        <v>1</v>
      </c>
      <c r="I242" t="s">
        <v>499</v>
      </c>
      <c r="K242" t="s">
        <v>500</v>
      </c>
      <c r="L242">
        <v>1191</v>
      </c>
      <c r="N242">
        <v>1013</v>
      </c>
      <c r="O242" t="s">
        <v>501</v>
      </c>
      <c r="P242" t="s">
        <v>501</v>
      </c>
      <c r="Q242">
        <v>1</v>
      </c>
      <c r="W242">
        <v>0</v>
      </c>
      <c r="X242">
        <v>476480486</v>
      </c>
      <c r="Y242">
        <v>1.44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1</v>
      </c>
      <c r="AQ242">
        <v>0</v>
      </c>
      <c r="AR242">
        <v>0</v>
      </c>
      <c r="AT242">
        <v>4.8</v>
      </c>
      <c r="AU242" t="s">
        <v>271</v>
      </c>
      <c r="AV242">
        <v>1</v>
      </c>
      <c r="AW242">
        <v>2</v>
      </c>
      <c r="AX242">
        <v>1045560017</v>
      </c>
      <c r="AY242">
        <v>1</v>
      </c>
      <c r="AZ242">
        <v>0</v>
      </c>
      <c r="BA242">
        <v>278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Y242*Source!I81</f>
        <v>5.76</v>
      </c>
      <c r="CY242">
        <f>AD242</f>
        <v>0</v>
      </c>
      <c r="CZ242">
        <f>AH242</f>
        <v>0</v>
      </c>
      <c r="DA242">
        <f>AL242</f>
        <v>1</v>
      </c>
      <c r="DB242">
        <f>ROUND((ROUND(AT242*CZ242,2)*0.3),6)</f>
        <v>0</v>
      </c>
      <c r="DC242">
        <f>ROUND((ROUND(AT242*AG242,2)*0.3),6)</f>
        <v>0</v>
      </c>
    </row>
    <row r="243" spans="1:107" x14ac:dyDescent="0.25">
      <c r="A243">
        <f>ROW(Source!A82)</f>
        <v>82</v>
      </c>
      <c r="B243">
        <v>1045535525</v>
      </c>
      <c r="C243">
        <v>1045560029</v>
      </c>
      <c r="D243">
        <v>394458722</v>
      </c>
      <c r="E243">
        <v>394458718</v>
      </c>
      <c r="F243">
        <v>1</v>
      </c>
      <c r="G243">
        <v>394458718</v>
      </c>
      <c r="H243">
        <v>1</v>
      </c>
      <c r="I243" t="s">
        <v>499</v>
      </c>
      <c r="K243" t="s">
        <v>500</v>
      </c>
      <c r="L243">
        <v>1191</v>
      </c>
      <c r="N243">
        <v>1013</v>
      </c>
      <c r="O243" t="s">
        <v>501</v>
      </c>
      <c r="P243" t="s">
        <v>501</v>
      </c>
      <c r="Q243">
        <v>1</v>
      </c>
      <c r="W243">
        <v>0</v>
      </c>
      <c r="X243">
        <v>476480486</v>
      </c>
      <c r="Y243">
        <v>294.39999999999998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1</v>
      </c>
      <c r="AQ243">
        <v>0</v>
      </c>
      <c r="AR243">
        <v>0</v>
      </c>
      <c r="AT243">
        <v>256</v>
      </c>
      <c r="AU243" t="s">
        <v>165</v>
      </c>
      <c r="AV243">
        <v>1</v>
      </c>
      <c r="AW243">
        <v>2</v>
      </c>
      <c r="AX243">
        <v>1045560030</v>
      </c>
      <c r="AY243">
        <v>1</v>
      </c>
      <c r="AZ243">
        <v>0</v>
      </c>
      <c r="BA243">
        <v>279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Y243*Source!I82</f>
        <v>47.810559999999995</v>
      </c>
      <c r="CY243">
        <f>AD243</f>
        <v>0</v>
      </c>
      <c r="CZ243">
        <f>AH243</f>
        <v>0</v>
      </c>
      <c r="DA243">
        <f>AL243</f>
        <v>1</v>
      </c>
      <c r="DB243">
        <f>ROUND((ROUND(AT243*CZ243,2)*1.15),6)</f>
        <v>0</v>
      </c>
      <c r="DC243">
        <f>ROUND((ROUND(AT243*AG243,2)*1.15),6)</f>
        <v>0</v>
      </c>
    </row>
    <row r="244" spans="1:107" x14ac:dyDescent="0.25">
      <c r="A244">
        <f>ROW(Source!A82)</f>
        <v>82</v>
      </c>
      <c r="B244">
        <v>1045535525</v>
      </c>
      <c r="C244">
        <v>1045560029</v>
      </c>
      <c r="D244">
        <v>394530716</v>
      </c>
      <c r="E244">
        <v>1</v>
      </c>
      <c r="F244">
        <v>1</v>
      </c>
      <c r="G244">
        <v>394458718</v>
      </c>
      <c r="H244">
        <v>2</v>
      </c>
      <c r="I244" t="s">
        <v>527</v>
      </c>
      <c r="J244" t="s">
        <v>528</v>
      </c>
      <c r="K244" t="s">
        <v>529</v>
      </c>
      <c r="L244">
        <v>1367</v>
      </c>
      <c r="N244">
        <v>91022270</v>
      </c>
      <c r="O244" t="s">
        <v>505</v>
      </c>
      <c r="P244" t="s">
        <v>505</v>
      </c>
      <c r="Q244">
        <v>1</v>
      </c>
      <c r="W244">
        <v>0</v>
      </c>
      <c r="X244">
        <v>552120922</v>
      </c>
      <c r="Y244">
        <v>11.5</v>
      </c>
      <c r="AA244">
        <v>0</v>
      </c>
      <c r="AB244">
        <v>240.8</v>
      </c>
      <c r="AC244">
        <v>16.48</v>
      </c>
      <c r="AD244">
        <v>0</v>
      </c>
      <c r="AE244">
        <v>0</v>
      </c>
      <c r="AF244">
        <v>240.8</v>
      </c>
      <c r="AG244">
        <v>16.48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1</v>
      </c>
      <c r="AQ244">
        <v>0</v>
      </c>
      <c r="AR244">
        <v>0</v>
      </c>
      <c r="AT244">
        <v>9.1999999999999993</v>
      </c>
      <c r="AU244" t="s">
        <v>164</v>
      </c>
      <c r="AV244">
        <v>0</v>
      </c>
      <c r="AW244">
        <v>2</v>
      </c>
      <c r="AX244">
        <v>1045560031</v>
      </c>
      <c r="AY244">
        <v>1</v>
      </c>
      <c r="AZ244">
        <v>0</v>
      </c>
      <c r="BA244">
        <v>280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Y244*Source!I82</f>
        <v>1.8675999999999999</v>
      </c>
      <c r="CY244">
        <f>AB244</f>
        <v>240.8</v>
      </c>
      <c r="CZ244">
        <f>AF244</f>
        <v>240.8</v>
      </c>
      <c r="DA244">
        <f>AJ244</f>
        <v>1</v>
      </c>
      <c r="DB244">
        <f>ROUND((ROUND(AT244*CZ244,2)*1.25),6)</f>
        <v>2769.2</v>
      </c>
      <c r="DC244">
        <f>ROUND((ROUND(AT244*AG244,2)*1.25),6)</f>
        <v>189.52500000000001</v>
      </c>
    </row>
    <row r="245" spans="1:107" x14ac:dyDescent="0.25">
      <c r="A245">
        <f>ROW(Source!A82)</f>
        <v>82</v>
      </c>
      <c r="B245">
        <v>1045535525</v>
      </c>
      <c r="C245">
        <v>1045560029</v>
      </c>
      <c r="D245">
        <v>394459462</v>
      </c>
      <c r="E245">
        <v>394458718</v>
      </c>
      <c r="F245">
        <v>1</v>
      </c>
      <c r="G245">
        <v>394458718</v>
      </c>
      <c r="H245">
        <v>2</v>
      </c>
      <c r="I245" t="s">
        <v>512</v>
      </c>
      <c r="K245" t="s">
        <v>513</v>
      </c>
      <c r="L245">
        <v>1344</v>
      </c>
      <c r="N245">
        <v>1008</v>
      </c>
      <c r="O245" t="s">
        <v>514</v>
      </c>
      <c r="P245" t="s">
        <v>514</v>
      </c>
      <c r="Q245">
        <v>1</v>
      </c>
      <c r="W245">
        <v>0</v>
      </c>
      <c r="X245">
        <v>-1180195794</v>
      </c>
      <c r="Y245">
        <v>1293.5250000000001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1</v>
      </c>
      <c r="AP245">
        <v>1</v>
      </c>
      <c r="AQ245">
        <v>0</v>
      </c>
      <c r="AR245">
        <v>0</v>
      </c>
      <c r="AT245">
        <v>1034.82</v>
      </c>
      <c r="AU245" t="s">
        <v>164</v>
      </c>
      <c r="AV245">
        <v>0</v>
      </c>
      <c r="AW245">
        <v>2</v>
      </c>
      <c r="AX245">
        <v>1045560032</v>
      </c>
      <c r="AY245">
        <v>1</v>
      </c>
      <c r="AZ245">
        <v>0</v>
      </c>
      <c r="BA245">
        <v>281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Y245*Source!I82</f>
        <v>210.06845999999999</v>
      </c>
      <c r="CY245">
        <f>AB245</f>
        <v>1</v>
      </c>
      <c r="CZ245">
        <f>AF245</f>
        <v>1</v>
      </c>
      <c r="DA245">
        <f>AJ245</f>
        <v>1</v>
      </c>
      <c r="DB245">
        <f>ROUND((ROUND(AT245*CZ245,2)*1.25),6)</f>
        <v>1293.5250000000001</v>
      </c>
      <c r="DC245">
        <f>ROUND((ROUND(AT245*AG245,2)*1.25),6)</f>
        <v>0</v>
      </c>
    </row>
    <row r="246" spans="1:107" x14ac:dyDescent="0.25">
      <c r="A246">
        <f>ROW(Source!A82)</f>
        <v>82</v>
      </c>
      <c r="B246">
        <v>1045535525</v>
      </c>
      <c r="C246">
        <v>1045560029</v>
      </c>
      <c r="D246">
        <v>394506061</v>
      </c>
      <c r="E246">
        <v>1</v>
      </c>
      <c r="F246">
        <v>1</v>
      </c>
      <c r="G246">
        <v>394458718</v>
      </c>
      <c r="H246">
        <v>3</v>
      </c>
      <c r="I246" t="s">
        <v>278</v>
      </c>
      <c r="J246" t="s">
        <v>279</v>
      </c>
      <c r="K246" t="s">
        <v>76</v>
      </c>
      <c r="L246">
        <v>1348</v>
      </c>
      <c r="N246">
        <v>39568864</v>
      </c>
      <c r="O246" t="s">
        <v>233</v>
      </c>
      <c r="P246" t="s">
        <v>233</v>
      </c>
      <c r="Q246">
        <v>1000</v>
      </c>
      <c r="W246">
        <v>0</v>
      </c>
      <c r="X246">
        <v>1683998210</v>
      </c>
      <c r="Y246">
        <v>2.4</v>
      </c>
      <c r="AA246">
        <v>3803.91</v>
      </c>
      <c r="AB246">
        <v>0</v>
      </c>
      <c r="AC246">
        <v>0</v>
      </c>
      <c r="AD246">
        <v>0</v>
      </c>
      <c r="AE246">
        <v>3803.91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</v>
      </c>
      <c r="AL246">
        <v>1</v>
      </c>
      <c r="AN246">
        <v>0</v>
      </c>
      <c r="AO246">
        <v>0</v>
      </c>
      <c r="AP246">
        <v>0</v>
      </c>
      <c r="AQ246">
        <v>0</v>
      </c>
      <c r="AR246">
        <v>0</v>
      </c>
      <c r="AT246">
        <v>2.4</v>
      </c>
      <c r="AV246">
        <v>0</v>
      </c>
      <c r="AW246">
        <v>1</v>
      </c>
      <c r="AX246">
        <v>-1</v>
      </c>
      <c r="AY246">
        <v>0</v>
      </c>
      <c r="AZ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Y246*Source!I82</f>
        <v>0.38975999999999994</v>
      </c>
      <c r="CY246">
        <f>AA246</f>
        <v>3803.91</v>
      </c>
      <c r="CZ246">
        <f>AE246</f>
        <v>3803.91</v>
      </c>
      <c r="DA246">
        <f>AI246</f>
        <v>1</v>
      </c>
      <c r="DB246">
        <f>ROUND(ROUND(AT246*CZ246,2),6)</f>
        <v>9129.3799999999992</v>
      </c>
      <c r="DC246">
        <f>ROUND(ROUND(AT246*AG246,2),6)</f>
        <v>0</v>
      </c>
    </row>
    <row r="247" spans="1:107" x14ac:dyDescent="0.25">
      <c r="A247">
        <f>ROW(Source!A82)</f>
        <v>82</v>
      </c>
      <c r="B247">
        <v>1045535525</v>
      </c>
      <c r="C247">
        <v>1045560029</v>
      </c>
      <c r="D247">
        <v>394480058</v>
      </c>
      <c r="E247">
        <v>394458718</v>
      </c>
      <c r="F247">
        <v>1</v>
      </c>
      <c r="G247">
        <v>394458718</v>
      </c>
      <c r="H247">
        <v>3</v>
      </c>
      <c r="I247" t="s">
        <v>530</v>
      </c>
      <c r="K247" t="s">
        <v>531</v>
      </c>
      <c r="L247">
        <v>1344</v>
      </c>
      <c r="N247">
        <v>1008</v>
      </c>
      <c r="O247" t="s">
        <v>514</v>
      </c>
      <c r="P247" t="s">
        <v>514</v>
      </c>
      <c r="Q247">
        <v>1</v>
      </c>
      <c r="W247">
        <v>0</v>
      </c>
      <c r="X247">
        <v>-94250534</v>
      </c>
      <c r="Y247">
        <v>298.06</v>
      </c>
      <c r="AA247">
        <v>1</v>
      </c>
      <c r="AB247">
        <v>0</v>
      </c>
      <c r="AC247">
        <v>0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1</v>
      </c>
      <c r="AL247">
        <v>1</v>
      </c>
      <c r="AN247">
        <v>0</v>
      </c>
      <c r="AO247">
        <v>1</v>
      </c>
      <c r="AP247">
        <v>0</v>
      </c>
      <c r="AQ247">
        <v>0</v>
      </c>
      <c r="AR247">
        <v>0</v>
      </c>
      <c r="AT247">
        <v>298.06</v>
      </c>
      <c r="AV247">
        <v>0</v>
      </c>
      <c r="AW247">
        <v>2</v>
      </c>
      <c r="AX247">
        <v>1045560036</v>
      </c>
      <c r="AY247">
        <v>1</v>
      </c>
      <c r="AZ247">
        <v>0</v>
      </c>
      <c r="BA247">
        <v>285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Y247*Source!I82</f>
        <v>48.404944</v>
      </c>
      <c r="CY247">
        <f>AA247</f>
        <v>1</v>
      </c>
      <c r="CZ247">
        <f>AE247</f>
        <v>1</v>
      </c>
      <c r="DA247">
        <f>AI247</f>
        <v>1</v>
      </c>
      <c r="DB247">
        <f>ROUND(ROUND(AT247*CZ247,2),6)</f>
        <v>298.06</v>
      </c>
      <c r="DC247">
        <f>ROUND(ROUND(AT247*AG247,2),6)</f>
        <v>0</v>
      </c>
    </row>
    <row r="248" spans="1:107" x14ac:dyDescent="0.25">
      <c r="A248">
        <f>ROW(Source!A83)</f>
        <v>83</v>
      </c>
      <c r="B248">
        <v>1045535526</v>
      </c>
      <c r="C248">
        <v>1045560029</v>
      </c>
      <c r="D248">
        <v>394458722</v>
      </c>
      <c r="E248">
        <v>394458718</v>
      </c>
      <c r="F248">
        <v>1</v>
      </c>
      <c r="G248">
        <v>394458718</v>
      </c>
      <c r="H248">
        <v>1</v>
      </c>
      <c r="I248" t="s">
        <v>499</v>
      </c>
      <c r="K248" t="s">
        <v>500</v>
      </c>
      <c r="L248">
        <v>1191</v>
      </c>
      <c r="N248">
        <v>1013</v>
      </c>
      <c r="O248" t="s">
        <v>501</v>
      </c>
      <c r="P248" t="s">
        <v>501</v>
      </c>
      <c r="Q248">
        <v>1</v>
      </c>
      <c r="W248">
        <v>0</v>
      </c>
      <c r="X248">
        <v>476480486</v>
      </c>
      <c r="Y248">
        <v>294.39999999999998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N248">
        <v>0</v>
      </c>
      <c r="AO248">
        <v>1</v>
      </c>
      <c r="AP248">
        <v>1</v>
      </c>
      <c r="AQ248">
        <v>0</v>
      </c>
      <c r="AR248">
        <v>0</v>
      </c>
      <c r="AT248">
        <v>256</v>
      </c>
      <c r="AU248" t="s">
        <v>165</v>
      </c>
      <c r="AV248">
        <v>1</v>
      </c>
      <c r="AW248">
        <v>2</v>
      </c>
      <c r="AX248">
        <v>1045560030</v>
      </c>
      <c r="AY248">
        <v>1</v>
      </c>
      <c r="AZ248">
        <v>0</v>
      </c>
      <c r="BA248">
        <v>286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Y248*Source!I83</f>
        <v>47.810559999999995</v>
      </c>
      <c r="CY248">
        <f>AD248</f>
        <v>0</v>
      </c>
      <c r="CZ248">
        <f>AH248</f>
        <v>0</v>
      </c>
      <c r="DA248">
        <f>AL248</f>
        <v>1</v>
      </c>
      <c r="DB248">
        <f>ROUND((ROUND(AT248*CZ248,2)*1.15),6)</f>
        <v>0</v>
      </c>
      <c r="DC248">
        <f>ROUND((ROUND(AT248*AG248,2)*1.15),6)</f>
        <v>0</v>
      </c>
    </row>
    <row r="249" spans="1:107" x14ac:dyDescent="0.25">
      <c r="A249">
        <f>ROW(Source!A83)</f>
        <v>83</v>
      </c>
      <c r="B249">
        <v>1045535526</v>
      </c>
      <c r="C249">
        <v>1045560029</v>
      </c>
      <c r="D249">
        <v>394530716</v>
      </c>
      <c r="E249">
        <v>1</v>
      </c>
      <c r="F249">
        <v>1</v>
      </c>
      <c r="G249">
        <v>394458718</v>
      </c>
      <c r="H249">
        <v>2</v>
      </c>
      <c r="I249" t="s">
        <v>527</v>
      </c>
      <c r="J249" t="s">
        <v>528</v>
      </c>
      <c r="K249" t="s">
        <v>529</v>
      </c>
      <c r="L249">
        <v>1367</v>
      </c>
      <c r="N249">
        <v>91022270</v>
      </c>
      <c r="O249" t="s">
        <v>505</v>
      </c>
      <c r="P249" t="s">
        <v>505</v>
      </c>
      <c r="Q249">
        <v>1</v>
      </c>
      <c r="W249">
        <v>0</v>
      </c>
      <c r="X249">
        <v>552120922</v>
      </c>
      <c r="Y249">
        <v>11.5</v>
      </c>
      <c r="AA249">
        <v>0</v>
      </c>
      <c r="AB249">
        <v>1942.1820319999999</v>
      </c>
      <c r="AC249">
        <v>461.27931999999998</v>
      </c>
      <c r="AD249">
        <v>0</v>
      </c>
      <c r="AE249">
        <v>0</v>
      </c>
      <c r="AF249">
        <v>240.8</v>
      </c>
      <c r="AG249">
        <v>16.48</v>
      </c>
      <c r="AH249">
        <v>0</v>
      </c>
      <c r="AI249">
        <v>1</v>
      </c>
      <c r="AJ249">
        <v>7.42</v>
      </c>
      <c r="AK249">
        <v>25.75</v>
      </c>
      <c r="AL249">
        <v>1</v>
      </c>
      <c r="AN249">
        <v>0</v>
      </c>
      <c r="AO249">
        <v>1</v>
      </c>
      <c r="AP249">
        <v>1</v>
      </c>
      <c r="AQ249">
        <v>0</v>
      </c>
      <c r="AR249">
        <v>0</v>
      </c>
      <c r="AT249">
        <v>9.1999999999999993</v>
      </c>
      <c r="AU249" t="s">
        <v>164</v>
      </c>
      <c r="AV249">
        <v>0</v>
      </c>
      <c r="AW249">
        <v>2</v>
      </c>
      <c r="AX249">
        <v>1045560031</v>
      </c>
      <c r="AY249">
        <v>1</v>
      </c>
      <c r="AZ249">
        <v>0</v>
      </c>
      <c r="BA249">
        <v>287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Y249*Source!I83</f>
        <v>1.8675999999999999</v>
      </c>
      <c r="CY249">
        <f>AB249</f>
        <v>1942.1820319999999</v>
      </c>
      <c r="CZ249">
        <f>AF249</f>
        <v>240.8</v>
      </c>
      <c r="DA249">
        <f>AJ249</f>
        <v>7.42</v>
      </c>
      <c r="DB249">
        <f>ROUND((ROUND(AT249*CZ249,2)*1.25),6)</f>
        <v>2769.2</v>
      </c>
      <c r="DC249">
        <f>ROUND((ROUND(AT249*AG249,2)*1.25),6)</f>
        <v>189.52500000000001</v>
      </c>
    </row>
    <row r="250" spans="1:107" x14ac:dyDescent="0.25">
      <c r="A250">
        <f>ROW(Source!A83)</f>
        <v>83</v>
      </c>
      <c r="B250">
        <v>1045535526</v>
      </c>
      <c r="C250">
        <v>1045560029</v>
      </c>
      <c r="D250">
        <v>394459462</v>
      </c>
      <c r="E250">
        <v>394458718</v>
      </c>
      <c r="F250">
        <v>1</v>
      </c>
      <c r="G250">
        <v>394458718</v>
      </c>
      <c r="H250">
        <v>2</v>
      </c>
      <c r="I250" t="s">
        <v>512</v>
      </c>
      <c r="K250" t="s">
        <v>513</v>
      </c>
      <c r="L250">
        <v>1344</v>
      </c>
      <c r="N250">
        <v>1008</v>
      </c>
      <c r="O250" t="s">
        <v>514</v>
      </c>
      <c r="P250" t="s">
        <v>514</v>
      </c>
      <c r="Q250">
        <v>1</v>
      </c>
      <c r="W250">
        <v>0</v>
      </c>
      <c r="X250">
        <v>-1180195794</v>
      </c>
      <c r="Y250">
        <v>1293.5250000000001</v>
      </c>
      <c r="AA250">
        <v>0</v>
      </c>
      <c r="AB250">
        <v>1.087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1</v>
      </c>
      <c r="AQ250">
        <v>0</v>
      </c>
      <c r="AR250">
        <v>0</v>
      </c>
      <c r="AT250">
        <v>1034.82</v>
      </c>
      <c r="AU250" t="s">
        <v>164</v>
      </c>
      <c r="AV250">
        <v>0</v>
      </c>
      <c r="AW250">
        <v>2</v>
      </c>
      <c r="AX250">
        <v>1045560032</v>
      </c>
      <c r="AY250">
        <v>1</v>
      </c>
      <c r="AZ250">
        <v>0</v>
      </c>
      <c r="BA250">
        <v>288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Y250*Source!I83</f>
        <v>210.06845999999999</v>
      </c>
      <c r="CY250">
        <f>AB250</f>
        <v>1.087</v>
      </c>
      <c r="CZ250">
        <f>AF250</f>
        <v>1</v>
      </c>
      <c r="DA250">
        <f>AJ250</f>
        <v>1</v>
      </c>
      <c r="DB250">
        <f>ROUND((ROUND(AT250*CZ250,2)*1.25),6)</f>
        <v>1293.5250000000001</v>
      </c>
      <c r="DC250">
        <f>ROUND((ROUND(AT250*AG250,2)*1.25),6)</f>
        <v>0</v>
      </c>
    </row>
    <row r="251" spans="1:107" x14ac:dyDescent="0.25">
      <c r="A251">
        <f>ROW(Source!A83)</f>
        <v>83</v>
      </c>
      <c r="B251">
        <v>1045535526</v>
      </c>
      <c r="C251">
        <v>1045560029</v>
      </c>
      <c r="D251">
        <v>394506061</v>
      </c>
      <c r="E251">
        <v>1</v>
      </c>
      <c r="F251">
        <v>1</v>
      </c>
      <c r="G251">
        <v>394458718</v>
      </c>
      <c r="H251">
        <v>3</v>
      </c>
      <c r="I251" t="s">
        <v>278</v>
      </c>
      <c r="J251" t="s">
        <v>279</v>
      </c>
      <c r="K251" t="s">
        <v>76</v>
      </c>
      <c r="L251">
        <v>1348</v>
      </c>
      <c r="N251">
        <v>39568864</v>
      </c>
      <c r="O251" t="s">
        <v>233</v>
      </c>
      <c r="P251" t="s">
        <v>233</v>
      </c>
      <c r="Q251">
        <v>1000</v>
      </c>
      <c r="W251">
        <v>0</v>
      </c>
      <c r="X251">
        <v>1683998210</v>
      </c>
      <c r="Y251">
        <v>2.4</v>
      </c>
      <c r="AA251">
        <v>33345.9119202</v>
      </c>
      <c r="AB251">
        <v>0</v>
      </c>
      <c r="AC251">
        <v>0</v>
      </c>
      <c r="AD251">
        <v>0</v>
      </c>
      <c r="AE251">
        <v>3803.91</v>
      </c>
      <c r="AF251">
        <v>0</v>
      </c>
      <c r="AG251">
        <v>0</v>
      </c>
      <c r="AH251">
        <v>0</v>
      </c>
      <c r="AI251">
        <v>8.74</v>
      </c>
      <c r="AJ251">
        <v>1</v>
      </c>
      <c r="AK251">
        <v>1</v>
      </c>
      <c r="AL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T251">
        <v>2.4</v>
      </c>
      <c r="AV251">
        <v>0</v>
      </c>
      <c r="AW251">
        <v>1</v>
      </c>
      <c r="AX251">
        <v>-1</v>
      </c>
      <c r="AY251">
        <v>0</v>
      </c>
      <c r="AZ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Y251*Source!I83</f>
        <v>0.38975999999999994</v>
      </c>
      <c r="CY251">
        <f>AA251</f>
        <v>33345.9119202</v>
      </c>
      <c r="CZ251">
        <f>AE251</f>
        <v>3803.91</v>
      </c>
      <c r="DA251">
        <f>AI251</f>
        <v>8.74</v>
      </c>
      <c r="DB251">
        <f>ROUND(ROUND(AT251*CZ251,2),6)</f>
        <v>9129.3799999999992</v>
      </c>
      <c r="DC251">
        <f>ROUND(ROUND(AT251*AG251,2),6)</f>
        <v>0</v>
      </c>
    </row>
    <row r="252" spans="1:107" x14ac:dyDescent="0.25">
      <c r="A252">
        <f>ROW(Source!A83)</f>
        <v>83</v>
      </c>
      <c r="B252">
        <v>1045535526</v>
      </c>
      <c r="C252">
        <v>1045560029</v>
      </c>
      <c r="D252">
        <v>394480058</v>
      </c>
      <c r="E252">
        <v>394458718</v>
      </c>
      <c r="F252">
        <v>1</v>
      </c>
      <c r="G252">
        <v>394458718</v>
      </c>
      <c r="H252">
        <v>3</v>
      </c>
      <c r="I252" t="s">
        <v>530</v>
      </c>
      <c r="K252" t="s">
        <v>531</v>
      </c>
      <c r="L252">
        <v>1344</v>
      </c>
      <c r="N252">
        <v>1008</v>
      </c>
      <c r="O252" t="s">
        <v>514</v>
      </c>
      <c r="P252" t="s">
        <v>514</v>
      </c>
      <c r="Q252">
        <v>1</v>
      </c>
      <c r="W252">
        <v>0</v>
      </c>
      <c r="X252">
        <v>-94250534</v>
      </c>
      <c r="Y252">
        <v>298.06</v>
      </c>
      <c r="AA252">
        <v>1.0029999999999999</v>
      </c>
      <c r="AB252">
        <v>0</v>
      </c>
      <c r="AC252">
        <v>0</v>
      </c>
      <c r="AD252">
        <v>0</v>
      </c>
      <c r="AE252">
        <v>1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N252">
        <v>0</v>
      </c>
      <c r="AO252">
        <v>1</v>
      </c>
      <c r="AP252">
        <v>0</v>
      </c>
      <c r="AQ252">
        <v>0</v>
      </c>
      <c r="AR252">
        <v>0</v>
      </c>
      <c r="AT252">
        <v>298.06</v>
      </c>
      <c r="AV252">
        <v>0</v>
      </c>
      <c r="AW252">
        <v>2</v>
      </c>
      <c r="AX252">
        <v>1045560036</v>
      </c>
      <c r="AY252">
        <v>1</v>
      </c>
      <c r="AZ252">
        <v>0</v>
      </c>
      <c r="BA252">
        <v>292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Y252*Source!I83</f>
        <v>48.404944</v>
      </c>
      <c r="CY252">
        <f>AA252</f>
        <v>1.0029999999999999</v>
      </c>
      <c r="CZ252">
        <f>AE252</f>
        <v>1</v>
      </c>
      <c r="DA252">
        <f>AI252</f>
        <v>1</v>
      </c>
      <c r="DB252">
        <f>ROUND(ROUND(AT252*CZ252,2),6)</f>
        <v>298.06</v>
      </c>
      <c r="DC252">
        <f>ROUND(ROUND(AT252*AG252,2),6)</f>
        <v>0</v>
      </c>
    </row>
    <row r="253" spans="1:107" x14ac:dyDescent="0.25">
      <c r="A253">
        <f>ROW(Source!A86)</f>
        <v>86</v>
      </c>
      <c r="B253">
        <v>1045535525</v>
      </c>
      <c r="C253">
        <v>1045560802</v>
      </c>
      <c r="D253">
        <v>394458722</v>
      </c>
      <c r="E253">
        <v>394458718</v>
      </c>
      <c r="F253">
        <v>1</v>
      </c>
      <c r="G253">
        <v>394458718</v>
      </c>
      <c r="H253">
        <v>1</v>
      </c>
      <c r="I253" t="s">
        <v>499</v>
      </c>
      <c r="K253" t="s">
        <v>500</v>
      </c>
      <c r="L253">
        <v>1191</v>
      </c>
      <c r="N253">
        <v>1013</v>
      </c>
      <c r="O253" t="s">
        <v>501</v>
      </c>
      <c r="P253" t="s">
        <v>501</v>
      </c>
      <c r="Q253">
        <v>1</v>
      </c>
      <c r="W253">
        <v>0</v>
      </c>
      <c r="X253">
        <v>476480486</v>
      </c>
      <c r="Y253">
        <v>294.39999999999998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1</v>
      </c>
      <c r="AL253">
        <v>1</v>
      </c>
      <c r="AN253">
        <v>0</v>
      </c>
      <c r="AO253">
        <v>1</v>
      </c>
      <c r="AP253">
        <v>1</v>
      </c>
      <c r="AQ253">
        <v>0</v>
      </c>
      <c r="AR253">
        <v>0</v>
      </c>
      <c r="AT253">
        <v>256</v>
      </c>
      <c r="AU253" t="s">
        <v>165</v>
      </c>
      <c r="AV253">
        <v>1</v>
      </c>
      <c r="AW253">
        <v>2</v>
      </c>
      <c r="AX253">
        <v>1045560803</v>
      </c>
      <c r="AY253">
        <v>1</v>
      </c>
      <c r="AZ253">
        <v>0</v>
      </c>
      <c r="BA253">
        <v>293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CX253">
        <f>Y253*Source!I86</f>
        <v>11.776</v>
      </c>
      <c r="CY253">
        <f>AD253</f>
        <v>0</v>
      </c>
      <c r="CZ253">
        <f>AH253</f>
        <v>0</v>
      </c>
      <c r="DA253">
        <f>AL253</f>
        <v>1</v>
      </c>
      <c r="DB253">
        <f>ROUND((ROUND(AT253*CZ253,2)*1.15),6)</f>
        <v>0</v>
      </c>
      <c r="DC253">
        <f>ROUND((ROUND(AT253*AG253,2)*1.15),6)</f>
        <v>0</v>
      </c>
    </row>
    <row r="254" spans="1:107" x14ac:dyDescent="0.25">
      <c r="A254">
        <f>ROW(Source!A86)</f>
        <v>86</v>
      </c>
      <c r="B254">
        <v>1045535525</v>
      </c>
      <c r="C254">
        <v>1045560802</v>
      </c>
      <c r="D254">
        <v>394530716</v>
      </c>
      <c r="E254">
        <v>1</v>
      </c>
      <c r="F254">
        <v>1</v>
      </c>
      <c r="G254">
        <v>394458718</v>
      </c>
      <c r="H254">
        <v>2</v>
      </c>
      <c r="I254" t="s">
        <v>527</v>
      </c>
      <c r="J254" t="s">
        <v>528</v>
      </c>
      <c r="K254" t="s">
        <v>529</v>
      </c>
      <c r="L254">
        <v>1367</v>
      </c>
      <c r="N254">
        <v>91022270</v>
      </c>
      <c r="O254" t="s">
        <v>505</v>
      </c>
      <c r="P254" t="s">
        <v>505</v>
      </c>
      <c r="Q254">
        <v>1</v>
      </c>
      <c r="W254">
        <v>0</v>
      </c>
      <c r="X254">
        <v>552120922</v>
      </c>
      <c r="Y254">
        <v>11.5</v>
      </c>
      <c r="AA254">
        <v>0</v>
      </c>
      <c r="AB254">
        <v>240.8</v>
      </c>
      <c r="AC254">
        <v>16.48</v>
      </c>
      <c r="AD254">
        <v>0</v>
      </c>
      <c r="AE254">
        <v>0</v>
      </c>
      <c r="AF254">
        <v>240.8</v>
      </c>
      <c r="AG254">
        <v>16.48</v>
      </c>
      <c r="AH254">
        <v>0</v>
      </c>
      <c r="AI254">
        <v>1</v>
      </c>
      <c r="AJ254">
        <v>1</v>
      </c>
      <c r="AK254">
        <v>1</v>
      </c>
      <c r="AL254">
        <v>1</v>
      </c>
      <c r="AN254">
        <v>0</v>
      </c>
      <c r="AO254">
        <v>1</v>
      </c>
      <c r="AP254">
        <v>1</v>
      </c>
      <c r="AQ254">
        <v>0</v>
      </c>
      <c r="AR254">
        <v>0</v>
      </c>
      <c r="AT254">
        <v>9.1999999999999993</v>
      </c>
      <c r="AU254" t="s">
        <v>164</v>
      </c>
      <c r="AV254">
        <v>0</v>
      </c>
      <c r="AW254">
        <v>2</v>
      </c>
      <c r="AX254">
        <v>1045560804</v>
      </c>
      <c r="AY254">
        <v>1</v>
      </c>
      <c r="AZ254">
        <v>0</v>
      </c>
      <c r="BA254">
        <v>294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CX254">
        <f>Y254*Source!I86</f>
        <v>0.46</v>
      </c>
      <c r="CY254">
        <f>AB254</f>
        <v>240.8</v>
      </c>
      <c r="CZ254">
        <f>AF254</f>
        <v>240.8</v>
      </c>
      <c r="DA254">
        <f>AJ254</f>
        <v>1</v>
      </c>
      <c r="DB254">
        <f>ROUND((ROUND(AT254*CZ254,2)*1.25),6)</f>
        <v>2769.2</v>
      </c>
      <c r="DC254">
        <f>ROUND((ROUND(AT254*AG254,2)*1.25),6)</f>
        <v>189.52500000000001</v>
      </c>
    </row>
    <row r="255" spans="1:107" x14ac:dyDescent="0.25">
      <c r="A255">
        <f>ROW(Source!A86)</f>
        <v>86</v>
      </c>
      <c r="B255">
        <v>1045535525</v>
      </c>
      <c r="C255">
        <v>1045560802</v>
      </c>
      <c r="D255">
        <v>394459462</v>
      </c>
      <c r="E255">
        <v>394458718</v>
      </c>
      <c r="F255">
        <v>1</v>
      </c>
      <c r="G255">
        <v>394458718</v>
      </c>
      <c r="H255">
        <v>2</v>
      </c>
      <c r="I255" t="s">
        <v>512</v>
      </c>
      <c r="K255" t="s">
        <v>513</v>
      </c>
      <c r="L255">
        <v>1344</v>
      </c>
      <c r="N255">
        <v>1008</v>
      </c>
      <c r="O255" t="s">
        <v>514</v>
      </c>
      <c r="P255" t="s">
        <v>514</v>
      </c>
      <c r="Q255">
        <v>1</v>
      </c>
      <c r="W255">
        <v>0</v>
      </c>
      <c r="X255">
        <v>-1180195794</v>
      </c>
      <c r="Y255">
        <v>1293.5250000000001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1</v>
      </c>
      <c r="AL255">
        <v>1</v>
      </c>
      <c r="AN255">
        <v>0</v>
      </c>
      <c r="AO255">
        <v>1</v>
      </c>
      <c r="AP255">
        <v>1</v>
      </c>
      <c r="AQ255">
        <v>0</v>
      </c>
      <c r="AR255">
        <v>0</v>
      </c>
      <c r="AT255">
        <v>1034.82</v>
      </c>
      <c r="AU255" t="s">
        <v>164</v>
      </c>
      <c r="AV255">
        <v>0</v>
      </c>
      <c r="AW255">
        <v>2</v>
      </c>
      <c r="AX255">
        <v>1045560805</v>
      </c>
      <c r="AY255">
        <v>1</v>
      </c>
      <c r="AZ255">
        <v>0</v>
      </c>
      <c r="BA255">
        <v>295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CX255">
        <f>Y255*Source!I86</f>
        <v>51.741000000000007</v>
      </c>
      <c r="CY255">
        <f>AB255</f>
        <v>1</v>
      </c>
      <c r="CZ255">
        <f>AF255</f>
        <v>1</v>
      </c>
      <c r="DA255">
        <f>AJ255</f>
        <v>1</v>
      </c>
      <c r="DB255">
        <f>ROUND((ROUND(AT255*CZ255,2)*1.25),6)</f>
        <v>1293.5250000000001</v>
      </c>
      <c r="DC255">
        <f>ROUND((ROUND(AT255*AG255,2)*1.25),6)</f>
        <v>0</v>
      </c>
    </row>
    <row r="256" spans="1:107" x14ac:dyDescent="0.25">
      <c r="A256">
        <f>ROW(Source!A86)</f>
        <v>86</v>
      </c>
      <c r="B256">
        <v>1045535525</v>
      </c>
      <c r="C256">
        <v>1045560802</v>
      </c>
      <c r="D256">
        <v>394525888</v>
      </c>
      <c r="E256">
        <v>1</v>
      </c>
      <c r="F256">
        <v>1</v>
      </c>
      <c r="G256">
        <v>394458718</v>
      </c>
      <c r="H256">
        <v>3</v>
      </c>
      <c r="I256" t="s">
        <v>282</v>
      </c>
      <c r="J256" t="s">
        <v>283</v>
      </c>
      <c r="K256" t="s">
        <v>78</v>
      </c>
      <c r="L256">
        <v>1339</v>
      </c>
      <c r="N256">
        <v>1007</v>
      </c>
      <c r="O256" t="s">
        <v>241</v>
      </c>
      <c r="P256" t="s">
        <v>241</v>
      </c>
      <c r="Q256">
        <v>1</v>
      </c>
      <c r="W256">
        <v>0</v>
      </c>
      <c r="X256">
        <v>-1253877033</v>
      </c>
      <c r="Y256">
        <v>100</v>
      </c>
      <c r="AA256">
        <v>2368.7600000000002</v>
      </c>
      <c r="AB256">
        <v>0</v>
      </c>
      <c r="AC256">
        <v>0</v>
      </c>
      <c r="AD256">
        <v>0</v>
      </c>
      <c r="AE256">
        <v>2368.7600000000002</v>
      </c>
      <c r="AF256">
        <v>0</v>
      </c>
      <c r="AG256">
        <v>0</v>
      </c>
      <c r="AH256">
        <v>0</v>
      </c>
      <c r="AI256">
        <v>1</v>
      </c>
      <c r="AJ256">
        <v>1</v>
      </c>
      <c r="AK256">
        <v>1</v>
      </c>
      <c r="AL256">
        <v>1</v>
      </c>
      <c r="AN256">
        <v>0</v>
      </c>
      <c r="AO256">
        <v>0</v>
      </c>
      <c r="AP256">
        <v>0</v>
      </c>
      <c r="AQ256">
        <v>0</v>
      </c>
      <c r="AR256">
        <v>0</v>
      </c>
      <c r="AT256">
        <v>100</v>
      </c>
      <c r="AV256">
        <v>0</v>
      </c>
      <c r="AW256">
        <v>1</v>
      </c>
      <c r="AX256">
        <v>-1</v>
      </c>
      <c r="AY256">
        <v>0</v>
      </c>
      <c r="AZ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CX256">
        <f>Y256*Source!I86</f>
        <v>4</v>
      </c>
      <c r="CY256">
        <f>AA256</f>
        <v>2368.7600000000002</v>
      </c>
      <c r="CZ256">
        <f>AE256</f>
        <v>2368.7600000000002</v>
      </c>
      <c r="DA256">
        <f>AI256</f>
        <v>1</v>
      </c>
      <c r="DB256">
        <f>ROUND(ROUND(AT256*CZ256,2),6)</f>
        <v>236876</v>
      </c>
      <c r="DC256">
        <f>ROUND(ROUND(AT256*AG256,2),6)</f>
        <v>0</v>
      </c>
    </row>
    <row r="257" spans="1:107" x14ac:dyDescent="0.25">
      <c r="A257">
        <f>ROW(Source!A86)</f>
        <v>86</v>
      </c>
      <c r="B257">
        <v>1045535525</v>
      </c>
      <c r="C257">
        <v>1045560802</v>
      </c>
      <c r="D257">
        <v>394480058</v>
      </c>
      <c r="E257">
        <v>394458718</v>
      </c>
      <c r="F257">
        <v>1</v>
      </c>
      <c r="G257">
        <v>394458718</v>
      </c>
      <c r="H257">
        <v>3</v>
      </c>
      <c r="I257" t="s">
        <v>530</v>
      </c>
      <c r="K257" t="s">
        <v>531</v>
      </c>
      <c r="L257">
        <v>1344</v>
      </c>
      <c r="N257">
        <v>1008</v>
      </c>
      <c r="O257" t="s">
        <v>514</v>
      </c>
      <c r="P257" t="s">
        <v>514</v>
      </c>
      <c r="Q257">
        <v>1</v>
      </c>
      <c r="W257">
        <v>0</v>
      </c>
      <c r="X257">
        <v>-94250534</v>
      </c>
      <c r="Y257">
        <v>298.06</v>
      </c>
      <c r="AA257">
        <v>1</v>
      </c>
      <c r="AB257">
        <v>0</v>
      </c>
      <c r="AC257">
        <v>0</v>
      </c>
      <c r="AD257">
        <v>0</v>
      </c>
      <c r="AE257">
        <v>1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1</v>
      </c>
      <c r="AL257">
        <v>1</v>
      </c>
      <c r="AN257">
        <v>0</v>
      </c>
      <c r="AO257">
        <v>1</v>
      </c>
      <c r="AP257">
        <v>0</v>
      </c>
      <c r="AQ257">
        <v>0</v>
      </c>
      <c r="AR257">
        <v>0</v>
      </c>
      <c r="AT257">
        <v>298.06</v>
      </c>
      <c r="AV257">
        <v>0</v>
      </c>
      <c r="AW257">
        <v>2</v>
      </c>
      <c r="AX257">
        <v>1045560809</v>
      </c>
      <c r="AY257">
        <v>1</v>
      </c>
      <c r="AZ257">
        <v>0</v>
      </c>
      <c r="BA257">
        <v>299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CX257">
        <f>Y257*Source!I86</f>
        <v>11.9224</v>
      </c>
      <c r="CY257">
        <f>AA257</f>
        <v>1</v>
      </c>
      <c r="CZ257">
        <f>AE257</f>
        <v>1</v>
      </c>
      <c r="DA257">
        <f>AI257</f>
        <v>1</v>
      </c>
      <c r="DB257">
        <f>ROUND(ROUND(AT257*CZ257,2),6)</f>
        <v>298.06</v>
      </c>
      <c r="DC257">
        <f>ROUND(ROUND(AT257*AG257,2),6)</f>
        <v>0</v>
      </c>
    </row>
    <row r="258" spans="1:107" x14ac:dyDescent="0.25">
      <c r="A258">
        <f>ROW(Source!A87)</f>
        <v>87</v>
      </c>
      <c r="B258">
        <v>1045535526</v>
      </c>
      <c r="C258">
        <v>1045560802</v>
      </c>
      <c r="D258">
        <v>394458722</v>
      </c>
      <c r="E258">
        <v>394458718</v>
      </c>
      <c r="F258">
        <v>1</v>
      </c>
      <c r="G258">
        <v>394458718</v>
      </c>
      <c r="H258">
        <v>1</v>
      </c>
      <c r="I258" t="s">
        <v>499</v>
      </c>
      <c r="K258" t="s">
        <v>500</v>
      </c>
      <c r="L258">
        <v>1191</v>
      </c>
      <c r="N258">
        <v>1013</v>
      </c>
      <c r="O258" t="s">
        <v>501</v>
      </c>
      <c r="P258" t="s">
        <v>501</v>
      </c>
      <c r="Q258">
        <v>1</v>
      </c>
      <c r="W258">
        <v>0</v>
      </c>
      <c r="X258">
        <v>476480486</v>
      </c>
      <c r="Y258">
        <v>294.39999999999998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1</v>
      </c>
      <c r="AL258">
        <v>1</v>
      </c>
      <c r="AN258">
        <v>0</v>
      </c>
      <c r="AO258">
        <v>1</v>
      </c>
      <c r="AP258">
        <v>1</v>
      </c>
      <c r="AQ258">
        <v>0</v>
      </c>
      <c r="AR258">
        <v>0</v>
      </c>
      <c r="AT258">
        <v>256</v>
      </c>
      <c r="AU258" t="s">
        <v>165</v>
      </c>
      <c r="AV258">
        <v>1</v>
      </c>
      <c r="AW258">
        <v>2</v>
      </c>
      <c r="AX258">
        <v>1045560803</v>
      </c>
      <c r="AY258">
        <v>1</v>
      </c>
      <c r="AZ258">
        <v>0</v>
      </c>
      <c r="BA258">
        <v>300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CX258">
        <f>Y258*Source!I87</f>
        <v>11.776</v>
      </c>
      <c r="CY258">
        <f>AD258</f>
        <v>0</v>
      </c>
      <c r="CZ258">
        <f>AH258</f>
        <v>0</v>
      </c>
      <c r="DA258">
        <f>AL258</f>
        <v>1</v>
      </c>
      <c r="DB258">
        <f>ROUND((ROUND(AT258*CZ258,2)*1.15),6)</f>
        <v>0</v>
      </c>
      <c r="DC258">
        <f>ROUND((ROUND(AT258*AG258,2)*1.15),6)</f>
        <v>0</v>
      </c>
    </row>
    <row r="259" spans="1:107" x14ac:dyDescent="0.25">
      <c r="A259">
        <f>ROW(Source!A87)</f>
        <v>87</v>
      </c>
      <c r="B259">
        <v>1045535526</v>
      </c>
      <c r="C259">
        <v>1045560802</v>
      </c>
      <c r="D259">
        <v>394530716</v>
      </c>
      <c r="E259">
        <v>1</v>
      </c>
      <c r="F259">
        <v>1</v>
      </c>
      <c r="G259">
        <v>394458718</v>
      </c>
      <c r="H259">
        <v>2</v>
      </c>
      <c r="I259" t="s">
        <v>527</v>
      </c>
      <c r="J259" t="s">
        <v>528</v>
      </c>
      <c r="K259" t="s">
        <v>529</v>
      </c>
      <c r="L259">
        <v>1367</v>
      </c>
      <c r="N259">
        <v>91022270</v>
      </c>
      <c r="O259" t="s">
        <v>505</v>
      </c>
      <c r="P259" t="s">
        <v>505</v>
      </c>
      <c r="Q259">
        <v>1</v>
      </c>
      <c r="W259">
        <v>0</v>
      </c>
      <c r="X259">
        <v>552120922</v>
      </c>
      <c r="Y259">
        <v>11.5</v>
      </c>
      <c r="AA259">
        <v>0</v>
      </c>
      <c r="AB259">
        <v>1942.1820319999999</v>
      </c>
      <c r="AC259">
        <v>461.27931999999998</v>
      </c>
      <c r="AD259">
        <v>0</v>
      </c>
      <c r="AE259">
        <v>0</v>
      </c>
      <c r="AF259">
        <v>240.8</v>
      </c>
      <c r="AG259">
        <v>16.48</v>
      </c>
      <c r="AH259">
        <v>0</v>
      </c>
      <c r="AI259">
        <v>1</v>
      </c>
      <c r="AJ259">
        <v>7.42</v>
      </c>
      <c r="AK259">
        <v>25.75</v>
      </c>
      <c r="AL259">
        <v>1</v>
      </c>
      <c r="AN259">
        <v>0</v>
      </c>
      <c r="AO259">
        <v>1</v>
      </c>
      <c r="AP259">
        <v>1</v>
      </c>
      <c r="AQ259">
        <v>0</v>
      </c>
      <c r="AR259">
        <v>0</v>
      </c>
      <c r="AT259">
        <v>9.1999999999999993</v>
      </c>
      <c r="AU259" t="s">
        <v>164</v>
      </c>
      <c r="AV259">
        <v>0</v>
      </c>
      <c r="AW259">
        <v>2</v>
      </c>
      <c r="AX259">
        <v>1045560804</v>
      </c>
      <c r="AY259">
        <v>1</v>
      </c>
      <c r="AZ259">
        <v>0</v>
      </c>
      <c r="BA259">
        <v>301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CX259">
        <f>Y259*Source!I87</f>
        <v>0.46</v>
      </c>
      <c r="CY259">
        <f>AB259</f>
        <v>1942.1820319999999</v>
      </c>
      <c r="CZ259">
        <f>AF259</f>
        <v>240.8</v>
      </c>
      <c r="DA259">
        <f>AJ259</f>
        <v>7.42</v>
      </c>
      <c r="DB259">
        <f>ROUND((ROUND(AT259*CZ259,2)*1.25),6)</f>
        <v>2769.2</v>
      </c>
      <c r="DC259">
        <f>ROUND((ROUND(AT259*AG259,2)*1.25),6)</f>
        <v>189.52500000000001</v>
      </c>
    </row>
    <row r="260" spans="1:107" x14ac:dyDescent="0.25">
      <c r="A260">
        <f>ROW(Source!A87)</f>
        <v>87</v>
      </c>
      <c r="B260">
        <v>1045535526</v>
      </c>
      <c r="C260">
        <v>1045560802</v>
      </c>
      <c r="D260">
        <v>394459462</v>
      </c>
      <c r="E260">
        <v>394458718</v>
      </c>
      <c r="F260">
        <v>1</v>
      </c>
      <c r="G260">
        <v>394458718</v>
      </c>
      <c r="H260">
        <v>2</v>
      </c>
      <c r="I260" t="s">
        <v>512</v>
      </c>
      <c r="K260" t="s">
        <v>513</v>
      </c>
      <c r="L260">
        <v>1344</v>
      </c>
      <c r="N260">
        <v>1008</v>
      </c>
      <c r="O260" t="s">
        <v>514</v>
      </c>
      <c r="P260" t="s">
        <v>514</v>
      </c>
      <c r="Q260">
        <v>1</v>
      </c>
      <c r="W260">
        <v>0</v>
      </c>
      <c r="X260">
        <v>-1180195794</v>
      </c>
      <c r="Y260">
        <v>1293.5250000000001</v>
      </c>
      <c r="AA260">
        <v>0</v>
      </c>
      <c r="AB260">
        <v>1.087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1</v>
      </c>
      <c r="AN260">
        <v>0</v>
      </c>
      <c r="AO260">
        <v>1</v>
      </c>
      <c r="AP260">
        <v>1</v>
      </c>
      <c r="AQ260">
        <v>0</v>
      </c>
      <c r="AR260">
        <v>0</v>
      </c>
      <c r="AT260">
        <v>1034.82</v>
      </c>
      <c r="AU260" t="s">
        <v>164</v>
      </c>
      <c r="AV260">
        <v>0</v>
      </c>
      <c r="AW260">
        <v>2</v>
      </c>
      <c r="AX260">
        <v>1045560805</v>
      </c>
      <c r="AY260">
        <v>1</v>
      </c>
      <c r="AZ260">
        <v>0</v>
      </c>
      <c r="BA260">
        <v>302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CX260">
        <f>Y260*Source!I87</f>
        <v>51.741000000000007</v>
      </c>
      <c r="CY260">
        <f>AB260</f>
        <v>1.087</v>
      </c>
      <c r="CZ260">
        <f>AF260</f>
        <v>1</v>
      </c>
      <c r="DA260">
        <f>AJ260</f>
        <v>1</v>
      </c>
      <c r="DB260">
        <f>ROUND((ROUND(AT260*CZ260,2)*1.25),6)</f>
        <v>1293.5250000000001</v>
      </c>
      <c r="DC260">
        <f>ROUND((ROUND(AT260*AG260,2)*1.25),6)</f>
        <v>0</v>
      </c>
    </row>
    <row r="261" spans="1:107" x14ac:dyDescent="0.25">
      <c r="A261">
        <f>ROW(Source!A87)</f>
        <v>87</v>
      </c>
      <c r="B261">
        <v>1045535526</v>
      </c>
      <c r="C261">
        <v>1045560802</v>
      </c>
      <c r="D261">
        <v>394525888</v>
      </c>
      <c r="E261">
        <v>1</v>
      </c>
      <c r="F261">
        <v>1</v>
      </c>
      <c r="G261">
        <v>394458718</v>
      </c>
      <c r="H261">
        <v>3</v>
      </c>
      <c r="I261" t="s">
        <v>282</v>
      </c>
      <c r="J261" t="s">
        <v>283</v>
      </c>
      <c r="K261" t="s">
        <v>78</v>
      </c>
      <c r="L261">
        <v>1339</v>
      </c>
      <c r="N261">
        <v>1007</v>
      </c>
      <c r="O261" t="s">
        <v>241</v>
      </c>
      <c r="P261" t="s">
        <v>241</v>
      </c>
      <c r="Q261">
        <v>1</v>
      </c>
      <c r="W261">
        <v>0</v>
      </c>
      <c r="X261">
        <v>-1253877033</v>
      </c>
      <c r="Y261">
        <v>100</v>
      </c>
      <c r="AA261">
        <v>4609.1805832</v>
      </c>
      <c r="AB261">
        <v>0</v>
      </c>
      <c r="AC261">
        <v>0</v>
      </c>
      <c r="AD261">
        <v>0</v>
      </c>
      <c r="AE261">
        <v>2368.7600000000002</v>
      </c>
      <c r="AF261">
        <v>0</v>
      </c>
      <c r="AG261">
        <v>0</v>
      </c>
      <c r="AH261">
        <v>0</v>
      </c>
      <c r="AI261">
        <v>1.94</v>
      </c>
      <c r="AJ261">
        <v>1</v>
      </c>
      <c r="AK261">
        <v>1</v>
      </c>
      <c r="AL261">
        <v>1</v>
      </c>
      <c r="AN261">
        <v>0</v>
      </c>
      <c r="AO261">
        <v>0</v>
      </c>
      <c r="AP261">
        <v>0</v>
      </c>
      <c r="AQ261">
        <v>0</v>
      </c>
      <c r="AR261">
        <v>0</v>
      </c>
      <c r="AT261">
        <v>100</v>
      </c>
      <c r="AV261">
        <v>0</v>
      </c>
      <c r="AW261">
        <v>1</v>
      </c>
      <c r="AX261">
        <v>-1</v>
      </c>
      <c r="AY261">
        <v>0</v>
      </c>
      <c r="AZ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CX261">
        <f>Y261*Source!I87</f>
        <v>4</v>
      </c>
      <c r="CY261">
        <f>AA261</f>
        <v>4609.1805832</v>
      </c>
      <c r="CZ261">
        <f>AE261</f>
        <v>2368.7600000000002</v>
      </c>
      <c r="DA261">
        <f>AI261</f>
        <v>1.94</v>
      </c>
      <c r="DB261">
        <f>ROUND(ROUND(AT261*CZ261,2),6)</f>
        <v>236876</v>
      </c>
      <c r="DC261">
        <f>ROUND(ROUND(AT261*AG261,2),6)</f>
        <v>0</v>
      </c>
    </row>
    <row r="262" spans="1:107" x14ac:dyDescent="0.25">
      <c r="A262">
        <f>ROW(Source!A87)</f>
        <v>87</v>
      </c>
      <c r="B262">
        <v>1045535526</v>
      </c>
      <c r="C262">
        <v>1045560802</v>
      </c>
      <c r="D262">
        <v>394480058</v>
      </c>
      <c r="E262">
        <v>394458718</v>
      </c>
      <c r="F262">
        <v>1</v>
      </c>
      <c r="G262">
        <v>394458718</v>
      </c>
      <c r="H262">
        <v>3</v>
      </c>
      <c r="I262" t="s">
        <v>530</v>
      </c>
      <c r="K262" t="s">
        <v>531</v>
      </c>
      <c r="L262">
        <v>1344</v>
      </c>
      <c r="N262">
        <v>1008</v>
      </c>
      <c r="O262" t="s">
        <v>514</v>
      </c>
      <c r="P262" t="s">
        <v>514</v>
      </c>
      <c r="Q262">
        <v>1</v>
      </c>
      <c r="W262">
        <v>0</v>
      </c>
      <c r="X262">
        <v>-94250534</v>
      </c>
      <c r="Y262">
        <v>298.06</v>
      </c>
      <c r="AA262">
        <v>1.0029999999999999</v>
      </c>
      <c r="AB262">
        <v>0</v>
      </c>
      <c r="AC262">
        <v>0</v>
      </c>
      <c r="AD262">
        <v>0</v>
      </c>
      <c r="AE262">
        <v>1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T262">
        <v>298.06</v>
      </c>
      <c r="AV262">
        <v>0</v>
      </c>
      <c r="AW262">
        <v>2</v>
      </c>
      <c r="AX262">
        <v>1045560809</v>
      </c>
      <c r="AY262">
        <v>1</v>
      </c>
      <c r="AZ262">
        <v>0</v>
      </c>
      <c r="BA262">
        <v>306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CX262">
        <f>Y262*Source!I87</f>
        <v>11.9224</v>
      </c>
      <c r="CY262">
        <f>AA262</f>
        <v>1.0029999999999999</v>
      </c>
      <c r="CZ262">
        <f>AE262</f>
        <v>1</v>
      </c>
      <c r="DA262">
        <f>AI262</f>
        <v>1</v>
      </c>
      <c r="DB262">
        <f>ROUND(ROUND(AT262*CZ262,2),6)</f>
        <v>298.06</v>
      </c>
      <c r="DC262">
        <f>ROUND(ROUND(AT262*AG262,2),6)</f>
        <v>0</v>
      </c>
    </row>
    <row r="263" spans="1:107" x14ac:dyDescent="0.25">
      <c r="A263">
        <f>ROW(Source!A90)</f>
        <v>90</v>
      </c>
      <c r="B263">
        <v>1045535525</v>
      </c>
      <c r="C263">
        <v>1045560879</v>
      </c>
      <c r="D263">
        <v>394458722</v>
      </c>
      <c r="E263">
        <v>394458718</v>
      </c>
      <c r="F263">
        <v>1</v>
      </c>
      <c r="G263">
        <v>394458718</v>
      </c>
      <c r="H263">
        <v>1</v>
      </c>
      <c r="I263" t="s">
        <v>499</v>
      </c>
      <c r="K263" t="s">
        <v>500</v>
      </c>
      <c r="L263">
        <v>1191</v>
      </c>
      <c r="N263">
        <v>1013</v>
      </c>
      <c r="O263" t="s">
        <v>501</v>
      </c>
      <c r="P263" t="s">
        <v>501</v>
      </c>
      <c r="Q263">
        <v>1</v>
      </c>
      <c r="W263">
        <v>0</v>
      </c>
      <c r="X263">
        <v>476480486</v>
      </c>
      <c r="Y263">
        <v>23.114999999999998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N263">
        <v>0</v>
      </c>
      <c r="AO263">
        <v>1</v>
      </c>
      <c r="AP263">
        <v>1</v>
      </c>
      <c r="AQ263">
        <v>0</v>
      </c>
      <c r="AR263">
        <v>0</v>
      </c>
      <c r="AT263">
        <v>20.100000000000001</v>
      </c>
      <c r="AU263" t="s">
        <v>165</v>
      </c>
      <c r="AV263">
        <v>1</v>
      </c>
      <c r="AW263">
        <v>2</v>
      </c>
      <c r="AX263">
        <v>1045560880</v>
      </c>
      <c r="AY263">
        <v>1</v>
      </c>
      <c r="AZ263">
        <v>0</v>
      </c>
      <c r="BA263">
        <v>307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CX263">
        <f>Y263*Source!I90</f>
        <v>21.265799999999999</v>
      </c>
      <c r="CY263">
        <f>AD263</f>
        <v>0</v>
      </c>
      <c r="CZ263">
        <f>AH263</f>
        <v>0</v>
      </c>
      <c r="DA263">
        <f>AL263</f>
        <v>1</v>
      </c>
      <c r="DB263">
        <f>ROUND((ROUND(AT263*CZ263,2)*1.15),6)</f>
        <v>0</v>
      </c>
      <c r="DC263">
        <f>ROUND((ROUND(AT263*AG263,2)*1.15),6)</f>
        <v>0</v>
      </c>
    </row>
    <row r="264" spans="1:107" x14ac:dyDescent="0.25">
      <c r="A264">
        <f>ROW(Source!A90)</f>
        <v>90</v>
      </c>
      <c r="B264">
        <v>1045535525</v>
      </c>
      <c r="C264">
        <v>1045560879</v>
      </c>
      <c r="D264">
        <v>394459462</v>
      </c>
      <c r="E264">
        <v>394458718</v>
      </c>
      <c r="F264">
        <v>1</v>
      </c>
      <c r="G264">
        <v>394458718</v>
      </c>
      <c r="H264">
        <v>2</v>
      </c>
      <c r="I264" t="s">
        <v>512</v>
      </c>
      <c r="K264" t="s">
        <v>513</v>
      </c>
      <c r="L264">
        <v>1344</v>
      </c>
      <c r="N264">
        <v>1008</v>
      </c>
      <c r="O264" t="s">
        <v>514</v>
      </c>
      <c r="P264" t="s">
        <v>514</v>
      </c>
      <c r="Q264">
        <v>1</v>
      </c>
      <c r="W264">
        <v>0</v>
      </c>
      <c r="X264">
        <v>-1180195794</v>
      </c>
      <c r="Y264">
        <v>231.07499999999999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0</v>
      </c>
      <c r="AI264">
        <v>1</v>
      </c>
      <c r="AJ264">
        <v>1</v>
      </c>
      <c r="AK264">
        <v>1</v>
      </c>
      <c r="AL264">
        <v>1</v>
      </c>
      <c r="AN264">
        <v>0</v>
      </c>
      <c r="AO264">
        <v>1</v>
      </c>
      <c r="AP264">
        <v>1</v>
      </c>
      <c r="AQ264">
        <v>0</v>
      </c>
      <c r="AR264">
        <v>0</v>
      </c>
      <c r="AT264">
        <v>184.86</v>
      </c>
      <c r="AU264" t="s">
        <v>164</v>
      </c>
      <c r="AV264">
        <v>0</v>
      </c>
      <c r="AW264">
        <v>2</v>
      </c>
      <c r="AX264">
        <v>1045560881</v>
      </c>
      <c r="AY264">
        <v>1</v>
      </c>
      <c r="AZ264">
        <v>0</v>
      </c>
      <c r="BA264">
        <v>308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CX264">
        <f>Y264*Source!I90</f>
        <v>212.589</v>
      </c>
      <c r="CY264">
        <f>AB264</f>
        <v>1</v>
      </c>
      <c r="CZ264">
        <f>AF264</f>
        <v>1</v>
      </c>
      <c r="DA264">
        <f>AJ264</f>
        <v>1</v>
      </c>
      <c r="DB264">
        <f>ROUND((ROUND(AT264*CZ264,2)*1.25),6)</f>
        <v>231.07499999999999</v>
      </c>
      <c r="DC264">
        <f>ROUND((ROUND(AT264*AG264,2)*1.25),6)</f>
        <v>0</v>
      </c>
    </row>
    <row r="265" spans="1:107" x14ac:dyDescent="0.25">
      <c r="A265">
        <f>ROW(Source!A90)</f>
        <v>90</v>
      </c>
      <c r="B265">
        <v>1045535525</v>
      </c>
      <c r="C265">
        <v>1045560879</v>
      </c>
      <c r="D265">
        <v>394506146</v>
      </c>
      <c r="E265">
        <v>1</v>
      </c>
      <c r="F265">
        <v>1</v>
      </c>
      <c r="G265">
        <v>394458718</v>
      </c>
      <c r="H265">
        <v>3</v>
      </c>
      <c r="I265" t="s">
        <v>291</v>
      </c>
      <c r="J265" t="s">
        <v>293</v>
      </c>
      <c r="K265" t="s">
        <v>81</v>
      </c>
      <c r="L265">
        <v>369160830</v>
      </c>
      <c r="N265">
        <v>1005</v>
      </c>
      <c r="O265" t="s">
        <v>292</v>
      </c>
      <c r="P265" t="s">
        <v>292</v>
      </c>
      <c r="Q265">
        <v>1</v>
      </c>
      <c r="W265">
        <v>0</v>
      </c>
      <c r="X265">
        <v>-1968388044</v>
      </c>
      <c r="Y265">
        <v>220</v>
      </c>
      <c r="AA265">
        <v>15.56</v>
      </c>
      <c r="AB265">
        <v>0</v>
      </c>
      <c r="AC265">
        <v>0</v>
      </c>
      <c r="AD265">
        <v>0</v>
      </c>
      <c r="AE265">
        <v>15.56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1</v>
      </c>
      <c r="AN265">
        <v>0</v>
      </c>
      <c r="AO265">
        <v>0</v>
      </c>
      <c r="AP265">
        <v>0</v>
      </c>
      <c r="AQ265">
        <v>0</v>
      </c>
      <c r="AR265">
        <v>0</v>
      </c>
      <c r="AT265">
        <v>220</v>
      </c>
      <c r="AV265">
        <v>0</v>
      </c>
      <c r="AW265">
        <v>1</v>
      </c>
      <c r="AX265">
        <v>-1</v>
      </c>
      <c r="AY265">
        <v>0</v>
      </c>
      <c r="AZ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CX265">
        <f>Y265*Source!I90</f>
        <v>202.4</v>
      </c>
      <c r="CY265">
        <f>AA265</f>
        <v>15.56</v>
      </c>
      <c r="CZ265">
        <f>AE265</f>
        <v>15.56</v>
      </c>
      <c r="DA265">
        <f>AI265</f>
        <v>1</v>
      </c>
      <c r="DB265">
        <f>ROUND(ROUND(AT265*CZ265,2),6)</f>
        <v>3423.2</v>
      </c>
      <c r="DC265">
        <f>ROUND(ROUND(AT265*AG265,2),6)</f>
        <v>0</v>
      </c>
    </row>
    <row r="266" spans="1:107" x14ac:dyDescent="0.25">
      <c r="A266">
        <f>ROW(Source!A90)</f>
        <v>90</v>
      </c>
      <c r="B266">
        <v>1045535525</v>
      </c>
      <c r="C266">
        <v>1045560879</v>
      </c>
      <c r="D266">
        <v>394506566</v>
      </c>
      <c r="E266">
        <v>1</v>
      </c>
      <c r="F266">
        <v>1</v>
      </c>
      <c r="G266">
        <v>394458718</v>
      </c>
      <c r="H266">
        <v>3</v>
      </c>
      <c r="I266" t="s">
        <v>295</v>
      </c>
      <c r="J266" t="s">
        <v>296</v>
      </c>
      <c r="K266" t="s">
        <v>628</v>
      </c>
      <c r="L266">
        <v>1348</v>
      </c>
      <c r="N266">
        <v>39568864</v>
      </c>
      <c r="O266" t="s">
        <v>233</v>
      </c>
      <c r="P266" t="s">
        <v>233</v>
      </c>
      <c r="Q266">
        <v>1000</v>
      </c>
      <c r="W266">
        <v>0</v>
      </c>
      <c r="X266">
        <v>-109214414</v>
      </c>
      <c r="Y266">
        <v>0.42</v>
      </c>
      <c r="AA266">
        <v>11626.84</v>
      </c>
      <c r="AB266">
        <v>0</v>
      </c>
      <c r="AC266">
        <v>0</v>
      </c>
      <c r="AD266">
        <v>0</v>
      </c>
      <c r="AE266">
        <v>11626.84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1</v>
      </c>
      <c r="AL266">
        <v>1</v>
      </c>
      <c r="AN266">
        <v>0</v>
      </c>
      <c r="AO266">
        <v>0</v>
      </c>
      <c r="AP266">
        <v>0</v>
      </c>
      <c r="AQ266">
        <v>0</v>
      </c>
      <c r="AR266">
        <v>0</v>
      </c>
      <c r="AT266">
        <v>0.42</v>
      </c>
      <c r="AV266">
        <v>0</v>
      </c>
      <c r="AW266">
        <v>1</v>
      </c>
      <c r="AX266">
        <v>-1</v>
      </c>
      <c r="AY266">
        <v>0</v>
      </c>
      <c r="AZ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CX266">
        <f>Y266*Source!I90</f>
        <v>0.38640000000000002</v>
      </c>
      <c r="CY266">
        <f>AA266</f>
        <v>11626.84</v>
      </c>
      <c r="CZ266">
        <f>AE266</f>
        <v>11626.84</v>
      </c>
      <c r="DA266">
        <f>AI266</f>
        <v>1</v>
      </c>
      <c r="DB266">
        <f>ROUND(ROUND(AT266*CZ266,2),6)</f>
        <v>4883.2700000000004</v>
      </c>
      <c r="DC266">
        <f>ROUND(ROUND(AT266*AG266,2),6)</f>
        <v>0</v>
      </c>
    </row>
    <row r="267" spans="1:107" x14ac:dyDescent="0.25">
      <c r="A267">
        <f>ROW(Source!A90)</f>
        <v>90</v>
      </c>
      <c r="B267">
        <v>1045535525</v>
      </c>
      <c r="C267">
        <v>1045560879</v>
      </c>
      <c r="D267">
        <v>394525067</v>
      </c>
      <c r="E267">
        <v>1</v>
      </c>
      <c r="F267">
        <v>1</v>
      </c>
      <c r="G267">
        <v>394458718</v>
      </c>
      <c r="H267">
        <v>3</v>
      </c>
      <c r="I267" t="s">
        <v>298</v>
      </c>
      <c r="J267" t="s">
        <v>299</v>
      </c>
      <c r="K267" t="s">
        <v>83</v>
      </c>
      <c r="L267">
        <v>1339</v>
      </c>
      <c r="N267">
        <v>1007</v>
      </c>
      <c r="O267" t="s">
        <v>241</v>
      </c>
      <c r="P267" t="s">
        <v>241</v>
      </c>
      <c r="Q267">
        <v>1</v>
      </c>
      <c r="W267">
        <v>0</v>
      </c>
      <c r="X267">
        <v>1253454376</v>
      </c>
      <c r="Y267">
        <v>2.5</v>
      </c>
      <c r="AA267">
        <v>371.46</v>
      </c>
      <c r="AB267">
        <v>0</v>
      </c>
      <c r="AC267">
        <v>0</v>
      </c>
      <c r="AD267">
        <v>0</v>
      </c>
      <c r="AE267">
        <v>371.46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1</v>
      </c>
      <c r="AL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T267">
        <v>2.5</v>
      </c>
      <c r="AV267">
        <v>0</v>
      </c>
      <c r="AW267">
        <v>1</v>
      </c>
      <c r="AX267">
        <v>-1</v>
      </c>
      <c r="AY267">
        <v>0</v>
      </c>
      <c r="AZ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CX267">
        <f>Y267*Source!I90</f>
        <v>2.3000000000000003</v>
      </c>
      <c r="CY267">
        <f>AA267</f>
        <v>371.46</v>
      </c>
      <c r="CZ267">
        <f>AE267</f>
        <v>371.46</v>
      </c>
      <c r="DA267">
        <f>AI267</f>
        <v>1</v>
      </c>
      <c r="DB267">
        <f>ROUND(ROUND(AT267*CZ267,2),6)</f>
        <v>928.65</v>
      </c>
      <c r="DC267">
        <f>ROUND(ROUND(AT267*AG267,2),6)</f>
        <v>0</v>
      </c>
    </row>
    <row r="268" spans="1:107" x14ac:dyDescent="0.25">
      <c r="A268">
        <f>ROW(Source!A90)</f>
        <v>90</v>
      </c>
      <c r="B268">
        <v>1045535525</v>
      </c>
      <c r="C268">
        <v>1045560879</v>
      </c>
      <c r="D268">
        <v>394480058</v>
      </c>
      <c r="E268">
        <v>394458718</v>
      </c>
      <c r="F268">
        <v>1</v>
      </c>
      <c r="G268">
        <v>394458718</v>
      </c>
      <c r="H268">
        <v>3</v>
      </c>
      <c r="I268" t="s">
        <v>530</v>
      </c>
      <c r="K268" t="s">
        <v>531</v>
      </c>
      <c r="L268">
        <v>1344</v>
      </c>
      <c r="N268">
        <v>1008</v>
      </c>
      <c r="O268" t="s">
        <v>514</v>
      </c>
      <c r="P268" t="s">
        <v>514</v>
      </c>
      <c r="Q268">
        <v>1</v>
      </c>
      <c r="W268">
        <v>0</v>
      </c>
      <c r="X268">
        <v>-94250534</v>
      </c>
      <c r="Y268">
        <v>85.77</v>
      </c>
      <c r="AA268">
        <v>1</v>
      </c>
      <c r="AB268">
        <v>0</v>
      </c>
      <c r="AC268">
        <v>0</v>
      </c>
      <c r="AD268">
        <v>0</v>
      </c>
      <c r="AE268">
        <v>1</v>
      </c>
      <c r="AF268">
        <v>0</v>
      </c>
      <c r="AG268">
        <v>0</v>
      </c>
      <c r="AH268">
        <v>0</v>
      </c>
      <c r="AI268">
        <v>1</v>
      </c>
      <c r="AJ268">
        <v>1</v>
      </c>
      <c r="AK268">
        <v>1</v>
      </c>
      <c r="AL268">
        <v>1</v>
      </c>
      <c r="AN268">
        <v>0</v>
      </c>
      <c r="AO268">
        <v>1</v>
      </c>
      <c r="AP268">
        <v>0</v>
      </c>
      <c r="AQ268">
        <v>0</v>
      </c>
      <c r="AR268">
        <v>0</v>
      </c>
      <c r="AT268">
        <v>85.77</v>
      </c>
      <c r="AV268">
        <v>0</v>
      </c>
      <c r="AW268">
        <v>2</v>
      </c>
      <c r="AX268">
        <v>1045560885</v>
      </c>
      <c r="AY268">
        <v>1</v>
      </c>
      <c r="AZ268">
        <v>0</v>
      </c>
      <c r="BA268">
        <v>312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CX268">
        <f>Y268*Source!I90</f>
        <v>78.9084</v>
      </c>
      <c r="CY268">
        <f>AA268</f>
        <v>1</v>
      </c>
      <c r="CZ268">
        <f>AE268</f>
        <v>1</v>
      </c>
      <c r="DA268">
        <f>AI268</f>
        <v>1</v>
      </c>
      <c r="DB268">
        <f>ROUND(ROUND(AT268*CZ268,2),6)</f>
        <v>85.77</v>
      </c>
      <c r="DC268">
        <f>ROUND(ROUND(AT268*AG268,2),6)</f>
        <v>0</v>
      </c>
    </row>
    <row r="269" spans="1:107" x14ac:dyDescent="0.25">
      <c r="A269">
        <f>ROW(Source!A91)</f>
        <v>91</v>
      </c>
      <c r="B269">
        <v>1045535526</v>
      </c>
      <c r="C269">
        <v>1045560879</v>
      </c>
      <c r="D269">
        <v>394458722</v>
      </c>
      <c r="E269">
        <v>394458718</v>
      </c>
      <c r="F269">
        <v>1</v>
      </c>
      <c r="G269">
        <v>394458718</v>
      </c>
      <c r="H269">
        <v>1</v>
      </c>
      <c r="I269" t="s">
        <v>499</v>
      </c>
      <c r="K269" t="s">
        <v>500</v>
      </c>
      <c r="L269">
        <v>1191</v>
      </c>
      <c r="N269">
        <v>1013</v>
      </c>
      <c r="O269" t="s">
        <v>501</v>
      </c>
      <c r="P269" t="s">
        <v>501</v>
      </c>
      <c r="Q269">
        <v>1</v>
      </c>
      <c r="W269">
        <v>0</v>
      </c>
      <c r="X269">
        <v>476480486</v>
      </c>
      <c r="Y269">
        <v>23.114999999999998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1</v>
      </c>
      <c r="AL269">
        <v>1</v>
      </c>
      <c r="AN269">
        <v>0</v>
      </c>
      <c r="AO269">
        <v>1</v>
      </c>
      <c r="AP269">
        <v>1</v>
      </c>
      <c r="AQ269">
        <v>0</v>
      </c>
      <c r="AR269">
        <v>0</v>
      </c>
      <c r="AT269">
        <v>20.100000000000001</v>
      </c>
      <c r="AU269" t="s">
        <v>165</v>
      </c>
      <c r="AV269">
        <v>1</v>
      </c>
      <c r="AW269">
        <v>2</v>
      </c>
      <c r="AX269">
        <v>1045560880</v>
      </c>
      <c r="AY269">
        <v>1</v>
      </c>
      <c r="AZ269">
        <v>0</v>
      </c>
      <c r="BA269">
        <v>313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CX269">
        <f>Y269*Source!I91</f>
        <v>21.265799999999999</v>
      </c>
      <c r="CY269">
        <f>AD269</f>
        <v>0</v>
      </c>
      <c r="CZ269">
        <f>AH269</f>
        <v>0</v>
      </c>
      <c r="DA269">
        <f>AL269</f>
        <v>1</v>
      </c>
      <c r="DB269">
        <f>ROUND((ROUND(AT269*CZ269,2)*1.15),6)</f>
        <v>0</v>
      </c>
      <c r="DC269">
        <f>ROUND((ROUND(AT269*AG269,2)*1.15),6)</f>
        <v>0</v>
      </c>
    </row>
    <row r="270" spans="1:107" x14ac:dyDescent="0.25">
      <c r="A270">
        <f>ROW(Source!A91)</f>
        <v>91</v>
      </c>
      <c r="B270">
        <v>1045535526</v>
      </c>
      <c r="C270">
        <v>1045560879</v>
      </c>
      <c r="D270">
        <v>394459462</v>
      </c>
      <c r="E270">
        <v>394458718</v>
      </c>
      <c r="F270">
        <v>1</v>
      </c>
      <c r="G270">
        <v>394458718</v>
      </c>
      <c r="H270">
        <v>2</v>
      </c>
      <c r="I270" t="s">
        <v>512</v>
      </c>
      <c r="K270" t="s">
        <v>513</v>
      </c>
      <c r="L270">
        <v>1344</v>
      </c>
      <c r="N270">
        <v>1008</v>
      </c>
      <c r="O270" t="s">
        <v>514</v>
      </c>
      <c r="P270" t="s">
        <v>514</v>
      </c>
      <c r="Q270">
        <v>1</v>
      </c>
      <c r="W270">
        <v>0</v>
      </c>
      <c r="X270">
        <v>-1180195794</v>
      </c>
      <c r="Y270">
        <v>231.07499999999999</v>
      </c>
      <c r="AA270">
        <v>0</v>
      </c>
      <c r="AB270">
        <v>1.0469999999999999</v>
      </c>
      <c r="AC270">
        <v>0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1</v>
      </c>
      <c r="AJ270">
        <v>1</v>
      </c>
      <c r="AK270">
        <v>1</v>
      </c>
      <c r="AL270">
        <v>1</v>
      </c>
      <c r="AN270">
        <v>0</v>
      </c>
      <c r="AO270">
        <v>1</v>
      </c>
      <c r="AP270">
        <v>1</v>
      </c>
      <c r="AQ270">
        <v>0</v>
      </c>
      <c r="AR270">
        <v>0</v>
      </c>
      <c r="AT270">
        <v>184.86</v>
      </c>
      <c r="AU270" t="s">
        <v>164</v>
      </c>
      <c r="AV270">
        <v>0</v>
      </c>
      <c r="AW270">
        <v>2</v>
      </c>
      <c r="AX270">
        <v>1045560881</v>
      </c>
      <c r="AY270">
        <v>1</v>
      </c>
      <c r="AZ270">
        <v>0</v>
      </c>
      <c r="BA270">
        <v>314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CX270">
        <f>Y270*Source!I91</f>
        <v>212.589</v>
      </c>
      <c r="CY270">
        <f>AB270</f>
        <v>1.0469999999999999</v>
      </c>
      <c r="CZ270">
        <f>AF270</f>
        <v>1</v>
      </c>
      <c r="DA270">
        <f>AJ270</f>
        <v>1</v>
      </c>
      <c r="DB270">
        <f>ROUND((ROUND(AT270*CZ270,2)*1.25),6)</f>
        <v>231.07499999999999</v>
      </c>
      <c r="DC270">
        <f>ROUND((ROUND(AT270*AG270,2)*1.25),6)</f>
        <v>0</v>
      </c>
    </row>
    <row r="271" spans="1:107" x14ac:dyDescent="0.25">
      <c r="A271">
        <f>ROW(Source!A91)</f>
        <v>91</v>
      </c>
      <c r="B271">
        <v>1045535526</v>
      </c>
      <c r="C271">
        <v>1045560879</v>
      </c>
      <c r="D271">
        <v>394506146</v>
      </c>
      <c r="E271">
        <v>1</v>
      </c>
      <c r="F271">
        <v>1</v>
      </c>
      <c r="G271">
        <v>394458718</v>
      </c>
      <c r="H271">
        <v>3</v>
      </c>
      <c r="I271" t="s">
        <v>291</v>
      </c>
      <c r="J271" t="s">
        <v>293</v>
      </c>
      <c r="K271" t="s">
        <v>81</v>
      </c>
      <c r="L271">
        <v>369160830</v>
      </c>
      <c r="N271">
        <v>1005</v>
      </c>
      <c r="O271" t="s">
        <v>292</v>
      </c>
      <c r="P271" t="s">
        <v>292</v>
      </c>
      <c r="Q271">
        <v>1</v>
      </c>
      <c r="W271">
        <v>0</v>
      </c>
      <c r="X271">
        <v>-1968388044</v>
      </c>
      <c r="Y271">
        <v>220</v>
      </c>
      <c r="AA271">
        <v>89.493028800000005</v>
      </c>
      <c r="AB271">
        <v>0</v>
      </c>
      <c r="AC271">
        <v>0</v>
      </c>
      <c r="AD271">
        <v>0</v>
      </c>
      <c r="AE271">
        <v>15.56</v>
      </c>
      <c r="AF271">
        <v>0</v>
      </c>
      <c r="AG271">
        <v>0</v>
      </c>
      <c r="AH271">
        <v>0</v>
      </c>
      <c r="AI271">
        <v>5.74</v>
      </c>
      <c r="AJ271">
        <v>1</v>
      </c>
      <c r="AK271">
        <v>1</v>
      </c>
      <c r="AL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T271">
        <v>220</v>
      </c>
      <c r="AV271">
        <v>0</v>
      </c>
      <c r="AW271">
        <v>1</v>
      </c>
      <c r="AX271">
        <v>-1</v>
      </c>
      <c r="AY271">
        <v>0</v>
      </c>
      <c r="AZ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CX271">
        <f>Y271*Source!I91</f>
        <v>202.4</v>
      </c>
      <c r="CY271">
        <f>AA271</f>
        <v>89.493028800000005</v>
      </c>
      <c r="CZ271">
        <f>AE271</f>
        <v>15.56</v>
      </c>
      <c r="DA271">
        <f>AI271</f>
        <v>5.74</v>
      </c>
      <c r="DB271">
        <f>ROUND(ROUND(AT271*CZ271,2),6)</f>
        <v>3423.2</v>
      </c>
      <c r="DC271">
        <f>ROUND(ROUND(AT271*AG271,2),6)</f>
        <v>0</v>
      </c>
    </row>
    <row r="272" spans="1:107" x14ac:dyDescent="0.25">
      <c r="A272">
        <f>ROW(Source!A91)</f>
        <v>91</v>
      </c>
      <c r="B272">
        <v>1045535526</v>
      </c>
      <c r="C272">
        <v>1045560879</v>
      </c>
      <c r="D272">
        <v>394506566</v>
      </c>
      <c r="E272">
        <v>1</v>
      </c>
      <c r="F272">
        <v>1</v>
      </c>
      <c r="G272">
        <v>394458718</v>
      </c>
      <c r="H272">
        <v>3</v>
      </c>
      <c r="I272" t="s">
        <v>295</v>
      </c>
      <c r="J272" t="s">
        <v>296</v>
      </c>
      <c r="K272" t="s">
        <v>628</v>
      </c>
      <c r="L272">
        <v>1348</v>
      </c>
      <c r="N272">
        <v>39568864</v>
      </c>
      <c r="O272" t="s">
        <v>233</v>
      </c>
      <c r="P272" t="s">
        <v>233</v>
      </c>
      <c r="Q272">
        <v>1000</v>
      </c>
      <c r="W272">
        <v>0</v>
      </c>
      <c r="X272">
        <v>-109214414</v>
      </c>
      <c r="Y272">
        <v>0.42</v>
      </c>
      <c r="AA272">
        <v>30406.744504800001</v>
      </c>
      <c r="AB272">
        <v>0</v>
      </c>
      <c r="AC272">
        <v>0</v>
      </c>
      <c r="AD272">
        <v>0</v>
      </c>
      <c r="AE272">
        <v>11626.84</v>
      </c>
      <c r="AF272">
        <v>0</v>
      </c>
      <c r="AG272">
        <v>0</v>
      </c>
      <c r="AH272">
        <v>0</v>
      </c>
      <c r="AI272">
        <v>2.61</v>
      </c>
      <c r="AJ272">
        <v>1</v>
      </c>
      <c r="AK272">
        <v>1</v>
      </c>
      <c r="AL272">
        <v>1</v>
      </c>
      <c r="AN272">
        <v>0</v>
      </c>
      <c r="AO272">
        <v>0</v>
      </c>
      <c r="AP272">
        <v>0</v>
      </c>
      <c r="AQ272">
        <v>0</v>
      </c>
      <c r="AR272">
        <v>0</v>
      </c>
      <c r="AT272">
        <v>0.42</v>
      </c>
      <c r="AV272">
        <v>0</v>
      </c>
      <c r="AW272">
        <v>1</v>
      </c>
      <c r="AX272">
        <v>-1</v>
      </c>
      <c r="AY272">
        <v>0</v>
      </c>
      <c r="AZ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CX272">
        <f>Y272*Source!I91</f>
        <v>0.38640000000000002</v>
      </c>
      <c r="CY272">
        <f>AA272</f>
        <v>30406.744504800001</v>
      </c>
      <c r="CZ272">
        <f>AE272</f>
        <v>11626.84</v>
      </c>
      <c r="DA272">
        <f>AI272</f>
        <v>2.61</v>
      </c>
      <c r="DB272">
        <f>ROUND(ROUND(AT272*CZ272,2),6)</f>
        <v>4883.2700000000004</v>
      </c>
      <c r="DC272">
        <f>ROUND(ROUND(AT272*AG272,2),6)</f>
        <v>0</v>
      </c>
    </row>
    <row r="273" spans="1:107" x14ac:dyDescent="0.25">
      <c r="A273">
        <f>ROW(Source!A91)</f>
        <v>91</v>
      </c>
      <c r="B273">
        <v>1045535526</v>
      </c>
      <c r="C273">
        <v>1045560879</v>
      </c>
      <c r="D273">
        <v>394525067</v>
      </c>
      <c r="E273">
        <v>1</v>
      </c>
      <c r="F273">
        <v>1</v>
      </c>
      <c r="G273">
        <v>394458718</v>
      </c>
      <c r="H273">
        <v>3</v>
      </c>
      <c r="I273" t="s">
        <v>298</v>
      </c>
      <c r="J273" t="s">
        <v>299</v>
      </c>
      <c r="K273" t="s">
        <v>83</v>
      </c>
      <c r="L273">
        <v>1339</v>
      </c>
      <c r="N273">
        <v>1007</v>
      </c>
      <c r="O273" t="s">
        <v>241</v>
      </c>
      <c r="P273" t="s">
        <v>241</v>
      </c>
      <c r="Q273">
        <v>1</v>
      </c>
      <c r="W273">
        <v>0</v>
      </c>
      <c r="X273">
        <v>1253454376</v>
      </c>
      <c r="Y273">
        <v>2.5</v>
      </c>
      <c r="AA273">
        <v>3133.9485863999998</v>
      </c>
      <c r="AB273">
        <v>0</v>
      </c>
      <c r="AC273">
        <v>0</v>
      </c>
      <c r="AD273">
        <v>0</v>
      </c>
      <c r="AE273">
        <v>371.46</v>
      </c>
      <c r="AF273">
        <v>0</v>
      </c>
      <c r="AG273">
        <v>0</v>
      </c>
      <c r="AH273">
        <v>0</v>
      </c>
      <c r="AI273">
        <v>8.42</v>
      </c>
      <c r="AJ273">
        <v>1</v>
      </c>
      <c r="AK273">
        <v>1</v>
      </c>
      <c r="AL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T273">
        <v>2.5</v>
      </c>
      <c r="AV273">
        <v>0</v>
      </c>
      <c r="AW273">
        <v>1</v>
      </c>
      <c r="AX273">
        <v>-1</v>
      </c>
      <c r="AY273">
        <v>0</v>
      </c>
      <c r="AZ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CX273">
        <f>Y273*Source!I91</f>
        <v>2.3000000000000003</v>
      </c>
      <c r="CY273">
        <f>AA273</f>
        <v>3133.9485863999998</v>
      </c>
      <c r="CZ273">
        <f>AE273</f>
        <v>371.46</v>
      </c>
      <c r="DA273">
        <f>AI273</f>
        <v>8.42</v>
      </c>
      <c r="DB273">
        <f>ROUND(ROUND(AT273*CZ273,2),6)</f>
        <v>928.65</v>
      </c>
      <c r="DC273">
        <f>ROUND(ROUND(AT273*AG273,2),6)</f>
        <v>0</v>
      </c>
    </row>
    <row r="274" spans="1:107" x14ac:dyDescent="0.25">
      <c r="A274">
        <f>ROW(Source!A91)</f>
        <v>91</v>
      </c>
      <c r="B274">
        <v>1045535526</v>
      </c>
      <c r="C274">
        <v>1045560879</v>
      </c>
      <c r="D274">
        <v>394480058</v>
      </c>
      <c r="E274">
        <v>394458718</v>
      </c>
      <c r="F274">
        <v>1</v>
      </c>
      <c r="G274">
        <v>394458718</v>
      </c>
      <c r="H274">
        <v>3</v>
      </c>
      <c r="I274" t="s">
        <v>530</v>
      </c>
      <c r="K274" t="s">
        <v>531</v>
      </c>
      <c r="L274">
        <v>1344</v>
      </c>
      <c r="N274">
        <v>1008</v>
      </c>
      <c r="O274" t="s">
        <v>514</v>
      </c>
      <c r="P274" t="s">
        <v>514</v>
      </c>
      <c r="Q274">
        <v>1</v>
      </c>
      <c r="W274">
        <v>0</v>
      </c>
      <c r="X274">
        <v>-94250534</v>
      </c>
      <c r="Y274">
        <v>85.77</v>
      </c>
      <c r="AA274">
        <v>1.002</v>
      </c>
      <c r="AB274">
        <v>0</v>
      </c>
      <c r="AC274">
        <v>0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1</v>
      </c>
      <c r="AJ274">
        <v>1</v>
      </c>
      <c r="AK274">
        <v>1</v>
      </c>
      <c r="AL274">
        <v>1</v>
      </c>
      <c r="AN274">
        <v>0</v>
      </c>
      <c r="AO274">
        <v>1</v>
      </c>
      <c r="AP274">
        <v>0</v>
      </c>
      <c r="AQ274">
        <v>0</v>
      </c>
      <c r="AR274">
        <v>0</v>
      </c>
      <c r="AT274">
        <v>85.77</v>
      </c>
      <c r="AV274">
        <v>0</v>
      </c>
      <c r="AW274">
        <v>2</v>
      </c>
      <c r="AX274">
        <v>1045560885</v>
      </c>
      <c r="AY274">
        <v>1</v>
      </c>
      <c r="AZ274">
        <v>0</v>
      </c>
      <c r="BA274">
        <v>318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CX274">
        <f>Y274*Source!I91</f>
        <v>78.9084</v>
      </c>
      <c r="CY274">
        <f>AA274</f>
        <v>1.002</v>
      </c>
      <c r="CZ274">
        <f>AE274</f>
        <v>1</v>
      </c>
      <c r="DA274">
        <f>AI274</f>
        <v>1</v>
      </c>
      <c r="DB274">
        <f>ROUND(ROUND(AT274*CZ274,2),6)</f>
        <v>85.77</v>
      </c>
      <c r="DC274">
        <f>ROUND(ROUND(AT274*AG274,2),6)</f>
        <v>0</v>
      </c>
    </row>
    <row r="275" spans="1:107" x14ac:dyDescent="0.25">
      <c r="A275">
        <f>ROW(Source!A98)</f>
        <v>98</v>
      </c>
      <c r="B275">
        <v>1045535525</v>
      </c>
      <c r="C275">
        <v>1045561351</v>
      </c>
      <c r="D275">
        <v>394458722</v>
      </c>
      <c r="E275">
        <v>394458718</v>
      </c>
      <c r="F275">
        <v>1</v>
      </c>
      <c r="G275">
        <v>394458718</v>
      </c>
      <c r="H275">
        <v>1</v>
      </c>
      <c r="I275" t="s">
        <v>499</v>
      </c>
      <c r="K275" t="s">
        <v>500</v>
      </c>
      <c r="L275">
        <v>1191</v>
      </c>
      <c r="N275">
        <v>1013</v>
      </c>
      <c r="O275" t="s">
        <v>501</v>
      </c>
      <c r="P275" t="s">
        <v>501</v>
      </c>
      <c r="Q275">
        <v>1</v>
      </c>
      <c r="W275">
        <v>0</v>
      </c>
      <c r="X275">
        <v>476480486</v>
      </c>
      <c r="Y275">
        <v>63.94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1</v>
      </c>
      <c r="AN275">
        <v>0</v>
      </c>
      <c r="AO275">
        <v>1</v>
      </c>
      <c r="AP275">
        <v>1</v>
      </c>
      <c r="AQ275">
        <v>0</v>
      </c>
      <c r="AR275">
        <v>0</v>
      </c>
      <c r="AT275">
        <v>55.6</v>
      </c>
      <c r="AU275" t="s">
        <v>165</v>
      </c>
      <c r="AV275">
        <v>1</v>
      </c>
      <c r="AW275">
        <v>2</v>
      </c>
      <c r="AX275">
        <v>1045561352</v>
      </c>
      <c r="AY275">
        <v>1</v>
      </c>
      <c r="AZ275">
        <v>0</v>
      </c>
      <c r="BA275">
        <v>319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CX275">
        <f>Y275*Source!I98</f>
        <v>1.9181999999999999</v>
      </c>
      <c r="CY275">
        <f>AD275</f>
        <v>0</v>
      </c>
      <c r="CZ275">
        <f>AH275</f>
        <v>0</v>
      </c>
      <c r="DA275">
        <f>AL275</f>
        <v>1</v>
      </c>
      <c r="DB275">
        <f>ROUND((ROUND(AT275*CZ275,2)*1.15),6)</f>
        <v>0</v>
      </c>
      <c r="DC275">
        <f>ROUND((ROUND(AT275*AG275,2)*1.15),6)</f>
        <v>0</v>
      </c>
    </row>
    <row r="276" spans="1:107" x14ac:dyDescent="0.25">
      <c r="A276">
        <f>ROW(Source!A98)</f>
        <v>98</v>
      </c>
      <c r="B276">
        <v>1045535525</v>
      </c>
      <c r="C276">
        <v>1045561351</v>
      </c>
      <c r="D276">
        <v>394530968</v>
      </c>
      <c r="E276">
        <v>1</v>
      </c>
      <c r="F276">
        <v>1</v>
      </c>
      <c r="G276">
        <v>394458718</v>
      </c>
      <c r="H276">
        <v>2</v>
      </c>
      <c r="I276" t="s">
        <v>629</v>
      </c>
      <c r="J276" t="s">
        <v>630</v>
      </c>
      <c r="K276" t="s">
        <v>631</v>
      </c>
      <c r="L276">
        <v>1367</v>
      </c>
      <c r="N276">
        <v>91022270</v>
      </c>
      <c r="O276" t="s">
        <v>505</v>
      </c>
      <c r="P276" t="s">
        <v>505</v>
      </c>
      <c r="Q276">
        <v>1</v>
      </c>
      <c r="W276">
        <v>0</v>
      </c>
      <c r="X276">
        <v>-286093136</v>
      </c>
      <c r="Y276">
        <v>5.125</v>
      </c>
      <c r="AA276">
        <v>0</v>
      </c>
      <c r="AB276">
        <v>19.260000000000002</v>
      </c>
      <c r="AC276">
        <v>11.2</v>
      </c>
      <c r="AD276">
        <v>0</v>
      </c>
      <c r="AE276">
        <v>0</v>
      </c>
      <c r="AF276">
        <v>19.260000000000002</v>
      </c>
      <c r="AG276">
        <v>11.2</v>
      </c>
      <c r="AH276">
        <v>0</v>
      </c>
      <c r="AI276">
        <v>1</v>
      </c>
      <c r="AJ276">
        <v>1</v>
      </c>
      <c r="AK276">
        <v>1</v>
      </c>
      <c r="AL276">
        <v>1</v>
      </c>
      <c r="AN276">
        <v>0</v>
      </c>
      <c r="AO276">
        <v>1</v>
      </c>
      <c r="AP276">
        <v>1</v>
      </c>
      <c r="AQ276">
        <v>0</v>
      </c>
      <c r="AR276">
        <v>0</v>
      </c>
      <c r="AT276">
        <v>4.0999999999999996</v>
      </c>
      <c r="AU276" t="s">
        <v>164</v>
      </c>
      <c r="AV276">
        <v>0</v>
      </c>
      <c r="AW276">
        <v>2</v>
      </c>
      <c r="AX276">
        <v>1045561353</v>
      </c>
      <c r="AY276">
        <v>1</v>
      </c>
      <c r="AZ276">
        <v>0</v>
      </c>
      <c r="BA276">
        <v>320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CX276">
        <f>Y276*Source!I98</f>
        <v>0.15375</v>
      </c>
      <c r="CY276">
        <f>AB276</f>
        <v>19.260000000000002</v>
      </c>
      <c r="CZ276">
        <f>AF276</f>
        <v>19.260000000000002</v>
      </c>
      <c r="DA276">
        <f>AJ276</f>
        <v>1</v>
      </c>
      <c r="DB276">
        <f>ROUND((ROUND(AT276*CZ276,2)*1.25),6)</f>
        <v>98.712500000000006</v>
      </c>
      <c r="DC276">
        <f>ROUND((ROUND(AT276*AG276,2)*1.25),6)</f>
        <v>57.4</v>
      </c>
    </row>
    <row r="277" spans="1:107" x14ac:dyDescent="0.25">
      <c r="A277">
        <f>ROW(Source!A98)</f>
        <v>98</v>
      </c>
      <c r="B277">
        <v>1045535525</v>
      </c>
      <c r="C277">
        <v>1045561351</v>
      </c>
      <c r="D277">
        <v>394459462</v>
      </c>
      <c r="E277">
        <v>394458718</v>
      </c>
      <c r="F277">
        <v>1</v>
      </c>
      <c r="G277">
        <v>394458718</v>
      </c>
      <c r="H277">
        <v>2</v>
      </c>
      <c r="I277" t="s">
        <v>512</v>
      </c>
      <c r="K277" t="s">
        <v>513</v>
      </c>
      <c r="L277">
        <v>1344</v>
      </c>
      <c r="N277">
        <v>1008</v>
      </c>
      <c r="O277" t="s">
        <v>514</v>
      </c>
      <c r="P277" t="s">
        <v>514</v>
      </c>
      <c r="Q277">
        <v>1</v>
      </c>
      <c r="W277">
        <v>0</v>
      </c>
      <c r="X277">
        <v>-1180195794</v>
      </c>
      <c r="Y277">
        <v>12.0875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1</v>
      </c>
      <c r="AJ277">
        <v>1</v>
      </c>
      <c r="AK277">
        <v>1</v>
      </c>
      <c r="AL277">
        <v>1</v>
      </c>
      <c r="AN277">
        <v>0</v>
      </c>
      <c r="AO277">
        <v>1</v>
      </c>
      <c r="AP277">
        <v>1</v>
      </c>
      <c r="AQ277">
        <v>0</v>
      </c>
      <c r="AR277">
        <v>0</v>
      </c>
      <c r="AT277">
        <v>9.67</v>
      </c>
      <c r="AU277" t="s">
        <v>164</v>
      </c>
      <c r="AV277">
        <v>0</v>
      </c>
      <c r="AW277">
        <v>2</v>
      </c>
      <c r="AX277">
        <v>1045561354</v>
      </c>
      <c r="AY277">
        <v>1</v>
      </c>
      <c r="AZ277">
        <v>0</v>
      </c>
      <c r="BA277">
        <v>321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CX277">
        <f>Y277*Source!I98</f>
        <v>0.36262499999999998</v>
      </c>
      <c r="CY277">
        <f>AB277</f>
        <v>1</v>
      </c>
      <c r="CZ277">
        <f>AF277</f>
        <v>1</v>
      </c>
      <c r="DA277">
        <f>AJ277</f>
        <v>1</v>
      </c>
      <c r="DB277">
        <f>ROUND((ROUND(AT277*CZ277,2)*1.25),6)</f>
        <v>12.0875</v>
      </c>
      <c r="DC277">
        <f>ROUND((ROUND(AT277*AG277,2)*1.25),6)</f>
        <v>0</v>
      </c>
    </row>
    <row r="278" spans="1:107" x14ac:dyDescent="0.25">
      <c r="A278">
        <f>ROW(Source!A98)</f>
        <v>98</v>
      </c>
      <c r="B278">
        <v>1045535525</v>
      </c>
      <c r="C278">
        <v>1045561351</v>
      </c>
      <c r="D278">
        <v>394506921</v>
      </c>
      <c r="E278">
        <v>1</v>
      </c>
      <c r="F278">
        <v>1</v>
      </c>
      <c r="G278">
        <v>394458718</v>
      </c>
      <c r="H278">
        <v>3</v>
      </c>
      <c r="I278" t="s">
        <v>632</v>
      </c>
      <c r="J278" t="s">
        <v>633</v>
      </c>
      <c r="K278" t="s">
        <v>634</v>
      </c>
      <c r="L278">
        <v>369160830</v>
      </c>
      <c r="N278">
        <v>1005</v>
      </c>
      <c r="O278" t="s">
        <v>292</v>
      </c>
      <c r="P278" t="s">
        <v>292</v>
      </c>
      <c r="Q278">
        <v>1</v>
      </c>
      <c r="W278">
        <v>0</v>
      </c>
      <c r="X278">
        <v>-1662681367</v>
      </c>
      <c r="Y278">
        <v>2.64</v>
      </c>
      <c r="AA278">
        <v>33.56</v>
      </c>
      <c r="AB278">
        <v>0</v>
      </c>
      <c r="AC278">
        <v>0</v>
      </c>
      <c r="AD278">
        <v>0</v>
      </c>
      <c r="AE278">
        <v>33.56</v>
      </c>
      <c r="AF278">
        <v>0</v>
      </c>
      <c r="AG278">
        <v>0</v>
      </c>
      <c r="AH278">
        <v>0</v>
      </c>
      <c r="AI278">
        <v>1</v>
      </c>
      <c r="AJ278">
        <v>1</v>
      </c>
      <c r="AK278">
        <v>1</v>
      </c>
      <c r="AL278">
        <v>1</v>
      </c>
      <c r="AN278">
        <v>0</v>
      </c>
      <c r="AO278">
        <v>1</v>
      </c>
      <c r="AP278">
        <v>0</v>
      </c>
      <c r="AQ278">
        <v>0</v>
      </c>
      <c r="AR278">
        <v>0</v>
      </c>
      <c r="AT278">
        <v>2.64</v>
      </c>
      <c r="AV278">
        <v>0</v>
      </c>
      <c r="AW278">
        <v>2</v>
      </c>
      <c r="AX278">
        <v>1045561356</v>
      </c>
      <c r="AY278">
        <v>1</v>
      </c>
      <c r="AZ278">
        <v>0</v>
      </c>
      <c r="BA278">
        <v>323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CX278">
        <f>Y278*Source!I98</f>
        <v>7.9200000000000007E-2</v>
      </c>
      <c r="CY278">
        <f>AA278</f>
        <v>33.56</v>
      </c>
      <c r="CZ278">
        <f>AE278</f>
        <v>33.56</v>
      </c>
      <c r="DA278">
        <f>AI278</f>
        <v>1</v>
      </c>
      <c r="DB278">
        <f>ROUND(ROUND(AT278*CZ278,2),6)</f>
        <v>88.6</v>
      </c>
      <c r="DC278">
        <f>ROUND(ROUND(AT278*AG278,2),6)</f>
        <v>0</v>
      </c>
    </row>
    <row r="279" spans="1:107" x14ac:dyDescent="0.25">
      <c r="A279">
        <f>ROW(Source!A98)</f>
        <v>98</v>
      </c>
      <c r="B279">
        <v>1045535525</v>
      </c>
      <c r="C279">
        <v>1045561351</v>
      </c>
      <c r="D279">
        <v>394525191</v>
      </c>
      <c r="E279">
        <v>1</v>
      </c>
      <c r="F279">
        <v>1</v>
      </c>
      <c r="G279">
        <v>394458718</v>
      </c>
      <c r="H279">
        <v>3</v>
      </c>
      <c r="I279" t="s">
        <v>307</v>
      </c>
      <c r="J279" t="s">
        <v>308</v>
      </c>
      <c r="K279" t="s">
        <v>86</v>
      </c>
      <c r="L279">
        <v>1348</v>
      </c>
      <c r="N279">
        <v>39568864</v>
      </c>
      <c r="O279" t="s">
        <v>233</v>
      </c>
      <c r="P279" t="s">
        <v>233</v>
      </c>
      <c r="Q279">
        <v>1000</v>
      </c>
      <c r="W279">
        <v>0</v>
      </c>
      <c r="X279">
        <v>2044213033</v>
      </c>
      <c r="Y279">
        <v>3.3666670000000001</v>
      </c>
      <c r="AA279">
        <v>1774.21</v>
      </c>
      <c r="AB279">
        <v>0</v>
      </c>
      <c r="AC279">
        <v>0</v>
      </c>
      <c r="AD279">
        <v>0</v>
      </c>
      <c r="AE279">
        <v>1774.21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1</v>
      </c>
      <c r="AL279">
        <v>1</v>
      </c>
      <c r="AN279">
        <v>0</v>
      </c>
      <c r="AO279">
        <v>0</v>
      </c>
      <c r="AP279">
        <v>0</v>
      </c>
      <c r="AQ279">
        <v>0</v>
      </c>
      <c r="AR279">
        <v>0</v>
      </c>
      <c r="AT279">
        <v>3.3666670000000001</v>
      </c>
      <c r="AV279">
        <v>0</v>
      </c>
      <c r="AW279">
        <v>1</v>
      </c>
      <c r="AX279">
        <v>-1</v>
      </c>
      <c r="AY279">
        <v>0</v>
      </c>
      <c r="AZ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CX279">
        <f>Y279*Source!I98</f>
        <v>0.10100001</v>
      </c>
      <c r="CY279">
        <f>AA279</f>
        <v>1774.21</v>
      </c>
      <c r="CZ279">
        <f>AE279</f>
        <v>1774.21</v>
      </c>
      <c r="DA279">
        <f>AI279</f>
        <v>1</v>
      </c>
      <c r="DB279">
        <f>ROUND(ROUND(AT279*CZ279,2),6)</f>
        <v>5973.17</v>
      </c>
      <c r="DC279">
        <f>ROUND(ROUND(AT279*AG279,2),6)</f>
        <v>0</v>
      </c>
    </row>
    <row r="280" spans="1:107" x14ac:dyDescent="0.25">
      <c r="A280">
        <f>ROW(Source!A98)</f>
        <v>98</v>
      </c>
      <c r="B280">
        <v>1045535525</v>
      </c>
      <c r="C280">
        <v>1045561351</v>
      </c>
      <c r="D280">
        <v>394480058</v>
      </c>
      <c r="E280">
        <v>394458718</v>
      </c>
      <c r="F280">
        <v>1</v>
      </c>
      <c r="G280">
        <v>394458718</v>
      </c>
      <c r="H280">
        <v>3</v>
      </c>
      <c r="I280" t="s">
        <v>530</v>
      </c>
      <c r="K280" t="s">
        <v>531</v>
      </c>
      <c r="L280">
        <v>1344</v>
      </c>
      <c r="N280">
        <v>1008</v>
      </c>
      <c r="O280" t="s">
        <v>514</v>
      </c>
      <c r="P280" t="s">
        <v>514</v>
      </c>
      <c r="Q280">
        <v>1</v>
      </c>
      <c r="W280">
        <v>0</v>
      </c>
      <c r="X280">
        <v>-94250534</v>
      </c>
      <c r="Y280">
        <v>2.25</v>
      </c>
      <c r="AA280">
        <v>1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1</v>
      </c>
      <c r="AJ280">
        <v>1</v>
      </c>
      <c r="AK280">
        <v>1</v>
      </c>
      <c r="AL280">
        <v>1</v>
      </c>
      <c r="AN280">
        <v>0</v>
      </c>
      <c r="AO280">
        <v>1</v>
      </c>
      <c r="AP280">
        <v>0</v>
      </c>
      <c r="AQ280">
        <v>0</v>
      </c>
      <c r="AR280">
        <v>0</v>
      </c>
      <c r="AT280">
        <v>2.25</v>
      </c>
      <c r="AV280">
        <v>0</v>
      </c>
      <c r="AW280">
        <v>2</v>
      </c>
      <c r="AX280">
        <v>1045561360</v>
      </c>
      <c r="AY280">
        <v>1</v>
      </c>
      <c r="AZ280">
        <v>0</v>
      </c>
      <c r="BA280">
        <v>327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CX280">
        <f>Y280*Source!I98</f>
        <v>6.7500000000000004E-2</v>
      </c>
      <c r="CY280">
        <f>AA280</f>
        <v>1</v>
      </c>
      <c r="CZ280">
        <f>AE280</f>
        <v>1</v>
      </c>
      <c r="DA280">
        <f>AI280</f>
        <v>1</v>
      </c>
      <c r="DB280">
        <f>ROUND(ROUND(AT280*CZ280,2),6)</f>
        <v>2.25</v>
      </c>
      <c r="DC280">
        <f>ROUND(ROUND(AT280*AG280,2),6)</f>
        <v>0</v>
      </c>
    </row>
    <row r="281" spans="1:107" x14ac:dyDescent="0.25">
      <c r="A281">
        <f>ROW(Source!A99)</f>
        <v>99</v>
      </c>
      <c r="B281">
        <v>1045535526</v>
      </c>
      <c r="C281">
        <v>1045561351</v>
      </c>
      <c r="D281">
        <v>394458722</v>
      </c>
      <c r="E281">
        <v>394458718</v>
      </c>
      <c r="F281">
        <v>1</v>
      </c>
      <c r="G281">
        <v>394458718</v>
      </c>
      <c r="H281">
        <v>1</v>
      </c>
      <c r="I281" t="s">
        <v>499</v>
      </c>
      <c r="K281" t="s">
        <v>500</v>
      </c>
      <c r="L281">
        <v>1191</v>
      </c>
      <c r="N281">
        <v>1013</v>
      </c>
      <c r="O281" t="s">
        <v>501</v>
      </c>
      <c r="P281" t="s">
        <v>501</v>
      </c>
      <c r="Q281">
        <v>1</v>
      </c>
      <c r="W281">
        <v>0</v>
      </c>
      <c r="X281">
        <v>476480486</v>
      </c>
      <c r="Y281">
        <v>63.94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1</v>
      </c>
      <c r="AK281">
        <v>1</v>
      </c>
      <c r="AL281">
        <v>1</v>
      </c>
      <c r="AN281">
        <v>0</v>
      </c>
      <c r="AO281">
        <v>1</v>
      </c>
      <c r="AP281">
        <v>1</v>
      </c>
      <c r="AQ281">
        <v>0</v>
      </c>
      <c r="AR281">
        <v>0</v>
      </c>
      <c r="AT281">
        <v>55.6</v>
      </c>
      <c r="AU281" t="s">
        <v>165</v>
      </c>
      <c r="AV281">
        <v>1</v>
      </c>
      <c r="AW281">
        <v>2</v>
      </c>
      <c r="AX281">
        <v>1045561352</v>
      </c>
      <c r="AY281">
        <v>1</v>
      </c>
      <c r="AZ281">
        <v>0</v>
      </c>
      <c r="BA281">
        <v>328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CX281">
        <f>Y281*Source!I99</f>
        <v>1.9181999999999999</v>
      </c>
      <c r="CY281">
        <f>AD281</f>
        <v>0</v>
      </c>
      <c r="CZ281">
        <f>AH281</f>
        <v>0</v>
      </c>
      <c r="DA281">
        <f>AL281</f>
        <v>1</v>
      </c>
      <c r="DB281">
        <f>ROUND((ROUND(AT281*CZ281,2)*1.15),6)</f>
        <v>0</v>
      </c>
      <c r="DC281">
        <f>ROUND((ROUND(AT281*AG281,2)*1.15),6)</f>
        <v>0</v>
      </c>
    </row>
    <row r="282" spans="1:107" x14ac:dyDescent="0.25">
      <c r="A282">
        <f>ROW(Source!A99)</f>
        <v>99</v>
      </c>
      <c r="B282">
        <v>1045535526</v>
      </c>
      <c r="C282">
        <v>1045561351</v>
      </c>
      <c r="D282">
        <v>394530968</v>
      </c>
      <c r="E282">
        <v>1</v>
      </c>
      <c r="F282">
        <v>1</v>
      </c>
      <c r="G282">
        <v>394458718</v>
      </c>
      <c r="H282">
        <v>2</v>
      </c>
      <c r="I282" t="s">
        <v>629</v>
      </c>
      <c r="J282" t="s">
        <v>630</v>
      </c>
      <c r="K282" t="s">
        <v>631</v>
      </c>
      <c r="L282">
        <v>1367</v>
      </c>
      <c r="N282">
        <v>91022270</v>
      </c>
      <c r="O282" t="s">
        <v>505</v>
      </c>
      <c r="P282" t="s">
        <v>505</v>
      </c>
      <c r="Q282">
        <v>1</v>
      </c>
      <c r="W282">
        <v>0</v>
      </c>
      <c r="X282">
        <v>-286093136</v>
      </c>
      <c r="Y282">
        <v>5.125</v>
      </c>
      <c r="AA282">
        <v>0</v>
      </c>
      <c r="AB282">
        <v>379.23421500000001</v>
      </c>
      <c r="AC282">
        <v>295.61</v>
      </c>
      <c r="AD282">
        <v>0</v>
      </c>
      <c r="AE282">
        <v>0</v>
      </c>
      <c r="AF282">
        <v>19.260000000000002</v>
      </c>
      <c r="AG282">
        <v>11.2</v>
      </c>
      <c r="AH282">
        <v>0</v>
      </c>
      <c r="AI282">
        <v>1</v>
      </c>
      <c r="AJ282">
        <v>19.21</v>
      </c>
      <c r="AK282">
        <v>25.75</v>
      </c>
      <c r="AL282">
        <v>1</v>
      </c>
      <c r="AN282">
        <v>0</v>
      </c>
      <c r="AO282">
        <v>1</v>
      </c>
      <c r="AP282">
        <v>1</v>
      </c>
      <c r="AQ282">
        <v>0</v>
      </c>
      <c r="AR282">
        <v>0</v>
      </c>
      <c r="AT282">
        <v>4.0999999999999996</v>
      </c>
      <c r="AU282" t="s">
        <v>164</v>
      </c>
      <c r="AV282">
        <v>0</v>
      </c>
      <c r="AW282">
        <v>2</v>
      </c>
      <c r="AX282">
        <v>1045561353</v>
      </c>
      <c r="AY282">
        <v>1</v>
      </c>
      <c r="AZ282">
        <v>0</v>
      </c>
      <c r="BA282">
        <v>329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CX282">
        <f>Y282*Source!I99</f>
        <v>0.15375</v>
      </c>
      <c r="CY282">
        <f>AB282</f>
        <v>379.23421500000001</v>
      </c>
      <c r="CZ282">
        <f>AF282</f>
        <v>19.260000000000002</v>
      </c>
      <c r="DA282">
        <f>AJ282</f>
        <v>19.21</v>
      </c>
      <c r="DB282">
        <f>ROUND((ROUND(AT282*CZ282,2)*1.25),6)</f>
        <v>98.712500000000006</v>
      </c>
      <c r="DC282">
        <f>ROUND((ROUND(AT282*AG282,2)*1.25),6)</f>
        <v>57.4</v>
      </c>
    </row>
    <row r="283" spans="1:107" x14ac:dyDescent="0.25">
      <c r="A283">
        <f>ROW(Source!A99)</f>
        <v>99</v>
      </c>
      <c r="B283">
        <v>1045535526</v>
      </c>
      <c r="C283">
        <v>1045561351</v>
      </c>
      <c r="D283">
        <v>394459462</v>
      </c>
      <c r="E283">
        <v>394458718</v>
      </c>
      <c r="F283">
        <v>1</v>
      </c>
      <c r="G283">
        <v>394458718</v>
      </c>
      <c r="H283">
        <v>2</v>
      </c>
      <c r="I283" t="s">
        <v>512</v>
      </c>
      <c r="K283" t="s">
        <v>513</v>
      </c>
      <c r="L283">
        <v>1344</v>
      </c>
      <c r="N283">
        <v>1008</v>
      </c>
      <c r="O283" t="s">
        <v>514</v>
      </c>
      <c r="P283" t="s">
        <v>514</v>
      </c>
      <c r="Q283">
        <v>1</v>
      </c>
      <c r="W283">
        <v>0</v>
      </c>
      <c r="X283">
        <v>-1180195794</v>
      </c>
      <c r="Y283">
        <v>12.0875</v>
      </c>
      <c r="AA283">
        <v>0</v>
      </c>
      <c r="AB283">
        <v>1.0249999999999999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1</v>
      </c>
      <c r="AJ283">
        <v>1</v>
      </c>
      <c r="AK283">
        <v>1</v>
      </c>
      <c r="AL283">
        <v>1</v>
      </c>
      <c r="AN283">
        <v>0</v>
      </c>
      <c r="AO283">
        <v>1</v>
      </c>
      <c r="AP283">
        <v>1</v>
      </c>
      <c r="AQ283">
        <v>0</v>
      </c>
      <c r="AR283">
        <v>0</v>
      </c>
      <c r="AT283">
        <v>9.67</v>
      </c>
      <c r="AU283" t="s">
        <v>164</v>
      </c>
      <c r="AV283">
        <v>0</v>
      </c>
      <c r="AW283">
        <v>2</v>
      </c>
      <c r="AX283">
        <v>1045561354</v>
      </c>
      <c r="AY283">
        <v>1</v>
      </c>
      <c r="AZ283">
        <v>0</v>
      </c>
      <c r="BA283">
        <v>330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CX283">
        <f>Y283*Source!I99</f>
        <v>0.36262499999999998</v>
      </c>
      <c r="CY283">
        <f>AB283</f>
        <v>1.0249999999999999</v>
      </c>
      <c r="CZ283">
        <f>AF283</f>
        <v>1</v>
      </c>
      <c r="DA283">
        <f>AJ283</f>
        <v>1</v>
      </c>
      <c r="DB283">
        <f>ROUND((ROUND(AT283*CZ283,2)*1.25),6)</f>
        <v>12.0875</v>
      </c>
      <c r="DC283">
        <f>ROUND((ROUND(AT283*AG283,2)*1.25),6)</f>
        <v>0</v>
      </c>
    </row>
    <row r="284" spans="1:107" x14ac:dyDescent="0.25">
      <c r="A284">
        <f>ROW(Source!A99)</f>
        <v>99</v>
      </c>
      <c r="B284">
        <v>1045535526</v>
      </c>
      <c r="C284">
        <v>1045561351</v>
      </c>
      <c r="D284">
        <v>394506921</v>
      </c>
      <c r="E284">
        <v>1</v>
      </c>
      <c r="F284">
        <v>1</v>
      </c>
      <c r="G284">
        <v>394458718</v>
      </c>
      <c r="H284">
        <v>3</v>
      </c>
      <c r="I284" t="s">
        <v>632</v>
      </c>
      <c r="J284" t="s">
        <v>633</v>
      </c>
      <c r="K284" t="s">
        <v>634</v>
      </c>
      <c r="L284">
        <v>369160830</v>
      </c>
      <c r="N284">
        <v>1005</v>
      </c>
      <c r="O284" t="s">
        <v>292</v>
      </c>
      <c r="P284" t="s">
        <v>292</v>
      </c>
      <c r="Q284">
        <v>1</v>
      </c>
      <c r="W284">
        <v>0</v>
      </c>
      <c r="X284">
        <v>-1662681367</v>
      </c>
      <c r="Y284">
        <v>2.64</v>
      </c>
      <c r="AA284">
        <v>699.726</v>
      </c>
      <c r="AB284">
        <v>0</v>
      </c>
      <c r="AC284">
        <v>0</v>
      </c>
      <c r="AD284">
        <v>0</v>
      </c>
      <c r="AE284">
        <v>33.56</v>
      </c>
      <c r="AF284">
        <v>0</v>
      </c>
      <c r="AG284">
        <v>0</v>
      </c>
      <c r="AH284">
        <v>0</v>
      </c>
      <c r="AI284">
        <v>20.85</v>
      </c>
      <c r="AJ284">
        <v>1</v>
      </c>
      <c r="AK284">
        <v>1</v>
      </c>
      <c r="AL284">
        <v>1</v>
      </c>
      <c r="AN284">
        <v>0</v>
      </c>
      <c r="AO284">
        <v>1</v>
      </c>
      <c r="AP284">
        <v>0</v>
      </c>
      <c r="AQ284">
        <v>0</v>
      </c>
      <c r="AR284">
        <v>0</v>
      </c>
      <c r="AT284">
        <v>2.64</v>
      </c>
      <c r="AV284">
        <v>0</v>
      </c>
      <c r="AW284">
        <v>2</v>
      </c>
      <c r="AX284">
        <v>1045561356</v>
      </c>
      <c r="AY284">
        <v>1</v>
      </c>
      <c r="AZ284">
        <v>0</v>
      </c>
      <c r="BA284">
        <v>332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CX284">
        <f>Y284*Source!I99</f>
        <v>7.9200000000000007E-2</v>
      </c>
      <c r="CY284">
        <f>AA284</f>
        <v>699.726</v>
      </c>
      <c r="CZ284">
        <f>AE284</f>
        <v>33.56</v>
      </c>
      <c r="DA284">
        <f>AI284</f>
        <v>20.85</v>
      </c>
      <c r="DB284">
        <f>ROUND(ROUND(AT284*CZ284,2),6)</f>
        <v>88.6</v>
      </c>
      <c r="DC284">
        <f>ROUND(ROUND(AT284*AG284,2),6)</f>
        <v>0</v>
      </c>
    </row>
    <row r="285" spans="1:107" x14ac:dyDescent="0.25">
      <c r="A285">
        <f>ROW(Source!A99)</f>
        <v>99</v>
      </c>
      <c r="B285">
        <v>1045535526</v>
      </c>
      <c r="C285">
        <v>1045561351</v>
      </c>
      <c r="D285">
        <v>394525191</v>
      </c>
      <c r="E285">
        <v>1</v>
      </c>
      <c r="F285">
        <v>1</v>
      </c>
      <c r="G285">
        <v>394458718</v>
      </c>
      <c r="H285">
        <v>3</v>
      </c>
      <c r="I285" t="s">
        <v>307</v>
      </c>
      <c r="J285" t="s">
        <v>308</v>
      </c>
      <c r="K285" t="s">
        <v>86</v>
      </c>
      <c r="L285">
        <v>1348</v>
      </c>
      <c r="N285">
        <v>39568864</v>
      </c>
      <c r="O285" t="s">
        <v>233</v>
      </c>
      <c r="P285" t="s">
        <v>233</v>
      </c>
      <c r="Q285">
        <v>1000</v>
      </c>
      <c r="W285">
        <v>0</v>
      </c>
      <c r="X285">
        <v>2044213033</v>
      </c>
      <c r="Y285">
        <v>3.3666670000000001</v>
      </c>
      <c r="AA285">
        <v>8817.8237000000008</v>
      </c>
      <c r="AB285">
        <v>0</v>
      </c>
      <c r="AC285">
        <v>0</v>
      </c>
      <c r="AD285">
        <v>0</v>
      </c>
      <c r="AE285">
        <v>1774.21</v>
      </c>
      <c r="AF285">
        <v>0</v>
      </c>
      <c r="AG285">
        <v>0</v>
      </c>
      <c r="AH285">
        <v>0</v>
      </c>
      <c r="AI285">
        <v>4.97</v>
      </c>
      <c r="AJ285">
        <v>1</v>
      </c>
      <c r="AK285">
        <v>1</v>
      </c>
      <c r="AL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T285">
        <v>3.3666670000000001</v>
      </c>
      <c r="AV285">
        <v>0</v>
      </c>
      <c r="AW285">
        <v>1</v>
      </c>
      <c r="AX285">
        <v>-1</v>
      </c>
      <c r="AY285">
        <v>0</v>
      </c>
      <c r="AZ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CX285">
        <f>Y285*Source!I99</f>
        <v>0.10100001</v>
      </c>
      <c r="CY285">
        <f>AA285</f>
        <v>8817.8237000000008</v>
      </c>
      <c r="CZ285">
        <f>AE285</f>
        <v>1774.21</v>
      </c>
      <c r="DA285">
        <f>AI285</f>
        <v>4.97</v>
      </c>
      <c r="DB285">
        <f>ROUND(ROUND(AT285*CZ285,2),6)</f>
        <v>5973.17</v>
      </c>
      <c r="DC285">
        <f>ROUND(ROUND(AT285*AG285,2),6)</f>
        <v>0</v>
      </c>
    </row>
    <row r="286" spans="1:107" x14ac:dyDescent="0.25">
      <c r="A286">
        <f>ROW(Source!A99)</f>
        <v>99</v>
      </c>
      <c r="B286">
        <v>1045535526</v>
      </c>
      <c r="C286">
        <v>1045561351</v>
      </c>
      <c r="D286">
        <v>394480058</v>
      </c>
      <c r="E286">
        <v>394458718</v>
      </c>
      <c r="F286">
        <v>1</v>
      </c>
      <c r="G286">
        <v>394458718</v>
      </c>
      <c r="H286">
        <v>3</v>
      </c>
      <c r="I286" t="s">
        <v>530</v>
      </c>
      <c r="K286" t="s">
        <v>531</v>
      </c>
      <c r="L286">
        <v>1344</v>
      </c>
      <c r="N286">
        <v>1008</v>
      </c>
      <c r="O286" t="s">
        <v>514</v>
      </c>
      <c r="P286" t="s">
        <v>514</v>
      </c>
      <c r="Q286">
        <v>1</v>
      </c>
      <c r="W286">
        <v>0</v>
      </c>
      <c r="X286">
        <v>-94250534</v>
      </c>
      <c r="Y286">
        <v>2.25</v>
      </c>
      <c r="AA286">
        <v>1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T286">
        <v>2.25</v>
      </c>
      <c r="AV286">
        <v>0</v>
      </c>
      <c r="AW286">
        <v>2</v>
      </c>
      <c r="AX286">
        <v>1045561360</v>
      </c>
      <c r="AY286">
        <v>1</v>
      </c>
      <c r="AZ286">
        <v>0</v>
      </c>
      <c r="BA286">
        <v>336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CX286">
        <f>Y286*Source!I99</f>
        <v>6.7500000000000004E-2</v>
      </c>
      <c r="CY286">
        <f>AA286</f>
        <v>1</v>
      </c>
      <c r="CZ286">
        <f>AE286</f>
        <v>1</v>
      </c>
      <c r="DA286">
        <f>AI286</f>
        <v>1</v>
      </c>
      <c r="DB286">
        <f>ROUND(ROUND(AT286*CZ286,2),6)</f>
        <v>2.25</v>
      </c>
      <c r="DC286">
        <f>ROUND(ROUND(AT286*AG286,2),6)</f>
        <v>0</v>
      </c>
    </row>
    <row r="287" spans="1:107" x14ac:dyDescent="0.25">
      <c r="A287">
        <f>ROW(Source!A102)</f>
        <v>102</v>
      </c>
      <c r="B287">
        <v>1045535525</v>
      </c>
      <c r="C287">
        <v>1045561899</v>
      </c>
      <c r="D287">
        <v>394458722</v>
      </c>
      <c r="E287">
        <v>394458718</v>
      </c>
      <c r="F287">
        <v>1</v>
      </c>
      <c r="G287">
        <v>394458718</v>
      </c>
      <c r="H287">
        <v>1</v>
      </c>
      <c r="I287" t="s">
        <v>499</v>
      </c>
      <c r="K287" t="s">
        <v>500</v>
      </c>
      <c r="L287">
        <v>1191</v>
      </c>
      <c r="N287">
        <v>1013</v>
      </c>
      <c r="O287" t="s">
        <v>501</v>
      </c>
      <c r="P287" t="s">
        <v>501</v>
      </c>
      <c r="Q287">
        <v>1</v>
      </c>
      <c r="W287">
        <v>0</v>
      </c>
      <c r="X287">
        <v>476480486</v>
      </c>
      <c r="Y287">
        <v>44.85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1</v>
      </c>
      <c r="AL287">
        <v>1</v>
      </c>
      <c r="AN287">
        <v>0</v>
      </c>
      <c r="AO287">
        <v>1</v>
      </c>
      <c r="AP287">
        <v>1</v>
      </c>
      <c r="AQ287">
        <v>0</v>
      </c>
      <c r="AR287">
        <v>0</v>
      </c>
      <c r="AT287">
        <v>39</v>
      </c>
      <c r="AU287" t="s">
        <v>165</v>
      </c>
      <c r="AV287">
        <v>1</v>
      </c>
      <c r="AW287">
        <v>2</v>
      </c>
      <c r="AX287">
        <v>1045561900</v>
      </c>
      <c r="AY287">
        <v>1</v>
      </c>
      <c r="AZ287">
        <v>0</v>
      </c>
      <c r="BA287">
        <v>337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CX287">
        <f>Y287*Source!I102</f>
        <v>3.5880000000000001</v>
      </c>
      <c r="CY287">
        <f>AD287</f>
        <v>0</v>
      </c>
      <c r="CZ287">
        <f>AH287</f>
        <v>0</v>
      </c>
      <c r="DA287">
        <f>AL287</f>
        <v>1</v>
      </c>
      <c r="DB287">
        <f>ROUND((ROUND(AT287*CZ287,2)*1.15),6)</f>
        <v>0</v>
      </c>
      <c r="DC287">
        <f>ROUND((ROUND(AT287*AG287,2)*1.15),6)</f>
        <v>0</v>
      </c>
    </row>
    <row r="288" spans="1:107" x14ac:dyDescent="0.25">
      <c r="A288">
        <f>ROW(Source!A102)</f>
        <v>102</v>
      </c>
      <c r="B288">
        <v>1045535525</v>
      </c>
      <c r="C288">
        <v>1045561899</v>
      </c>
      <c r="D288">
        <v>394459462</v>
      </c>
      <c r="E288">
        <v>394458718</v>
      </c>
      <c r="F288">
        <v>1</v>
      </c>
      <c r="G288">
        <v>394458718</v>
      </c>
      <c r="H288">
        <v>2</v>
      </c>
      <c r="I288" t="s">
        <v>512</v>
      </c>
      <c r="K288" t="s">
        <v>513</v>
      </c>
      <c r="L288">
        <v>1344</v>
      </c>
      <c r="N288">
        <v>1008</v>
      </c>
      <c r="O288" t="s">
        <v>514</v>
      </c>
      <c r="P288" t="s">
        <v>514</v>
      </c>
      <c r="Q288">
        <v>1</v>
      </c>
      <c r="W288">
        <v>0</v>
      </c>
      <c r="X288">
        <v>-1180195794</v>
      </c>
      <c r="Y288">
        <v>89.112499999999997</v>
      </c>
      <c r="AA288">
        <v>0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0</v>
      </c>
      <c r="AI288">
        <v>1</v>
      </c>
      <c r="AJ288">
        <v>1</v>
      </c>
      <c r="AK288">
        <v>1</v>
      </c>
      <c r="AL288">
        <v>1</v>
      </c>
      <c r="AN288">
        <v>0</v>
      </c>
      <c r="AO288">
        <v>1</v>
      </c>
      <c r="AP288">
        <v>1</v>
      </c>
      <c r="AQ288">
        <v>0</v>
      </c>
      <c r="AR288">
        <v>0</v>
      </c>
      <c r="AT288">
        <v>71.290000000000006</v>
      </c>
      <c r="AU288" t="s">
        <v>164</v>
      </c>
      <c r="AV288">
        <v>0</v>
      </c>
      <c r="AW288">
        <v>2</v>
      </c>
      <c r="AX288">
        <v>1045561901</v>
      </c>
      <c r="AY288">
        <v>1</v>
      </c>
      <c r="AZ288">
        <v>0</v>
      </c>
      <c r="BA288">
        <v>338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CX288">
        <f>Y288*Source!I102</f>
        <v>7.1289999999999996</v>
      </c>
      <c r="CY288">
        <f>AB288</f>
        <v>1</v>
      </c>
      <c r="CZ288">
        <f>AF288</f>
        <v>1</v>
      </c>
      <c r="DA288">
        <f>AJ288</f>
        <v>1</v>
      </c>
      <c r="DB288">
        <f>ROUND((ROUND(AT288*CZ288,2)*1.25),6)</f>
        <v>89.112499999999997</v>
      </c>
      <c r="DC288">
        <f>ROUND((ROUND(AT288*AG288,2)*1.25),6)</f>
        <v>0</v>
      </c>
    </row>
    <row r="289" spans="1:107" x14ac:dyDescent="0.25">
      <c r="A289">
        <f>ROW(Source!A102)</f>
        <v>102</v>
      </c>
      <c r="B289">
        <v>1045535525</v>
      </c>
      <c r="C289">
        <v>1045561899</v>
      </c>
      <c r="D289">
        <v>394506553</v>
      </c>
      <c r="E289">
        <v>1</v>
      </c>
      <c r="F289">
        <v>1</v>
      </c>
      <c r="G289">
        <v>394458718</v>
      </c>
      <c r="H289">
        <v>3</v>
      </c>
      <c r="I289" t="s">
        <v>313</v>
      </c>
      <c r="J289" t="s">
        <v>314</v>
      </c>
      <c r="K289" t="s">
        <v>89</v>
      </c>
      <c r="L289">
        <v>1348</v>
      </c>
      <c r="N289">
        <v>39568864</v>
      </c>
      <c r="O289" t="s">
        <v>233</v>
      </c>
      <c r="P289" t="s">
        <v>233</v>
      </c>
      <c r="Q289">
        <v>1000</v>
      </c>
      <c r="W289">
        <v>0</v>
      </c>
      <c r="X289">
        <v>-1046677167</v>
      </c>
      <c r="Y289">
        <v>0.24</v>
      </c>
      <c r="AA289">
        <v>13212.32</v>
      </c>
      <c r="AB289">
        <v>0</v>
      </c>
      <c r="AC289">
        <v>0</v>
      </c>
      <c r="AD289">
        <v>0</v>
      </c>
      <c r="AE289">
        <v>13212.32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1</v>
      </c>
      <c r="AL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T289">
        <v>0.24</v>
      </c>
      <c r="AV289">
        <v>0</v>
      </c>
      <c r="AW289">
        <v>1</v>
      </c>
      <c r="AX289">
        <v>-1</v>
      </c>
      <c r="AY289">
        <v>0</v>
      </c>
      <c r="AZ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CX289">
        <f>Y289*Source!I102</f>
        <v>1.9199999999999998E-2</v>
      </c>
      <c r="CY289">
        <f>AA289</f>
        <v>13212.32</v>
      </c>
      <c r="CZ289">
        <f>AE289</f>
        <v>13212.32</v>
      </c>
      <c r="DA289">
        <f>AI289</f>
        <v>1</v>
      </c>
      <c r="DB289">
        <f>ROUND(ROUND(AT289*CZ289,2),6)</f>
        <v>3170.96</v>
      </c>
      <c r="DC289">
        <f>ROUND(ROUND(AT289*AG289,2),6)</f>
        <v>0</v>
      </c>
    </row>
    <row r="290" spans="1:107" x14ac:dyDescent="0.25">
      <c r="A290">
        <f>ROW(Source!A102)</f>
        <v>102</v>
      </c>
      <c r="B290">
        <v>1045535525</v>
      </c>
      <c r="C290">
        <v>1045561899</v>
      </c>
      <c r="D290">
        <v>394480058</v>
      </c>
      <c r="E290">
        <v>394458718</v>
      </c>
      <c r="F290">
        <v>1</v>
      </c>
      <c r="G290">
        <v>394458718</v>
      </c>
      <c r="H290">
        <v>3</v>
      </c>
      <c r="I290" t="s">
        <v>530</v>
      </c>
      <c r="K290" t="s">
        <v>531</v>
      </c>
      <c r="L290">
        <v>1344</v>
      </c>
      <c r="N290">
        <v>1008</v>
      </c>
      <c r="O290" t="s">
        <v>514</v>
      </c>
      <c r="P290" t="s">
        <v>514</v>
      </c>
      <c r="Q290">
        <v>1</v>
      </c>
      <c r="W290">
        <v>0</v>
      </c>
      <c r="X290">
        <v>-94250534</v>
      </c>
      <c r="Y290">
        <v>27.72</v>
      </c>
      <c r="AA290">
        <v>1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1</v>
      </c>
      <c r="AL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T290">
        <v>27.72</v>
      </c>
      <c r="AV290">
        <v>0</v>
      </c>
      <c r="AW290">
        <v>2</v>
      </c>
      <c r="AX290">
        <v>1045561903</v>
      </c>
      <c r="AY290">
        <v>1</v>
      </c>
      <c r="AZ290">
        <v>0</v>
      </c>
      <c r="BA290">
        <v>340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CX290">
        <f>Y290*Source!I102</f>
        <v>2.2176</v>
      </c>
      <c r="CY290">
        <f>AA290</f>
        <v>1</v>
      </c>
      <c r="CZ290">
        <f>AE290</f>
        <v>1</v>
      </c>
      <c r="DA290">
        <f>AI290</f>
        <v>1</v>
      </c>
      <c r="DB290">
        <f>ROUND(ROUND(AT290*CZ290,2),6)</f>
        <v>27.72</v>
      </c>
      <c r="DC290">
        <f>ROUND(ROUND(AT290*AG290,2),6)</f>
        <v>0</v>
      </c>
    </row>
    <row r="291" spans="1:107" x14ac:dyDescent="0.25">
      <c r="A291">
        <f>ROW(Source!A103)</f>
        <v>103</v>
      </c>
      <c r="B291">
        <v>1045535526</v>
      </c>
      <c r="C291">
        <v>1045561899</v>
      </c>
      <c r="D291">
        <v>394458722</v>
      </c>
      <c r="E291">
        <v>394458718</v>
      </c>
      <c r="F291">
        <v>1</v>
      </c>
      <c r="G291">
        <v>394458718</v>
      </c>
      <c r="H291">
        <v>1</v>
      </c>
      <c r="I291" t="s">
        <v>499</v>
      </c>
      <c r="K291" t="s">
        <v>500</v>
      </c>
      <c r="L291">
        <v>1191</v>
      </c>
      <c r="N291">
        <v>1013</v>
      </c>
      <c r="O291" t="s">
        <v>501</v>
      </c>
      <c r="P291" t="s">
        <v>501</v>
      </c>
      <c r="Q291">
        <v>1</v>
      </c>
      <c r="W291">
        <v>0</v>
      </c>
      <c r="X291">
        <v>476480486</v>
      </c>
      <c r="Y291">
        <v>44.85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1</v>
      </c>
      <c r="AL291">
        <v>1</v>
      </c>
      <c r="AN291">
        <v>0</v>
      </c>
      <c r="AO291">
        <v>1</v>
      </c>
      <c r="AP291">
        <v>1</v>
      </c>
      <c r="AQ291">
        <v>0</v>
      </c>
      <c r="AR291">
        <v>0</v>
      </c>
      <c r="AT291">
        <v>39</v>
      </c>
      <c r="AU291" t="s">
        <v>165</v>
      </c>
      <c r="AV291">
        <v>1</v>
      </c>
      <c r="AW291">
        <v>2</v>
      </c>
      <c r="AX291">
        <v>1045561900</v>
      </c>
      <c r="AY291">
        <v>1</v>
      </c>
      <c r="AZ291">
        <v>0</v>
      </c>
      <c r="BA291">
        <v>341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CX291">
        <f>Y291*Source!I103</f>
        <v>3.5880000000000001</v>
      </c>
      <c r="CY291">
        <f>AD291</f>
        <v>0</v>
      </c>
      <c r="CZ291">
        <f>AH291</f>
        <v>0</v>
      </c>
      <c r="DA291">
        <f>AL291</f>
        <v>1</v>
      </c>
      <c r="DB291">
        <f>ROUND((ROUND(AT291*CZ291,2)*1.15),6)</f>
        <v>0</v>
      </c>
      <c r="DC291">
        <f>ROUND((ROUND(AT291*AG291,2)*1.15),6)</f>
        <v>0</v>
      </c>
    </row>
    <row r="292" spans="1:107" x14ac:dyDescent="0.25">
      <c r="A292">
        <f>ROW(Source!A103)</f>
        <v>103</v>
      </c>
      <c r="B292">
        <v>1045535526</v>
      </c>
      <c r="C292">
        <v>1045561899</v>
      </c>
      <c r="D292">
        <v>394459462</v>
      </c>
      <c r="E292">
        <v>394458718</v>
      </c>
      <c r="F292">
        <v>1</v>
      </c>
      <c r="G292">
        <v>394458718</v>
      </c>
      <c r="H292">
        <v>2</v>
      </c>
      <c r="I292" t="s">
        <v>512</v>
      </c>
      <c r="K292" t="s">
        <v>513</v>
      </c>
      <c r="L292">
        <v>1344</v>
      </c>
      <c r="N292">
        <v>1008</v>
      </c>
      <c r="O292" t="s">
        <v>514</v>
      </c>
      <c r="P292" t="s">
        <v>514</v>
      </c>
      <c r="Q292">
        <v>1</v>
      </c>
      <c r="W292">
        <v>0</v>
      </c>
      <c r="X292">
        <v>-1180195794</v>
      </c>
      <c r="Y292">
        <v>89.112499999999997</v>
      </c>
      <c r="AA292">
        <v>0</v>
      </c>
      <c r="AB292">
        <v>1.0469999999999999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1</v>
      </c>
      <c r="AJ292">
        <v>1</v>
      </c>
      <c r="AK292">
        <v>1</v>
      </c>
      <c r="AL292">
        <v>1</v>
      </c>
      <c r="AN292">
        <v>0</v>
      </c>
      <c r="AO292">
        <v>1</v>
      </c>
      <c r="AP292">
        <v>1</v>
      </c>
      <c r="AQ292">
        <v>0</v>
      </c>
      <c r="AR292">
        <v>0</v>
      </c>
      <c r="AT292">
        <v>71.290000000000006</v>
      </c>
      <c r="AU292" t="s">
        <v>164</v>
      </c>
      <c r="AV292">
        <v>0</v>
      </c>
      <c r="AW292">
        <v>2</v>
      </c>
      <c r="AX292">
        <v>1045561901</v>
      </c>
      <c r="AY292">
        <v>1</v>
      </c>
      <c r="AZ292">
        <v>0</v>
      </c>
      <c r="BA292">
        <v>342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CX292">
        <f>Y292*Source!I103</f>
        <v>7.1289999999999996</v>
      </c>
      <c r="CY292">
        <f>AB292</f>
        <v>1.0469999999999999</v>
      </c>
      <c r="CZ292">
        <f>AF292</f>
        <v>1</v>
      </c>
      <c r="DA292">
        <f>AJ292</f>
        <v>1</v>
      </c>
      <c r="DB292">
        <f>ROUND((ROUND(AT292*CZ292,2)*1.25),6)</f>
        <v>89.112499999999997</v>
      </c>
      <c r="DC292">
        <f>ROUND((ROUND(AT292*AG292,2)*1.25),6)</f>
        <v>0</v>
      </c>
    </row>
    <row r="293" spans="1:107" x14ac:dyDescent="0.25">
      <c r="A293">
        <f>ROW(Source!A103)</f>
        <v>103</v>
      </c>
      <c r="B293">
        <v>1045535526</v>
      </c>
      <c r="C293">
        <v>1045561899</v>
      </c>
      <c r="D293">
        <v>394506553</v>
      </c>
      <c r="E293">
        <v>1</v>
      </c>
      <c r="F293">
        <v>1</v>
      </c>
      <c r="G293">
        <v>394458718</v>
      </c>
      <c r="H293">
        <v>3</v>
      </c>
      <c r="I293" t="s">
        <v>313</v>
      </c>
      <c r="J293" t="s">
        <v>314</v>
      </c>
      <c r="K293" t="s">
        <v>89</v>
      </c>
      <c r="L293">
        <v>1348</v>
      </c>
      <c r="N293">
        <v>39568864</v>
      </c>
      <c r="O293" t="s">
        <v>233</v>
      </c>
      <c r="P293" t="s">
        <v>233</v>
      </c>
      <c r="Q293">
        <v>1000</v>
      </c>
      <c r="W293">
        <v>0</v>
      </c>
      <c r="X293">
        <v>-1046677167</v>
      </c>
      <c r="Y293">
        <v>0.24</v>
      </c>
      <c r="AA293">
        <v>35479.835635199997</v>
      </c>
      <c r="AB293">
        <v>0</v>
      </c>
      <c r="AC293">
        <v>0</v>
      </c>
      <c r="AD293">
        <v>0</v>
      </c>
      <c r="AE293">
        <v>13212.32</v>
      </c>
      <c r="AF293">
        <v>0</v>
      </c>
      <c r="AG293">
        <v>0</v>
      </c>
      <c r="AH293">
        <v>0</v>
      </c>
      <c r="AI293">
        <v>2.68</v>
      </c>
      <c r="AJ293">
        <v>1</v>
      </c>
      <c r="AK293">
        <v>1</v>
      </c>
      <c r="AL293">
        <v>1</v>
      </c>
      <c r="AN293">
        <v>0</v>
      </c>
      <c r="AO293">
        <v>0</v>
      </c>
      <c r="AP293">
        <v>0</v>
      </c>
      <c r="AQ293">
        <v>0</v>
      </c>
      <c r="AR293">
        <v>0</v>
      </c>
      <c r="AT293">
        <v>0.24</v>
      </c>
      <c r="AV293">
        <v>0</v>
      </c>
      <c r="AW293">
        <v>1</v>
      </c>
      <c r="AX293">
        <v>-1</v>
      </c>
      <c r="AY293">
        <v>0</v>
      </c>
      <c r="AZ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CX293">
        <f>Y293*Source!I103</f>
        <v>1.9199999999999998E-2</v>
      </c>
      <c r="CY293">
        <f>AA293</f>
        <v>35479.835635199997</v>
      </c>
      <c r="CZ293">
        <f>AE293</f>
        <v>13212.32</v>
      </c>
      <c r="DA293">
        <f>AI293</f>
        <v>2.68</v>
      </c>
      <c r="DB293">
        <f>ROUND(ROUND(AT293*CZ293,2),6)</f>
        <v>3170.96</v>
      </c>
      <c r="DC293">
        <f>ROUND(ROUND(AT293*AG293,2),6)</f>
        <v>0</v>
      </c>
    </row>
    <row r="294" spans="1:107" x14ac:dyDescent="0.25">
      <c r="A294">
        <f>ROW(Source!A103)</f>
        <v>103</v>
      </c>
      <c r="B294">
        <v>1045535526</v>
      </c>
      <c r="C294">
        <v>1045561899</v>
      </c>
      <c r="D294">
        <v>394480058</v>
      </c>
      <c r="E294">
        <v>394458718</v>
      </c>
      <c r="F294">
        <v>1</v>
      </c>
      <c r="G294">
        <v>394458718</v>
      </c>
      <c r="H294">
        <v>3</v>
      </c>
      <c r="I294" t="s">
        <v>530</v>
      </c>
      <c r="K294" t="s">
        <v>531</v>
      </c>
      <c r="L294">
        <v>1344</v>
      </c>
      <c r="N294">
        <v>1008</v>
      </c>
      <c r="O294" t="s">
        <v>514</v>
      </c>
      <c r="P294" t="s">
        <v>514</v>
      </c>
      <c r="Q294">
        <v>1</v>
      </c>
      <c r="W294">
        <v>0</v>
      </c>
      <c r="X294">
        <v>-94250534</v>
      </c>
      <c r="Y294">
        <v>27.72</v>
      </c>
      <c r="AA294">
        <v>1.002</v>
      </c>
      <c r="AB294">
        <v>0</v>
      </c>
      <c r="AC294">
        <v>0</v>
      </c>
      <c r="AD294">
        <v>0</v>
      </c>
      <c r="AE294">
        <v>1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1</v>
      </c>
      <c r="AL294">
        <v>1</v>
      </c>
      <c r="AN294">
        <v>0</v>
      </c>
      <c r="AO294">
        <v>1</v>
      </c>
      <c r="AP294">
        <v>0</v>
      </c>
      <c r="AQ294">
        <v>0</v>
      </c>
      <c r="AR294">
        <v>0</v>
      </c>
      <c r="AT294">
        <v>27.72</v>
      </c>
      <c r="AV294">
        <v>0</v>
      </c>
      <c r="AW294">
        <v>2</v>
      </c>
      <c r="AX294">
        <v>1045561903</v>
      </c>
      <c r="AY294">
        <v>1</v>
      </c>
      <c r="AZ294">
        <v>0</v>
      </c>
      <c r="BA294">
        <v>344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CX294">
        <f>Y294*Source!I103</f>
        <v>2.2176</v>
      </c>
      <c r="CY294">
        <f>AA294</f>
        <v>1.002</v>
      </c>
      <c r="CZ294">
        <f>AE294</f>
        <v>1</v>
      </c>
      <c r="DA294">
        <f>AI294</f>
        <v>1</v>
      </c>
      <c r="DB294">
        <f>ROUND(ROUND(AT294*CZ294,2),6)</f>
        <v>27.72</v>
      </c>
      <c r="DC294">
        <f>ROUND(ROUND(AT294*AG294,2),6)</f>
        <v>0</v>
      </c>
    </row>
    <row r="295" spans="1:107" x14ac:dyDescent="0.25">
      <c r="A295">
        <f>ROW(Source!A106)</f>
        <v>106</v>
      </c>
      <c r="B295">
        <v>1045535525</v>
      </c>
      <c r="C295">
        <v>1045561916</v>
      </c>
      <c r="D295">
        <v>394458722</v>
      </c>
      <c r="E295">
        <v>394458718</v>
      </c>
      <c r="F295">
        <v>1</v>
      </c>
      <c r="G295">
        <v>394458718</v>
      </c>
      <c r="H295">
        <v>1</v>
      </c>
      <c r="I295" t="s">
        <v>499</v>
      </c>
      <c r="K295" t="s">
        <v>500</v>
      </c>
      <c r="L295">
        <v>1191</v>
      </c>
      <c r="N295">
        <v>1013</v>
      </c>
      <c r="O295" t="s">
        <v>501</v>
      </c>
      <c r="P295" t="s">
        <v>501</v>
      </c>
      <c r="Q295">
        <v>1</v>
      </c>
      <c r="W295">
        <v>0</v>
      </c>
      <c r="X295">
        <v>476480486</v>
      </c>
      <c r="Y295">
        <v>123.096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1</v>
      </c>
      <c r="AL295">
        <v>1</v>
      </c>
      <c r="AN295">
        <v>0</v>
      </c>
      <c r="AO295">
        <v>1</v>
      </c>
      <c r="AP295">
        <v>1</v>
      </c>
      <c r="AQ295">
        <v>0</v>
      </c>
      <c r="AR295">
        <v>0</v>
      </c>
      <c r="AT295">
        <v>107.04</v>
      </c>
      <c r="AU295" t="s">
        <v>165</v>
      </c>
      <c r="AV295">
        <v>1</v>
      </c>
      <c r="AW295">
        <v>2</v>
      </c>
      <c r="AX295">
        <v>1045561917</v>
      </c>
      <c r="AY295">
        <v>1</v>
      </c>
      <c r="AZ295">
        <v>0</v>
      </c>
      <c r="BA295">
        <v>345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CX295">
        <f>Y295*Source!I106</f>
        <v>43.502126400000002</v>
      </c>
      <c r="CY295">
        <f>AD295</f>
        <v>0</v>
      </c>
      <c r="CZ295">
        <f>AH295</f>
        <v>0</v>
      </c>
      <c r="DA295">
        <f>AL295</f>
        <v>1</v>
      </c>
      <c r="DB295">
        <f>ROUND((ROUND(AT295*CZ295,2)*1.15),6)</f>
        <v>0</v>
      </c>
      <c r="DC295">
        <f>ROUND((ROUND(AT295*AG295,2)*1.15),6)</f>
        <v>0</v>
      </c>
    </row>
    <row r="296" spans="1:107" x14ac:dyDescent="0.25">
      <c r="A296">
        <f>ROW(Source!A107)</f>
        <v>107</v>
      </c>
      <c r="B296">
        <v>1045535526</v>
      </c>
      <c r="C296">
        <v>1045561916</v>
      </c>
      <c r="D296">
        <v>394458722</v>
      </c>
      <c r="E296">
        <v>394458718</v>
      </c>
      <c r="F296">
        <v>1</v>
      </c>
      <c r="G296">
        <v>394458718</v>
      </c>
      <c r="H296">
        <v>1</v>
      </c>
      <c r="I296" t="s">
        <v>499</v>
      </c>
      <c r="K296" t="s">
        <v>500</v>
      </c>
      <c r="L296">
        <v>1191</v>
      </c>
      <c r="N296">
        <v>1013</v>
      </c>
      <c r="O296" t="s">
        <v>501</v>
      </c>
      <c r="P296" t="s">
        <v>501</v>
      </c>
      <c r="Q296">
        <v>1</v>
      </c>
      <c r="W296">
        <v>0</v>
      </c>
      <c r="X296">
        <v>476480486</v>
      </c>
      <c r="Y296">
        <v>123.096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1</v>
      </c>
      <c r="AN296">
        <v>0</v>
      </c>
      <c r="AO296">
        <v>1</v>
      </c>
      <c r="AP296">
        <v>1</v>
      </c>
      <c r="AQ296">
        <v>0</v>
      </c>
      <c r="AR296">
        <v>0</v>
      </c>
      <c r="AT296">
        <v>107.04</v>
      </c>
      <c r="AU296" t="s">
        <v>165</v>
      </c>
      <c r="AV296">
        <v>1</v>
      </c>
      <c r="AW296">
        <v>2</v>
      </c>
      <c r="AX296">
        <v>1045561917</v>
      </c>
      <c r="AY296">
        <v>1</v>
      </c>
      <c r="AZ296">
        <v>0</v>
      </c>
      <c r="BA296">
        <v>346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CX296">
        <f>Y296*Source!I107</f>
        <v>43.502126400000002</v>
      </c>
      <c r="CY296">
        <f>AD296</f>
        <v>0</v>
      </c>
      <c r="CZ296">
        <f>AH296</f>
        <v>0</v>
      </c>
      <c r="DA296">
        <f>AL296</f>
        <v>1</v>
      </c>
      <c r="DB296">
        <f>ROUND((ROUND(AT296*CZ296,2)*1.15),6)</f>
        <v>0</v>
      </c>
      <c r="DC296">
        <f>ROUND((ROUND(AT296*AG296,2)*1.15),6)</f>
        <v>0</v>
      </c>
    </row>
    <row r="297" spans="1:107" x14ac:dyDescent="0.25">
      <c r="A297">
        <f>ROW(Source!A108)</f>
        <v>108</v>
      </c>
      <c r="B297">
        <v>1045535525</v>
      </c>
      <c r="C297">
        <v>1045561930</v>
      </c>
      <c r="D297">
        <v>394530632</v>
      </c>
      <c r="E297">
        <v>1</v>
      </c>
      <c r="F297">
        <v>1</v>
      </c>
      <c r="G297">
        <v>394458718</v>
      </c>
      <c r="H297">
        <v>2</v>
      </c>
      <c r="I297" t="s">
        <v>518</v>
      </c>
      <c r="J297" t="s">
        <v>519</v>
      </c>
      <c r="K297" t="s">
        <v>520</v>
      </c>
      <c r="L297">
        <v>1367</v>
      </c>
      <c r="N297">
        <v>91022270</v>
      </c>
      <c r="O297" t="s">
        <v>505</v>
      </c>
      <c r="P297" t="s">
        <v>505</v>
      </c>
      <c r="Q297">
        <v>1</v>
      </c>
      <c r="W297">
        <v>0</v>
      </c>
      <c r="X297">
        <v>-1500897512</v>
      </c>
      <c r="Y297">
        <v>1.11625</v>
      </c>
      <c r="AA297">
        <v>0</v>
      </c>
      <c r="AB297">
        <v>163.47999999999999</v>
      </c>
      <c r="AC297">
        <v>15.47</v>
      </c>
      <c r="AD297">
        <v>0</v>
      </c>
      <c r="AE297">
        <v>0</v>
      </c>
      <c r="AF297">
        <v>163.47999999999999</v>
      </c>
      <c r="AG297">
        <v>15.47</v>
      </c>
      <c r="AH297">
        <v>0</v>
      </c>
      <c r="AI297">
        <v>1</v>
      </c>
      <c r="AJ297">
        <v>1</v>
      </c>
      <c r="AK297">
        <v>1</v>
      </c>
      <c r="AL297">
        <v>1</v>
      </c>
      <c r="AN297">
        <v>0</v>
      </c>
      <c r="AO297">
        <v>1</v>
      </c>
      <c r="AP297">
        <v>1</v>
      </c>
      <c r="AQ297">
        <v>0</v>
      </c>
      <c r="AR297">
        <v>0</v>
      </c>
      <c r="AT297">
        <v>0.89300000000000002</v>
      </c>
      <c r="AU297" t="s">
        <v>164</v>
      </c>
      <c r="AV297">
        <v>0</v>
      </c>
      <c r="AW297">
        <v>2</v>
      </c>
      <c r="AX297">
        <v>1045561931</v>
      </c>
      <c r="AY297">
        <v>1</v>
      </c>
      <c r="AZ297">
        <v>0</v>
      </c>
      <c r="BA297">
        <v>347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CX297">
        <f>Y297*Source!I108</f>
        <v>3.5503447499999998</v>
      </c>
      <c r="CY297">
        <f>AB297</f>
        <v>163.47999999999999</v>
      </c>
      <c r="CZ297">
        <f>AF297</f>
        <v>163.47999999999999</v>
      </c>
      <c r="DA297">
        <f>AJ297</f>
        <v>1</v>
      </c>
      <c r="DB297">
        <f>ROUND((ROUND(AT297*CZ297,2)*1.25),6)</f>
        <v>182.48750000000001</v>
      </c>
      <c r="DC297">
        <f>ROUND((ROUND(AT297*AG297,2)*1.25),6)</f>
        <v>17.262499999999999</v>
      </c>
    </row>
    <row r="298" spans="1:107" x14ac:dyDescent="0.25">
      <c r="A298">
        <f>ROW(Source!A109)</f>
        <v>109</v>
      </c>
      <c r="B298">
        <v>1045535526</v>
      </c>
      <c r="C298">
        <v>1045561930</v>
      </c>
      <c r="D298">
        <v>394530632</v>
      </c>
      <c r="E298">
        <v>1</v>
      </c>
      <c r="F298">
        <v>1</v>
      </c>
      <c r="G298">
        <v>394458718</v>
      </c>
      <c r="H298">
        <v>2</v>
      </c>
      <c r="I298" t="s">
        <v>518</v>
      </c>
      <c r="J298" t="s">
        <v>519</v>
      </c>
      <c r="K298" t="s">
        <v>520</v>
      </c>
      <c r="L298">
        <v>1367</v>
      </c>
      <c r="N298">
        <v>91022270</v>
      </c>
      <c r="O298" t="s">
        <v>505</v>
      </c>
      <c r="P298" t="s">
        <v>505</v>
      </c>
      <c r="Q298">
        <v>1</v>
      </c>
      <c r="W298">
        <v>0</v>
      </c>
      <c r="X298">
        <v>-1500897512</v>
      </c>
      <c r="Y298">
        <v>1.11625</v>
      </c>
      <c r="AA298">
        <v>0</v>
      </c>
      <c r="AB298">
        <v>1442.187864</v>
      </c>
      <c r="AC298">
        <v>403.92943500000001</v>
      </c>
      <c r="AD298">
        <v>0</v>
      </c>
      <c r="AE298">
        <v>0</v>
      </c>
      <c r="AF298">
        <v>163.47999999999999</v>
      </c>
      <c r="AG298">
        <v>15.47</v>
      </c>
      <c r="AH298">
        <v>0</v>
      </c>
      <c r="AI298">
        <v>1</v>
      </c>
      <c r="AJ298">
        <v>8.6999999999999993</v>
      </c>
      <c r="AK298">
        <v>25.75</v>
      </c>
      <c r="AL298">
        <v>1</v>
      </c>
      <c r="AN298">
        <v>0</v>
      </c>
      <c r="AO298">
        <v>1</v>
      </c>
      <c r="AP298">
        <v>1</v>
      </c>
      <c r="AQ298">
        <v>0</v>
      </c>
      <c r="AR298">
        <v>0</v>
      </c>
      <c r="AT298">
        <v>0.89300000000000002</v>
      </c>
      <c r="AU298" t="s">
        <v>164</v>
      </c>
      <c r="AV298">
        <v>0</v>
      </c>
      <c r="AW298">
        <v>2</v>
      </c>
      <c r="AX298">
        <v>1045561931</v>
      </c>
      <c r="AY298">
        <v>1</v>
      </c>
      <c r="AZ298">
        <v>0</v>
      </c>
      <c r="BA298">
        <v>348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CX298">
        <f>Y298*Source!I109</f>
        <v>3.5503447499999998</v>
      </c>
      <c r="CY298">
        <f>AB298</f>
        <v>1442.187864</v>
      </c>
      <c r="CZ298">
        <f>AF298</f>
        <v>163.47999999999999</v>
      </c>
      <c r="DA298">
        <f>AJ298</f>
        <v>8.6999999999999993</v>
      </c>
      <c r="DB298">
        <f>ROUND((ROUND(AT298*CZ298,2)*1.25),6)</f>
        <v>182.48750000000001</v>
      </c>
      <c r="DC298">
        <f>ROUND((ROUND(AT298*AG298,2)*1.25),6)</f>
        <v>17.262499999999999</v>
      </c>
    </row>
    <row r="299" spans="1:107" x14ac:dyDescent="0.25">
      <c r="A299">
        <f>ROW(Source!A110)</f>
        <v>110</v>
      </c>
      <c r="B299">
        <v>1045535525</v>
      </c>
      <c r="C299">
        <v>1045561943</v>
      </c>
      <c r="D299">
        <v>394458722</v>
      </c>
      <c r="E299">
        <v>394458718</v>
      </c>
      <c r="F299">
        <v>1</v>
      </c>
      <c r="G299">
        <v>394458718</v>
      </c>
      <c r="H299">
        <v>1</v>
      </c>
      <c r="I299" t="s">
        <v>499</v>
      </c>
      <c r="K299" t="s">
        <v>500</v>
      </c>
      <c r="L299">
        <v>1191</v>
      </c>
      <c r="N299">
        <v>1013</v>
      </c>
      <c r="O299" t="s">
        <v>501</v>
      </c>
      <c r="P299" t="s">
        <v>501</v>
      </c>
      <c r="Q299">
        <v>1</v>
      </c>
      <c r="W299">
        <v>0</v>
      </c>
      <c r="X299">
        <v>476480486</v>
      </c>
      <c r="Y299">
        <v>24.84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1</v>
      </c>
      <c r="AL299">
        <v>1</v>
      </c>
      <c r="AN299">
        <v>0</v>
      </c>
      <c r="AO299">
        <v>1</v>
      </c>
      <c r="AP299">
        <v>1</v>
      </c>
      <c r="AQ299">
        <v>0</v>
      </c>
      <c r="AR299">
        <v>0</v>
      </c>
      <c r="AT299">
        <v>21.6</v>
      </c>
      <c r="AU299" t="s">
        <v>165</v>
      </c>
      <c r="AV299">
        <v>1</v>
      </c>
      <c r="AW299">
        <v>2</v>
      </c>
      <c r="AX299">
        <v>1045561944</v>
      </c>
      <c r="AY299">
        <v>1</v>
      </c>
      <c r="AZ299">
        <v>0</v>
      </c>
      <c r="BA299">
        <v>349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CX299">
        <f>Y299*Source!I110</f>
        <v>2.9807999999999999</v>
      </c>
      <c r="CY299">
        <f>AD299</f>
        <v>0</v>
      </c>
      <c r="CZ299">
        <f>AH299</f>
        <v>0</v>
      </c>
      <c r="DA299">
        <f>AL299</f>
        <v>1</v>
      </c>
      <c r="DB299">
        <f>ROUND((ROUND(AT299*CZ299,2)*1.15),6)</f>
        <v>0</v>
      </c>
      <c r="DC299">
        <f>ROUND((ROUND(AT299*AG299,2)*1.15),6)</f>
        <v>0</v>
      </c>
    </row>
    <row r="300" spans="1:107" x14ac:dyDescent="0.25">
      <c r="A300">
        <f>ROW(Source!A110)</f>
        <v>110</v>
      </c>
      <c r="B300">
        <v>1045535525</v>
      </c>
      <c r="C300">
        <v>1045561943</v>
      </c>
      <c r="D300">
        <v>394530632</v>
      </c>
      <c r="E300">
        <v>1</v>
      </c>
      <c r="F300">
        <v>1</v>
      </c>
      <c r="G300">
        <v>394458718</v>
      </c>
      <c r="H300">
        <v>2</v>
      </c>
      <c r="I300" t="s">
        <v>518</v>
      </c>
      <c r="J300" t="s">
        <v>519</v>
      </c>
      <c r="K300" t="s">
        <v>520</v>
      </c>
      <c r="L300">
        <v>1367</v>
      </c>
      <c r="N300">
        <v>91022270</v>
      </c>
      <c r="O300" t="s">
        <v>505</v>
      </c>
      <c r="P300" t="s">
        <v>505</v>
      </c>
      <c r="Q300">
        <v>1</v>
      </c>
      <c r="W300">
        <v>0</v>
      </c>
      <c r="X300">
        <v>-1500897512</v>
      </c>
      <c r="Y300">
        <v>2.9375</v>
      </c>
      <c r="AA300">
        <v>0</v>
      </c>
      <c r="AB300">
        <v>163.47999999999999</v>
      </c>
      <c r="AC300">
        <v>15.47</v>
      </c>
      <c r="AD300">
        <v>0</v>
      </c>
      <c r="AE300">
        <v>0</v>
      </c>
      <c r="AF300">
        <v>163.47999999999999</v>
      </c>
      <c r="AG300">
        <v>15.47</v>
      </c>
      <c r="AH300">
        <v>0</v>
      </c>
      <c r="AI300">
        <v>1</v>
      </c>
      <c r="AJ300">
        <v>1</v>
      </c>
      <c r="AK300">
        <v>1</v>
      </c>
      <c r="AL300">
        <v>1</v>
      </c>
      <c r="AN300">
        <v>0</v>
      </c>
      <c r="AO300">
        <v>1</v>
      </c>
      <c r="AP300">
        <v>1</v>
      </c>
      <c r="AQ300">
        <v>0</v>
      </c>
      <c r="AR300">
        <v>0</v>
      </c>
      <c r="AT300">
        <v>2.35</v>
      </c>
      <c r="AU300" t="s">
        <v>164</v>
      </c>
      <c r="AV300">
        <v>0</v>
      </c>
      <c r="AW300">
        <v>2</v>
      </c>
      <c r="AX300">
        <v>1045561945</v>
      </c>
      <c r="AY300">
        <v>1</v>
      </c>
      <c r="AZ300">
        <v>0</v>
      </c>
      <c r="BA300">
        <v>350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CX300">
        <f>Y300*Source!I110</f>
        <v>0.35249999999999998</v>
      </c>
      <c r="CY300">
        <f t="shared" ref="CY300:CY305" si="78">AB300</f>
        <v>163.47999999999999</v>
      </c>
      <c r="CZ300">
        <f t="shared" ref="CZ300:CZ305" si="79">AF300</f>
        <v>163.47999999999999</v>
      </c>
      <c r="DA300">
        <f t="shared" ref="DA300:DA305" si="80">AJ300</f>
        <v>1</v>
      </c>
      <c r="DB300">
        <f t="shared" ref="DB300:DB305" si="81">ROUND((ROUND(AT300*CZ300,2)*1.25),6)</f>
        <v>480.22500000000002</v>
      </c>
      <c r="DC300">
        <f t="shared" ref="DC300:DC305" si="82">ROUND((ROUND(AT300*AG300,2)*1.25),6)</f>
        <v>45.4375</v>
      </c>
    </row>
    <row r="301" spans="1:107" x14ac:dyDescent="0.25">
      <c r="A301">
        <f>ROW(Source!A110)</f>
        <v>110</v>
      </c>
      <c r="B301">
        <v>1045535525</v>
      </c>
      <c r="C301">
        <v>1045561943</v>
      </c>
      <c r="D301">
        <v>394530879</v>
      </c>
      <c r="E301">
        <v>1</v>
      </c>
      <c r="F301">
        <v>1</v>
      </c>
      <c r="G301">
        <v>394458718</v>
      </c>
      <c r="H301">
        <v>2</v>
      </c>
      <c r="I301" t="s">
        <v>635</v>
      </c>
      <c r="J301" t="s">
        <v>636</v>
      </c>
      <c r="K301" t="s">
        <v>637</v>
      </c>
      <c r="L301">
        <v>1367</v>
      </c>
      <c r="N301">
        <v>91022270</v>
      </c>
      <c r="O301" t="s">
        <v>505</v>
      </c>
      <c r="P301" t="s">
        <v>505</v>
      </c>
      <c r="Q301">
        <v>1</v>
      </c>
      <c r="W301">
        <v>0</v>
      </c>
      <c r="X301">
        <v>366114799</v>
      </c>
      <c r="Y301">
        <v>1.1375</v>
      </c>
      <c r="AA301">
        <v>0</v>
      </c>
      <c r="AB301">
        <v>246.68</v>
      </c>
      <c r="AC301">
        <v>13.37</v>
      </c>
      <c r="AD301">
        <v>0</v>
      </c>
      <c r="AE301">
        <v>0</v>
      </c>
      <c r="AF301">
        <v>246.68</v>
      </c>
      <c r="AG301">
        <v>13.37</v>
      </c>
      <c r="AH301">
        <v>0</v>
      </c>
      <c r="AI301">
        <v>1</v>
      </c>
      <c r="AJ301">
        <v>1</v>
      </c>
      <c r="AK301">
        <v>1</v>
      </c>
      <c r="AL301">
        <v>1</v>
      </c>
      <c r="AN301">
        <v>0</v>
      </c>
      <c r="AO301">
        <v>1</v>
      </c>
      <c r="AP301">
        <v>1</v>
      </c>
      <c r="AQ301">
        <v>0</v>
      </c>
      <c r="AR301">
        <v>0</v>
      </c>
      <c r="AT301">
        <v>0.91</v>
      </c>
      <c r="AU301" t="s">
        <v>164</v>
      </c>
      <c r="AV301">
        <v>0</v>
      </c>
      <c r="AW301">
        <v>2</v>
      </c>
      <c r="AX301">
        <v>1045561946</v>
      </c>
      <c r="AY301">
        <v>1</v>
      </c>
      <c r="AZ301">
        <v>0</v>
      </c>
      <c r="BA301">
        <v>351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CX301">
        <f>Y301*Source!I110</f>
        <v>0.13649999999999998</v>
      </c>
      <c r="CY301">
        <f t="shared" si="78"/>
        <v>246.68</v>
      </c>
      <c r="CZ301">
        <f t="shared" si="79"/>
        <v>246.68</v>
      </c>
      <c r="DA301">
        <f t="shared" si="80"/>
        <v>1</v>
      </c>
      <c r="DB301">
        <f t="shared" si="81"/>
        <v>280.60000000000002</v>
      </c>
      <c r="DC301">
        <f t="shared" si="82"/>
        <v>15.2125</v>
      </c>
    </row>
    <row r="302" spans="1:107" x14ac:dyDescent="0.25">
      <c r="A302">
        <f>ROW(Source!A110)</f>
        <v>110</v>
      </c>
      <c r="B302">
        <v>1045535525</v>
      </c>
      <c r="C302">
        <v>1045561943</v>
      </c>
      <c r="D302">
        <v>394530864</v>
      </c>
      <c r="E302">
        <v>1</v>
      </c>
      <c r="F302">
        <v>1</v>
      </c>
      <c r="G302">
        <v>394458718</v>
      </c>
      <c r="H302">
        <v>2</v>
      </c>
      <c r="I302" t="s">
        <v>638</v>
      </c>
      <c r="J302" t="s">
        <v>639</v>
      </c>
      <c r="K302" t="s">
        <v>640</v>
      </c>
      <c r="L302">
        <v>1367</v>
      </c>
      <c r="N302">
        <v>91022270</v>
      </c>
      <c r="O302" t="s">
        <v>505</v>
      </c>
      <c r="P302" t="s">
        <v>505</v>
      </c>
      <c r="Q302">
        <v>1</v>
      </c>
      <c r="W302">
        <v>0</v>
      </c>
      <c r="X302">
        <v>-1882480599</v>
      </c>
      <c r="Y302">
        <v>8.9625000000000004</v>
      </c>
      <c r="AA302">
        <v>0</v>
      </c>
      <c r="AB302">
        <v>169.44</v>
      </c>
      <c r="AC302">
        <v>15.02</v>
      </c>
      <c r="AD302">
        <v>0</v>
      </c>
      <c r="AE302">
        <v>0</v>
      </c>
      <c r="AF302">
        <v>169.44</v>
      </c>
      <c r="AG302">
        <v>15.02</v>
      </c>
      <c r="AH302">
        <v>0</v>
      </c>
      <c r="AI302">
        <v>1</v>
      </c>
      <c r="AJ302">
        <v>1</v>
      </c>
      <c r="AK302">
        <v>1</v>
      </c>
      <c r="AL302">
        <v>1</v>
      </c>
      <c r="AN302">
        <v>0</v>
      </c>
      <c r="AO302">
        <v>1</v>
      </c>
      <c r="AP302">
        <v>1</v>
      </c>
      <c r="AQ302">
        <v>0</v>
      </c>
      <c r="AR302">
        <v>0</v>
      </c>
      <c r="AT302">
        <v>7.17</v>
      </c>
      <c r="AU302" t="s">
        <v>164</v>
      </c>
      <c r="AV302">
        <v>0</v>
      </c>
      <c r="AW302">
        <v>2</v>
      </c>
      <c r="AX302">
        <v>1045561947</v>
      </c>
      <c r="AY302">
        <v>1</v>
      </c>
      <c r="AZ302">
        <v>0</v>
      </c>
      <c r="BA302">
        <v>352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CX302">
        <f>Y302*Source!I110</f>
        <v>1.0754999999999999</v>
      </c>
      <c r="CY302">
        <f t="shared" si="78"/>
        <v>169.44</v>
      </c>
      <c r="CZ302">
        <f t="shared" si="79"/>
        <v>169.44</v>
      </c>
      <c r="DA302">
        <f t="shared" si="80"/>
        <v>1</v>
      </c>
      <c r="DB302">
        <f t="shared" si="81"/>
        <v>1518.6</v>
      </c>
      <c r="DC302">
        <f t="shared" si="82"/>
        <v>134.61250000000001</v>
      </c>
    </row>
    <row r="303" spans="1:107" x14ac:dyDescent="0.25">
      <c r="A303">
        <f>ROW(Source!A110)</f>
        <v>110</v>
      </c>
      <c r="B303">
        <v>1045535525</v>
      </c>
      <c r="C303">
        <v>1045561943</v>
      </c>
      <c r="D303">
        <v>394530865</v>
      </c>
      <c r="E303">
        <v>1</v>
      </c>
      <c r="F303">
        <v>1</v>
      </c>
      <c r="G303">
        <v>394458718</v>
      </c>
      <c r="H303">
        <v>2</v>
      </c>
      <c r="I303" t="s">
        <v>641</v>
      </c>
      <c r="J303" t="s">
        <v>642</v>
      </c>
      <c r="K303" t="s">
        <v>643</v>
      </c>
      <c r="L303">
        <v>1367</v>
      </c>
      <c r="N303">
        <v>91022270</v>
      </c>
      <c r="O303" t="s">
        <v>505</v>
      </c>
      <c r="P303" t="s">
        <v>505</v>
      </c>
      <c r="Q303">
        <v>1</v>
      </c>
      <c r="W303">
        <v>0</v>
      </c>
      <c r="X303">
        <v>-1920329426</v>
      </c>
      <c r="Y303">
        <v>18.25</v>
      </c>
      <c r="AA303">
        <v>0</v>
      </c>
      <c r="AB303">
        <v>219.5</v>
      </c>
      <c r="AC303">
        <v>17.510000000000002</v>
      </c>
      <c r="AD303">
        <v>0</v>
      </c>
      <c r="AE303">
        <v>0</v>
      </c>
      <c r="AF303">
        <v>219.5</v>
      </c>
      <c r="AG303">
        <v>17.510000000000002</v>
      </c>
      <c r="AH303">
        <v>0</v>
      </c>
      <c r="AI303">
        <v>1</v>
      </c>
      <c r="AJ303">
        <v>1</v>
      </c>
      <c r="AK303">
        <v>1</v>
      </c>
      <c r="AL303">
        <v>1</v>
      </c>
      <c r="AN303">
        <v>0</v>
      </c>
      <c r="AO303">
        <v>1</v>
      </c>
      <c r="AP303">
        <v>1</v>
      </c>
      <c r="AQ303">
        <v>0</v>
      </c>
      <c r="AR303">
        <v>0</v>
      </c>
      <c r="AT303">
        <v>14.6</v>
      </c>
      <c r="AU303" t="s">
        <v>164</v>
      </c>
      <c r="AV303">
        <v>0</v>
      </c>
      <c r="AW303">
        <v>2</v>
      </c>
      <c r="AX303">
        <v>1045561948</v>
      </c>
      <c r="AY303">
        <v>1</v>
      </c>
      <c r="AZ303">
        <v>0</v>
      </c>
      <c r="BA303">
        <v>353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CX303">
        <f>Y303*Source!I110</f>
        <v>2.19</v>
      </c>
      <c r="CY303">
        <f t="shared" si="78"/>
        <v>219.5</v>
      </c>
      <c r="CZ303">
        <f t="shared" si="79"/>
        <v>219.5</v>
      </c>
      <c r="DA303">
        <f t="shared" si="80"/>
        <v>1</v>
      </c>
      <c r="DB303">
        <f t="shared" si="81"/>
        <v>4005.875</v>
      </c>
      <c r="DC303">
        <f t="shared" si="82"/>
        <v>319.5625</v>
      </c>
    </row>
    <row r="304" spans="1:107" x14ac:dyDescent="0.25">
      <c r="A304">
        <f>ROW(Source!A110)</f>
        <v>110</v>
      </c>
      <c r="B304">
        <v>1045535525</v>
      </c>
      <c r="C304">
        <v>1045561943</v>
      </c>
      <c r="D304">
        <v>394530907</v>
      </c>
      <c r="E304">
        <v>1</v>
      </c>
      <c r="F304">
        <v>1</v>
      </c>
      <c r="G304">
        <v>394458718</v>
      </c>
      <c r="H304">
        <v>2</v>
      </c>
      <c r="I304" t="s">
        <v>509</v>
      </c>
      <c r="J304" t="s">
        <v>510</v>
      </c>
      <c r="K304" t="s">
        <v>511</v>
      </c>
      <c r="L304">
        <v>1367</v>
      </c>
      <c r="N304">
        <v>91022270</v>
      </c>
      <c r="O304" t="s">
        <v>505</v>
      </c>
      <c r="P304" t="s">
        <v>505</v>
      </c>
      <c r="Q304">
        <v>1</v>
      </c>
      <c r="W304">
        <v>0</v>
      </c>
      <c r="X304">
        <v>856318566</v>
      </c>
      <c r="Y304">
        <v>2.2374999999999998</v>
      </c>
      <c r="AA304">
        <v>0</v>
      </c>
      <c r="AB304">
        <v>125.13</v>
      </c>
      <c r="AC304">
        <v>24.74</v>
      </c>
      <c r="AD304">
        <v>0</v>
      </c>
      <c r="AE304">
        <v>0</v>
      </c>
      <c r="AF304">
        <v>125.13</v>
      </c>
      <c r="AG304">
        <v>24.74</v>
      </c>
      <c r="AH304">
        <v>0</v>
      </c>
      <c r="AI304">
        <v>1</v>
      </c>
      <c r="AJ304">
        <v>1</v>
      </c>
      <c r="AK304">
        <v>1</v>
      </c>
      <c r="AL304">
        <v>1</v>
      </c>
      <c r="AN304">
        <v>0</v>
      </c>
      <c r="AO304">
        <v>1</v>
      </c>
      <c r="AP304">
        <v>1</v>
      </c>
      <c r="AQ304">
        <v>0</v>
      </c>
      <c r="AR304">
        <v>0</v>
      </c>
      <c r="AT304">
        <v>1.79</v>
      </c>
      <c r="AU304" t="s">
        <v>164</v>
      </c>
      <c r="AV304">
        <v>0</v>
      </c>
      <c r="AW304">
        <v>2</v>
      </c>
      <c r="AX304">
        <v>1045561949</v>
      </c>
      <c r="AY304">
        <v>1</v>
      </c>
      <c r="AZ304">
        <v>0</v>
      </c>
      <c r="BA304">
        <v>354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CX304">
        <f>Y304*Source!I110</f>
        <v>0.26849999999999996</v>
      </c>
      <c r="CY304">
        <f t="shared" si="78"/>
        <v>125.13</v>
      </c>
      <c r="CZ304">
        <f t="shared" si="79"/>
        <v>125.13</v>
      </c>
      <c r="DA304">
        <f t="shared" si="80"/>
        <v>1</v>
      </c>
      <c r="DB304">
        <f t="shared" si="81"/>
        <v>279.97500000000002</v>
      </c>
      <c r="DC304">
        <f t="shared" si="82"/>
        <v>55.35</v>
      </c>
    </row>
    <row r="305" spans="1:107" x14ac:dyDescent="0.25">
      <c r="A305">
        <f>ROW(Source!A110)</f>
        <v>110</v>
      </c>
      <c r="B305">
        <v>1045535525</v>
      </c>
      <c r="C305">
        <v>1045561943</v>
      </c>
      <c r="D305">
        <v>394530869</v>
      </c>
      <c r="E305">
        <v>1</v>
      </c>
      <c r="F305">
        <v>1</v>
      </c>
      <c r="G305">
        <v>394458718</v>
      </c>
      <c r="H305">
        <v>2</v>
      </c>
      <c r="I305" t="s">
        <v>644</v>
      </c>
      <c r="J305" t="s">
        <v>645</v>
      </c>
      <c r="K305" t="s">
        <v>646</v>
      </c>
      <c r="L305">
        <v>1367</v>
      </c>
      <c r="N305">
        <v>91022270</v>
      </c>
      <c r="O305" t="s">
        <v>505</v>
      </c>
      <c r="P305" t="s">
        <v>505</v>
      </c>
      <c r="Q305">
        <v>1</v>
      </c>
      <c r="W305">
        <v>0</v>
      </c>
      <c r="X305">
        <v>-646811103</v>
      </c>
      <c r="Y305">
        <v>0.65</v>
      </c>
      <c r="AA305">
        <v>0</v>
      </c>
      <c r="AB305">
        <v>177.54</v>
      </c>
      <c r="AC305">
        <v>17.420000000000002</v>
      </c>
      <c r="AD305">
        <v>0</v>
      </c>
      <c r="AE305">
        <v>0</v>
      </c>
      <c r="AF305">
        <v>177.54</v>
      </c>
      <c r="AG305">
        <v>17.420000000000002</v>
      </c>
      <c r="AH305">
        <v>0</v>
      </c>
      <c r="AI305">
        <v>1</v>
      </c>
      <c r="AJ305">
        <v>1</v>
      </c>
      <c r="AK305">
        <v>1</v>
      </c>
      <c r="AL305">
        <v>1</v>
      </c>
      <c r="AN305">
        <v>0</v>
      </c>
      <c r="AO305">
        <v>1</v>
      </c>
      <c r="AP305">
        <v>1</v>
      </c>
      <c r="AQ305">
        <v>0</v>
      </c>
      <c r="AR305">
        <v>0</v>
      </c>
      <c r="AT305">
        <v>0.52</v>
      </c>
      <c r="AU305" t="s">
        <v>164</v>
      </c>
      <c r="AV305">
        <v>0</v>
      </c>
      <c r="AW305">
        <v>2</v>
      </c>
      <c r="AX305">
        <v>1045561950</v>
      </c>
      <c r="AY305">
        <v>1</v>
      </c>
      <c r="AZ305">
        <v>0</v>
      </c>
      <c r="BA305">
        <v>355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CX305">
        <f>Y305*Source!I110</f>
        <v>7.8E-2</v>
      </c>
      <c r="CY305">
        <f t="shared" si="78"/>
        <v>177.54</v>
      </c>
      <c r="CZ305">
        <f t="shared" si="79"/>
        <v>177.54</v>
      </c>
      <c r="DA305">
        <f t="shared" si="80"/>
        <v>1</v>
      </c>
      <c r="DB305">
        <f t="shared" si="81"/>
        <v>115.4</v>
      </c>
      <c r="DC305">
        <f t="shared" si="82"/>
        <v>11.324999999999999</v>
      </c>
    </row>
    <row r="306" spans="1:107" x14ac:dyDescent="0.25">
      <c r="A306">
        <f>ROW(Source!A110)</f>
        <v>110</v>
      </c>
      <c r="B306">
        <v>1045535525</v>
      </c>
      <c r="C306">
        <v>1045561943</v>
      </c>
      <c r="D306">
        <v>394506123</v>
      </c>
      <c r="E306">
        <v>1</v>
      </c>
      <c r="F306">
        <v>1</v>
      </c>
      <c r="G306">
        <v>394458718</v>
      </c>
      <c r="H306">
        <v>3</v>
      </c>
      <c r="I306" t="s">
        <v>556</v>
      </c>
      <c r="J306" t="s">
        <v>557</v>
      </c>
      <c r="K306" t="s">
        <v>558</v>
      </c>
      <c r="L306">
        <v>1339</v>
      </c>
      <c r="N306">
        <v>1007</v>
      </c>
      <c r="O306" t="s">
        <v>241</v>
      </c>
      <c r="P306" t="s">
        <v>241</v>
      </c>
      <c r="Q306">
        <v>1</v>
      </c>
      <c r="W306">
        <v>0</v>
      </c>
      <c r="X306">
        <v>-862991314</v>
      </c>
      <c r="Y306">
        <v>7</v>
      </c>
      <c r="AA306">
        <v>7.07</v>
      </c>
      <c r="AB306">
        <v>0</v>
      </c>
      <c r="AC306">
        <v>0</v>
      </c>
      <c r="AD306">
        <v>0</v>
      </c>
      <c r="AE306">
        <v>7.07</v>
      </c>
      <c r="AF306">
        <v>0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N306">
        <v>0</v>
      </c>
      <c r="AO306">
        <v>1</v>
      </c>
      <c r="AP306">
        <v>0</v>
      </c>
      <c r="AQ306">
        <v>0</v>
      </c>
      <c r="AR306">
        <v>0</v>
      </c>
      <c r="AT306">
        <v>7</v>
      </c>
      <c r="AV306">
        <v>0</v>
      </c>
      <c r="AW306">
        <v>2</v>
      </c>
      <c r="AX306">
        <v>1045561951</v>
      </c>
      <c r="AY306">
        <v>1</v>
      </c>
      <c r="AZ306">
        <v>0</v>
      </c>
      <c r="BA306">
        <v>356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CX306">
        <f>Y306*Source!I110</f>
        <v>0.84</v>
      </c>
      <c r="CY306">
        <f>AA306</f>
        <v>7.07</v>
      </c>
      <c r="CZ306">
        <f>AE306</f>
        <v>7.07</v>
      </c>
      <c r="DA306">
        <f>AI306</f>
        <v>1</v>
      </c>
      <c r="DB306">
        <f>ROUND(ROUND(AT306*CZ306,2),6)</f>
        <v>49.49</v>
      </c>
      <c r="DC306">
        <f>ROUND(ROUND(AT306*AG306,2),6)</f>
        <v>0</v>
      </c>
    </row>
    <row r="307" spans="1:107" x14ac:dyDescent="0.25">
      <c r="A307">
        <f>ROW(Source!A110)</f>
        <v>110</v>
      </c>
      <c r="B307">
        <v>1045535525</v>
      </c>
      <c r="C307">
        <v>1045561943</v>
      </c>
      <c r="D307">
        <v>394507381</v>
      </c>
      <c r="E307">
        <v>1</v>
      </c>
      <c r="F307">
        <v>1</v>
      </c>
      <c r="G307">
        <v>394458718</v>
      </c>
      <c r="H307">
        <v>3</v>
      </c>
      <c r="I307" t="s">
        <v>330</v>
      </c>
      <c r="J307" t="s">
        <v>331</v>
      </c>
      <c r="K307" t="s">
        <v>96</v>
      </c>
      <c r="L307">
        <v>1339</v>
      </c>
      <c r="N307">
        <v>1007</v>
      </c>
      <c r="O307" t="s">
        <v>241</v>
      </c>
      <c r="P307" t="s">
        <v>241</v>
      </c>
      <c r="Q307">
        <v>1</v>
      </c>
      <c r="W307">
        <v>0</v>
      </c>
      <c r="X307">
        <v>1925070904</v>
      </c>
      <c r="Y307">
        <v>110</v>
      </c>
      <c r="AA307">
        <v>202.34</v>
      </c>
      <c r="AB307">
        <v>0</v>
      </c>
      <c r="AC307">
        <v>0</v>
      </c>
      <c r="AD307">
        <v>0</v>
      </c>
      <c r="AE307">
        <v>202.34</v>
      </c>
      <c r="AF307">
        <v>0</v>
      </c>
      <c r="AG307">
        <v>0</v>
      </c>
      <c r="AH307">
        <v>0</v>
      </c>
      <c r="AI307">
        <v>1</v>
      </c>
      <c r="AJ307">
        <v>1</v>
      </c>
      <c r="AK307">
        <v>1</v>
      </c>
      <c r="AL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T307">
        <v>110</v>
      </c>
      <c r="AV307">
        <v>0</v>
      </c>
      <c r="AW307">
        <v>1</v>
      </c>
      <c r="AX307">
        <v>-1</v>
      </c>
      <c r="AY307">
        <v>0</v>
      </c>
      <c r="AZ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CX307">
        <f>Y307*Source!I110</f>
        <v>13.2</v>
      </c>
      <c r="CY307">
        <f>AA307</f>
        <v>202.34</v>
      </c>
      <c r="CZ307">
        <f>AE307</f>
        <v>202.34</v>
      </c>
      <c r="DA307">
        <f>AI307</f>
        <v>1</v>
      </c>
      <c r="DB307">
        <f>ROUND(ROUND(AT307*CZ307,2),6)</f>
        <v>22257.4</v>
      </c>
      <c r="DC307">
        <f>ROUND(ROUND(AT307*AG307,2),6)</f>
        <v>0</v>
      </c>
    </row>
    <row r="308" spans="1:107" x14ac:dyDescent="0.25">
      <c r="A308">
        <f>ROW(Source!A111)</f>
        <v>111</v>
      </c>
      <c r="B308">
        <v>1045535526</v>
      </c>
      <c r="C308">
        <v>1045561943</v>
      </c>
      <c r="D308">
        <v>394458722</v>
      </c>
      <c r="E308">
        <v>394458718</v>
      </c>
      <c r="F308">
        <v>1</v>
      </c>
      <c r="G308">
        <v>394458718</v>
      </c>
      <c r="H308">
        <v>1</v>
      </c>
      <c r="I308" t="s">
        <v>499</v>
      </c>
      <c r="K308" t="s">
        <v>500</v>
      </c>
      <c r="L308">
        <v>1191</v>
      </c>
      <c r="N308">
        <v>1013</v>
      </c>
      <c r="O308" t="s">
        <v>501</v>
      </c>
      <c r="P308" t="s">
        <v>501</v>
      </c>
      <c r="Q308">
        <v>1</v>
      </c>
      <c r="W308">
        <v>0</v>
      </c>
      <c r="X308">
        <v>476480486</v>
      </c>
      <c r="Y308">
        <v>24.84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1</v>
      </c>
      <c r="AK308">
        <v>1</v>
      </c>
      <c r="AL308">
        <v>1</v>
      </c>
      <c r="AN308">
        <v>0</v>
      </c>
      <c r="AO308">
        <v>1</v>
      </c>
      <c r="AP308">
        <v>1</v>
      </c>
      <c r="AQ308">
        <v>0</v>
      </c>
      <c r="AR308">
        <v>0</v>
      </c>
      <c r="AT308">
        <v>21.6</v>
      </c>
      <c r="AU308" t="s">
        <v>165</v>
      </c>
      <c r="AV308">
        <v>1</v>
      </c>
      <c r="AW308">
        <v>2</v>
      </c>
      <c r="AX308">
        <v>1045561944</v>
      </c>
      <c r="AY308">
        <v>1</v>
      </c>
      <c r="AZ308">
        <v>0</v>
      </c>
      <c r="BA308">
        <v>358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CX308">
        <f>Y308*Source!I111</f>
        <v>2.9807999999999999</v>
      </c>
      <c r="CY308">
        <f>AD308</f>
        <v>0</v>
      </c>
      <c r="CZ308">
        <f>AH308</f>
        <v>0</v>
      </c>
      <c r="DA308">
        <f>AL308</f>
        <v>1</v>
      </c>
      <c r="DB308">
        <f>ROUND((ROUND(AT308*CZ308,2)*1.15),6)</f>
        <v>0</v>
      </c>
      <c r="DC308">
        <f>ROUND((ROUND(AT308*AG308,2)*1.15),6)</f>
        <v>0</v>
      </c>
    </row>
    <row r="309" spans="1:107" x14ac:dyDescent="0.25">
      <c r="A309">
        <f>ROW(Source!A111)</f>
        <v>111</v>
      </c>
      <c r="B309">
        <v>1045535526</v>
      </c>
      <c r="C309">
        <v>1045561943</v>
      </c>
      <c r="D309">
        <v>394530632</v>
      </c>
      <c r="E309">
        <v>1</v>
      </c>
      <c r="F309">
        <v>1</v>
      </c>
      <c r="G309">
        <v>394458718</v>
      </c>
      <c r="H309">
        <v>2</v>
      </c>
      <c r="I309" t="s">
        <v>518</v>
      </c>
      <c r="J309" t="s">
        <v>519</v>
      </c>
      <c r="K309" t="s">
        <v>520</v>
      </c>
      <c r="L309">
        <v>1367</v>
      </c>
      <c r="N309">
        <v>91022270</v>
      </c>
      <c r="O309" t="s">
        <v>505</v>
      </c>
      <c r="P309" t="s">
        <v>505</v>
      </c>
      <c r="Q309">
        <v>1</v>
      </c>
      <c r="W309">
        <v>0</v>
      </c>
      <c r="X309">
        <v>-1500897512</v>
      </c>
      <c r="Y309">
        <v>2.9375</v>
      </c>
      <c r="AA309">
        <v>0</v>
      </c>
      <c r="AB309">
        <v>1489.1229719999999</v>
      </c>
      <c r="AC309">
        <v>417.07506749999999</v>
      </c>
      <c r="AD309">
        <v>0</v>
      </c>
      <c r="AE309">
        <v>0</v>
      </c>
      <c r="AF309">
        <v>163.47999999999999</v>
      </c>
      <c r="AG309">
        <v>15.47</v>
      </c>
      <c r="AH309">
        <v>0</v>
      </c>
      <c r="AI309">
        <v>1</v>
      </c>
      <c r="AJ309">
        <v>8.6999999999999993</v>
      </c>
      <c r="AK309">
        <v>25.75</v>
      </c>
      <c r="AL309">
        <v>1</v>
      </c>
      <c r="AN309">
        <v>0</v>
      </c>
      <c r="AO309">
        <v>1</v>
      </c>
      <c r="AP309">
        <v>1</v>
      </c>
      <c r="AQ309">
        <v>0</v>
      </c>
      <c r="AR309">
        <v>0</v>
      </c>
      <c r="AT309">
        <v>2.35</v>
      </c>
      <c r="AU309" t="s">
        <v>164</v>
      </c>
      <c r="AV309">
        <v>0</v>
      </c>
      <c r="AW309">
        <v>2</v>
      </c>
      <c r="AX309">
        <v>1045561945</v>
      </c>
      <c r="AY309">
        <v>1</v>
      </c>
      <c r="AZ309">
        <v>0</v>
      </c>
      <c r="BA309">
        <v>359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CX309">
        <f>Y309*Source!I111</f>
        <v>0.35249999999999998</v>
      </c>
      <c r="CY309">
        <f t="shared" ref="CY309:CY314" si="83">AB309</f>
        <v>1489.1229719999999</v>
      </c>
      <c r="CZ309">
        <f t="shared" ref="CZ309:CZ314" si="84">AF309</f>
        <v>163.47999999999999</v>
      </c>
      <c r="DA309">
        <f t="shared" ref="DA309:DA314" si="85">AJ309</f>
        <v>8.6999999999999993</v>
      </c>
      <c r="DB309">
        <f t="shared" ref="DB309:DB314" si="86">ROUND((ROUND(AT309*CZ309,2)*1.25),6)</f>
        <v>480.22500000000002</v>
      </c>
      <c r="DC309">
        <f t="shared" ref="DC309:DC314" si="87">ROUND((ROUND(AT309*AG309,2)*1.25),6)</f>
        <v>45.4375</v>
      </c>
    </row>
    <row r="310" spans="1:107" x14ac:dyDescent="0.25">
      <c r="A310">
        <f>ROW(Source!A111)</f>
        <v>111</v>
      </c>
      <c r="B310">
        <v>1045535526</v>
      </c>
      <c r="C310">
        <v>1045561943</v>
      </c>
      <c r="D310">
        <v>394530879</v>
      </c>
      <c r="E310">
        <v>1</v>
      </c>
      <c r="F310">
        <v>1</v>
      </c>
      <c r="G310">
        <v>394458718</v>
      </c>
      <c r="H310">
        <v>2</v>
      </c>
      <c r="I310" t="s">
        <v>635</v>
      </c>
      <c r="J310" t="s">
        <v>636</v>
      </c>
      <c r="K310" t="s">
        <v>637</v>
      </c>
      <c r="L310">
        <v>1367</v>
      </c>
      <c r="N310">
        <v>91022270</v>
      </c>
      <c r="O310" t="s">
        <v>505</v>
      </c>
      <c r="P310" t="s">
        <v>505</v>
      </c>
      <c r="Q310">
        <v>1</v>
      </c>
      <c r="W310">
        <v>0</v>
      </c>
      <c r="X310">
        <v>366114799</v>
      </c>
      <c r="Y310">
        <v>1.1375</v>
      </c>
      <c r="AA310">
        <v>0</v>
      </c>
      <c r="AB310">
        <v>2151.4220868000002</v>
      </c>
      <c r="AC310">
        <v>360.45854250000002</v>
      </c>
      <c r="AD310">
        <v>0</v>
      </c>
      <c r="AE310">
        <v>0</v>
      </c>
      <c r="AF310">
        <v>246.68</v>
      </c>
      <c r="AG310">
        <v>13.37</v>
      </c>
      <c r="AH310">
        <v>0</v>
      </c>
      <c r="AI310">
        <v>1</v>
      </c>
      <c r="AJ310">
        <v>8.33</v>
      </c>
      <c r="AK310">
        <v>25.75</v>
      </c>
      <c r="AL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T310">
        <v>0.91</v>
      </c>
      <c r="AU310" t="s">
        <v>164</v>
      </c>
      <c r="AV310">
        <v>0</v>
      </c>
      <c r="AW310">
        <v>2</v>
      </c>
      <c r="AX310">
        <v>1045561946</v>
      </c>
      <c r="AY310">
        <v>1</v>
      </c>
      <c r="AZ310">
        <v>0</v>
      </c>
      <c r="BA310">
        <v>360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CX310">
        <f>Y310*Source!I111</f>
        <v>0.13649999999999998</v>
      </c>
      <c r="CY310">
        <f t="shared" si="83"/>
        <v>2151.4220868000002</v>
      </c>
      <c r="CZ310">
        <f t="shared" si="84"/>
        <v>246.68</v>
      </c>
      <c r="DA310">
        <f t="shared" si="85"/>
        <v>8.33</v>
      </c>
      <c r="DB310">
        <f t="shared" si="86"/>
        <v>280.60000000000002</v>
      </c>
      <c r="DC310">
        <f t="shared" si="87"/>
        <v>15.2125</v>
      </c>
    </row>
    <row r="311" spans="1:107" x14ac:dyDescent="0.25">
      <c r="A311">
        <f>ROW(Source!A111)</f>
        <v>111</v>
      </c>
      <c r="B311">
        <v>1045535526</v>
      </c>
      <c r="C311">
        <v>1045561943</v>
      </c>
      <c r="D311">
        <v>394530864</v>
      </c>
      <c r="E311">
        <v>1</v>
      </c>
      <c r="F311">
        <v>1</v>
      </c>
      <c r="G311">
        <v>394458718</v>
      </c>
      <c r="H311">
        <v>2</v>
      </c>
      <c r="I311" t="s">
        <v>638</v>
      </c>
      <c r="J311" t="s">
        <v>639</v>
      </c>
      <c r="K311" t="s">
        <v>640</v>
      </c>
      <c r="L311">
        <v>1367</v>
      </c>
      <c r="N311">
        <v>91022270</v>
      </c>
      <c r="O311" t="s">
        <v>505</v>
      </c>
      <c r="P311" t="s">
        <v>505</v>
      </c>
      <c r="Q311">
        <v>1</v>
      </c>
      <c r="W311">
        <v>0</v>
      </c>
      <c r="X311">
        <v>-1882480599</v>
      </c>
      <c r="Y311">
        <v>8.9625000000000004</v>
      </c>
      <c r="AA311">
        <v>0</v>
      </c>
      <c r="AB311">
        <v>1529.2197216</v>
      </c>
      <c r="AC311">
        <v>404.94295499999998</v>
      </c>
      <c r="AD311">
        <v>0</v>
      </c>
      <c r="AE311">
        <v>0</v>
      </c>
      <c r="AF311">
        <v>169.44</v>
      </c>
      <c r="AG311">
        <v>15.02</v>
      </c>
      <c r="AH311">
        <v>0</v>
      </c>
      <c r="AI311">
        <v>1</v>
      </c>
      <c r="AJ311">
        <v>8.6199999999999992</v>
      </c>
      <c r="AK311">
        <v>25.75</v>
      </c>
      <c r="AL311">
        <v>1</v>
      </c>
      <c r="AN311">
        <v>0</v>
      </c>
      <c r="AO311">
        <v>1</v>
      </c>
      <c r="AP311">
        <v>1</v>
      </c>
      <c r="AQ311">
        <v>0</v>
      </c>
      <c r="AR311">
        <v>0</v>
      </c>
      <c r="AT311">
        <v>7.17</v>
      </c>
      <c r="AU311" t="s">
        <v>164</v>
      </c>
      <c r="AV311">
        <v>0</v>
      </c>
      <c r="AW311">
        <v>2</v>
      </c>
      <c r="AX311">
        <v>1045561947</v>
      </c>
      <c r="AY311">
        <v>1</v>
      </c>
      <c r="AZ311">
        <v>0</v>
      </c>
      <c r="BA311">
        <v>361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CX311">
        <f>Y311*Source!I111</f>
        <v>1.0754999999999999</v>
      </c>
      <c r="CY311">
        <f t="shared" si="83"/>
        <v>1529.2197216</v>
      </c>
      <c r="CZ311">
        <f t="shared" si="84"/>
        <v>169.44</v>
      </c>
      <c r="DA311">
        <f t="shared" si="85"/>
        <v>8.6199999999999992</v>
      </c>
      <c r="DB311">
        <f t="shared" si="86"/>
        <v>1518.6</v>
      </c>
      <c r="DC311">
        <f t="shared" si="87"/>
        <v>134.61250000000001</v>
      </c>
    </row>
    <row r="312" spans="1:107" x14ac:dyDescent="0.25">
      <c r="A312">
        <f>ROW(Source!A111)</f>
        <v>111</v>
      </c>
      <c r="B312">
        <v>1045535526</v>
      </c>
      <c r="C312">
        <v>1045561943</v>
      </c>
      <c r="D312">
        <v>394530865</v>
      </c>
      <c r="E312">
        <v>1</v>
      </c>
      <c r="F312">
        <v>1</v>
      </c>
      <c r="G312">
        <v>394458718</v>
      </c>
      <c r="H312">
        <v>2</v>
      </c>
      <c r="I312" t="s">
        <v>641</v>
      </c>
      <c r="J312" t="s">
        <v>642</v>
      </c>
      <c r="K312" t="s">
        <v>643</v>
      </c>
      <c r="L312">
        <v>1367</v>
      </c>
      <c r="N312">
        <v>91022270</v>
      </c>
      <c r="O312" t="s">
        <v>505</v>
      </c>
      <c r="P312" t="s">
        <v>505</v>
      </c>
      <c r="Q312">
        <v>1</v>
      </c>
      <c r="W312">
        <v>0</v>
      </c>
      <c r="X312">
        <v>-1920329426</v>
      </c>
      <c r="Y312">
        <v>18.25</v>
      </c>
      <c r="AA312">
        <v>0</v>
      </c>
      <c r="AB312">
        <v>2003.9998800000001</v>
      </c>
      <c r="AC312">
        <v>472.07397750000001</v>
      </c>
      <c r="AD312">
        <v>0</v>
      </c>
      <c r="AE312">
        <v>0</v>
      </c>
      <c r="AF312">
        <v>219.5</v>
      </c>
      <c r="AG312">
        <v>17.510000000000002</v>
      </c>
      <c r="AH312">
        <v>0</v>
      </c>
      <c r="AI312">
        <v>1</v>
      </c>
      <c r="AJ312">
        <v>8.7200000000000006</v>
      </c>
      <c r="AK312">
        <v>25.75</v>
      </c>
      <c r="AL312">
        <v>1</v>
      </c>
      <c r="AN312">
        <v>0</v>
      </c>
      <c r="AO312">
        <v>1</v>
      </c>
      <c r="AP312">
        <v>1</v>
      </c>
      <c r="AQ312">
        <v>0</v>
      </c>
      <c r="AR312">
        <v>0</v>
      </c>
      <c r="AT312">
        <v>14.6</v>
      </c>
      <c r="AU312" t="s">
        <v>164</v>
      </c>
      <c r="AV312">
        <v>0</v>
      </c>
      <c r="AW312">
        <v>2</v>
      </c>
      <c r="AX312">
        <v>1045561948</v>
      </c>
      <c r="AY312">
        <v>1</v>
      </c>
      <c r="AZ312">
        <v>0</v>
      </c>
      <c r="BA312">
        <v>362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CX312">
        <f>Y312*Source!I111</f>
        <v>2.19</v>
      </c>
      <c r="CY312">
        <f t="shared" si="83"/>
        <v>2003.9998800000001</v>
      </c>
      <c r="CZ312">
        <f t="shared" si="84"/>
        <v>219.5</v>
      </c>
      <c r="DA312">
        <f t="shared" si="85"/>
        <v>8.7200000000000006</v>
      </c>
      <c r="DB312">
        <f t="shared" si="86"/>
        <v>4005.875</v>
      </c>
      <c r="DC312">
        <f t="shared" si="87"/>
        <v>319.5625</v>
      </c>
    </row>
    <row r="313" spans="1:107" x14ac:dyDescent="0.25">
      <c r="A313">
        <f>ROW(Source!A111)</f>
        <v>111</v>
      </c>
      <c r="B313">
        <v>1045535526</v>
      </c>
      <c r="C313">
        <v>1045561943</v>
      </c>
      <c r="D313">
        <v>394530907</v>
      </c>
      <c r="E313">
        <v>1</v>
      </c>
      <c r="F313">
        <v>1</v>
      </c>
      <c r="G313">
        <v>394458718</v>
      </c>
      <c r="H313">
        <v>2</v>
      </c>
      <c r="I313" t="s">
        <v>509</v>
      </c>
      <c r="J313" t="s">
        <v>510</v>
      </c>
      <c r="K313" t="s">
        <v>511</v>
      </c>
      <c r="L313">
        <v>1367</v>
      </c>
      <c r="N313">
        <v>91022270</v>
      </c>
      <c r="O313" t="s">
        <v>505</v>
      </c>
      <c r="P313" t="s">
        <v>505</v>
      </c>
      <c r="Q313">
        <v>1</v>
      </c>
      <c r="W313">
        <v>0</v>
      </c>
      <c r="X313">
        <v>856318566</v>
      </c>
      <c r="Y313">
        <v>2.2374999999999998</v>
      </c>
      <c r="AA313">
        <v>0</v>
      </c>
      <c r="AB313">
        <v>1642.8793194</v>
      </c>
      <c r="AC313">
        <v>666.99658499999998</v>
      </c>
      <c r="AD313">
        <v>0</v>
      </c>
      <c r="AE313">
        <v>0</v>
      </c>
      <c r="AF313">
        <v>125.13</v>
      </c>
      <c r="AG313">
        <v>24.74</v>
      </c>
      <c r="AH313">
        <v>0</v>
      </c>
      <c r="AI313">
        <v>1</v>
      </c>
      <c r="AJ313">
        <v>12.54</v>
      </c>
      <c r="AK313">
        <v>25.75</v>
      </c>
      <c r="AL313">
        <v>1</v>
      </c>
      <c r="AN313">
        <v>0</v>
      </c>
      <c r="AO313">
        <v>1</v>
      </c>
      <c r="AP313">
        <v>1</v>
      </c>
      <c r="AQ313">
        <v>0</v>
      </c>
      <c r="AR313">
        <v>0</v>
      </c>
      <c r="AT313">
        <v>1.79</v>
      </c>
      <c r="AU313" t="s">
        <v>164</v>
      </c>
      <c r="AV313">
        <v>0</v>
      </c>
      <c r="AW313">
        <v>2</v>
      </c>
      <c r="AX313">
        <v>1045561949</v>
      </c>
      <c r="AY313">
        <v>1</v>
      </c>
      <c r="AZ313">
        <v>0</v>
      </c>
      <c r="BA313">
        <v>363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CX313">
        <f>Y313*Source!I111</f>
        <v>0.26849999999999996</v>
      </c>
      <c r="CY313">
        <f t="shared" si="83"/>
        <v>1642.8793194</v>
      </c>
      <c r="CZ313">
        <f t="shared" si="84"/>
        <v>125.13</v>
      </c>
      <c r="DA313">
        <f t="shared" si="85"/>
        <v>12.54</v>
      </c>
      <c r="DB313">
        <f t="shared" si="86"/>
        <v>279.97500000000002</v>
      </c>
      <c r="DC313">
        <f t="shared" si="87"/>
        <v>55.35</v>
      </c>
    </row>
    <row r="314" spans="1:107" x14ac:dyDescent="0.25">
      <c r="A314">
        <f>ROW(Source!A111)</f>
        <v>111</v>
      </c>
      <c r="B314">
        <v>1045535526</v>
      </c>
      <c r="C314">
        <v>1045561943</v>
      </c>
      <c r="D314">
        <v>394530869</v>
      </c>
      <c r="E314">
        <v>1</v>
      </c>
      <c r="F314">
        <v>1</v>
      </c>
      <c r="G314">
        <v>394458718</v>
      </c>
      <c r="H314">
        <v>2</v>
      </c>
      <c r="I314" t="s">
        <v>644</v>
      </c>
      <c r="J314" t="s">
        <v>645</v>
      </c>
      <c r="K314" t="s">
        <v>646</v>
      </c>
      <c r="L314">
        <v>1367</v>
      </c>
      <c r="N314">
        <v>91022270</v>
      </c>
      <c r="O314" t="s">
        <v>505</v>
      </c>
      <c r="P314" t="s">
        <v>505</v>
      </c>
      <c r="Q314">
        <v>1</v>
      </c>
      <c r="W314">
        <v>0</v>
      </c>
      <c r="X314">
        <v>-646811103</v>
      </c>
      <c r="Y314">
        <v>0.65</v>
      </c>
      <c r="AA314">
        <v>0</v>
      </c>
      <c r="AB314">
        <v>1671.1005762</v>
      </c>
      <c r="AC314">
        <v>469.64755500000001</v>
      </c>
      <c r="AD314">
        <v>0</v>
      </c>
      <c r="AE314">
        <v>0</v>
      </c>
      <c r="AF314">
        <v>177.54</v>
      </c>
      <c r="AG314">
        <v>17.420000000000002</v>
      </c>
      <c r="AH314">
        <v>0</v>
      </c>
      <c r="AI314">
        <v>1</v>
      </c>
      <c r="AJ314">
        <v>8.99</v>
      </c>
      <c r="AK314">
        <v>25.75</v>
      </c>
      <c r="AL314">
        <v>1</v>
      </c>
      <c r="AN314">
        <v>0</v>
      </c>
      <c r="AO314">
        <v>1</v>
      </c>
      <c r="AP314">
        <v>1</v>
      </c>
      <c r="AQ314">
        <v>0</v>
      </c>
      <c r="AR314">
        <v>0</v>
      </c>
      <c r="AT314">
        <v>0.52</v>
      </c>
      <c r="AU314" t="s">
        <v>164</v>
      </c>
      <c r="AV314">
        <v>0</v>
      </c>
      <c r="AW314">
        <v>2</v>
      </c>
      <c r="AX314">
        <v>1045561950</v>
      </c>
      <c r="AY314">
        <v>1</v>
      </c>
      <c r="AZ314">
        <v>0</v>
      </c>
      <c r="BA314">
        <v>364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CX314">
        <f>Y314*Source!I111</f>
        <v>7.8E-2</v>
      </c>
      <c r="CY314">
        <f t="shared" si="83"/>
        <v>1671.1005762</v>
      </c>
      <c r="CZ314">
        <f t="shared" si="84"/>
        <v>177.54</v>
      </c>
      <c r="DA314">
        <f t="shared" si="85"/>
        <v>8.99</v>
      </c>
      <c r="DB314">
        <f t="shared" si="86"/>
        <v>115.4</v>
      </c>
      <c r="DC314">
        <f t="shared" si="87"/>
        <v>11.324999999999999</v>
      </c>
    </row>
    <row r="315" spans="1:107" x14ac:dyDescent="0.25">
      <c r="A315">
        <f>ROW(Source!A111)</f>
        <v>111</v>
      </c>
      <c r="B315">
        <v>1045535526</v>
      </c>
      <c r="C315">
        <v>1045561943</v>
      </c>
      <c r="D315">
        <v>394506123</v>
      </c>
      <c r="E315">
        <v>1</v>
      </c>
      <c r="F315">
        <v>1</v>
      </c>
      <c r="G315">
        <v>394458718</v>
      </c>
      <c r="H315">
        <v>3</v>
      </c>
      <c r="I315" t="s">
        <v>556</v>
      </c>
      <c r="J315" t="s">
        <v>557</v>
      </c>
      <c r="K315" t="s">
        <v>558</v>
      </c>
      <c r="L315">
        <v>1339</v>
      </c>
      <c r="N315">
        <v>1007</v>
      </c>
      <c r="O315" t="s">
        <v>241</v>
      </c>
      <c r="P315" t="s">
        <v>241</v>
      </c>
      <c r="Q315">
        <v>1</v>
      </c>
      <c r="W315">
        <v>0</v>
      </c>
      <c r="X315">
        <v>-862991314</v>
      </c>
      <c r="Y315">
        <v>7</v>
      </c>
      <c r="AA315">
        <v>36.412479599999998</v>
      </c>
      <c r="AB315">
        <v>0</v>
      </c>
      <c r="AC315">
        <v>0</v>
      </c>
      <c r="AD315">
        <v>0</v>
      </c>
      <c r="AE315">
        <v>7.07</v>
      </c>
      <c r="AF315">
        <v>0</v>
      </c>
      <c r="AG315">
        <v>0</v>
      </c>
      <c r="AH315">
        <v>0</v>
      </c>
      <c r="AI315">
        <v>5.14</v>
      </c>
      <c r="AJ315">
        <v>1</v>
      </c>
      <c r="AK315">
        <v>1</v>
      </c>
      <c r="AL315">
        <v>1</v>
      </c>
      <c r="AN315">
        <v>0</v>
      </c>
      <c r="AO315">
        <v>1</v>
      </c>
      <c r="AP315">
        <v>0</v>
      </c>
      <c r="AQ315">
        <v>0</v>
      </c>
      <c r="AR315">
        <v>0</v>
      </c>
      <c r="AT315">
        <v>7</v>
      </c>
      <c r="AV315">
        <v>0</v>
      </c>
      <c r="AW315">
        <v>2</v>
      </c>
      <c r="AX315">
        <v>1045561951</v>
      </c>
      <c r="AY315">
        <v>1</v>
      </c>
      <c r="AZ315">
        <v>0</v>
      </c>
      <c r="BA315">
        <v>365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CX315">
        <f>Y315*Source!I111</f>
        <v>0.84</v>
      </c>
      <c r="CY315">
        <f>AA315</f>
        <v>36.412479599999998</v>
      </c>
      <c r="CZ315">
        <f>AE315</f>
        <v>7.07</v>
      </c>
      <c r="DA315">
        <f>AI315</f>
        <v>5.14</v>
      </c>
      <c r="DB315">
        <f>ROUND(ROUND(AT315*CZ315,2),6)</f>
        <v>49.49</v>
      </c>
      <c r="DC315">
        <f>ROUND(ROUND(AT315*AG315,2),6)</f>
        <v>0</v>
      </c>
    </row>
    <row r="316" spans="1:107" x14ac:dyDescent="0.25">
      <c r="A316">
        <f>ROW(Source!A111)</f>
        <v>111</v>
      </c>
      <c r="B316">
        <v>1045535526</v>
      </c>
      <c r="C316">
        <v>1045561943</v>
      </c>
      <c r="D316">
        <v>394507381</v>
      </c>
      <c r="E316">
        <v>1</v>
      </c>
      <c r="F316">
        <v>1</v>
      </c>
      <c r="G316">
        <v>394458718</v>
      </c>
      <c r="H316">
        <v>3</v>
      </c>
      <c r="I316" t="s">
        <v>330</v>
      </c>
      <c r="J316" t="s">
        <v>331</v>
      </c>
      <c r="K316" t="s">
        <v>96</v>
      </c>
      <c r="L316">
        <v>1339</v>
      </c>
      <c r="N316">
        <v>1007</v>
      </c>
      <c r="O316" t="s">
        <v>241</v>
      </c>
      <c r="P316" t="s">
        <v>241</v>
      </c>
      <c r="Q316">
        <v>1</v>
      </c>
      <c r="W316">
        <v>0</v>
      </c>
      <c r="X316">
        <v>1925070904</v>
      </c>
      <c r="Y316">
        <v>110</v>
      </c>
      <c r="AA316">
        <v>2076.1055231999999</v>
      </c>
      <c r="AB316">
        <v>0</v>
      </c>
      <c r="AC316">
        <v>0</v>
      </c>
      <c r="AD316">
        <v>0</v>
      </c>
      <c r="AE316">
        <v>202.34</v>
      </c>
      <c r="AF316">
        <v>0</v>
      </c>
      <c r="AG316">
        <v>0</v>
      </c>
      <c r="AH316">
        <v>0</v>
      </c>
      <c r="AI316">
        <v>10.24</v>
      </c>
      <c r="AJ316">
        <v>1</v>
      </c>
      <c r="AK316">
        <v>1</v>
      </c>
      <c r="AL316">
        <v>1</v>
      </c>
      <c r="AN316">
        <v>0</v>
      </c>
      <c r="AO316">
        <v>0</v>
      </c>
      <c r="AP316">
        <v>0</v>
      </c>
      <c r="AQ316">
        <v>0</v>
      </c>
      <c r="AR316">
        <v>0</v>
      </c>
      <c r="AT316">
        <v>110</v>
      </c>
      <c r="AV316">
        <v>0</v>
      </c>
      <c r="AW316">
        <v>1</v>
      </c>
      <c r="AX316">
        <v>-1</v>
      </c>
      <c r="AY316">
        <v>0</v>
      </c>
      <c r="AZ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CX316">
        <f>Y316*Source!I111</f>
        <v>13.2</v>
      </c>
      <c r="CY316">
        <f>AA316</f>
        <v>2076.1055231999999</v>
      </c>
      <c r="CZ316">
        <f>AE316</f>
        <v>202.34</v>
      </c>
      <c r="DA316">
        <f>AI316</f>
        <v>10.24</v>
      </c>
      <c r="DB316">
        <f>ROUND(ROUND(AT316*CZ316,2),6)</f>
        <v>22257.4</v>
      </c>
      <c r="DC316">
        <f>ROUND(ROUND(AT316*AG316,2),6)</f>
        <v>0</v>
      </c>
    </row>
    <row r="317" spans="1:107" x14ac:dyDescent="0.25">
      <c r="A317">
        <f>ROW(Source!A114)</f>
        <v>114</v>
      </c>
      <c r="B317">
        <v>1045535525</v>
      </c>
      <c r="C317">
        <v>1045567108</v>
      </c>
      <c r="D317">
        <v>394458722</v>
      </c>
      <c r="E317">
        <v>394458718</v>
      </c>
      <c r="F317">
        <v>1</v>
      </c>
      <c r="G317">
        <v>394458718</v>
      </c>
      <c r="H317">
        <v>1</v>
      </c>
      <c r="I317" t="s">
        <v>499</v>
      </c>
      <c r="K317" t="s">
        <v>500</v>
      </c>
      <c r="L317">
        <v>1191</v>
      </c>
      <c r="N317">
        <v>1013</v>
      </c>
      <c r="O317" t="s">
        <v>501</v>
      </c>
      <c r="P317" t="s">
        <v>501</v>
      </c>
      <c r="Q317">
        <v>1</v>
      </c>
      <c r="W317">
        <v>0</v>
      </c>
      <c r="X317">
        <v>476480486</v>
      </c>
      <c r="Y317">
        <v>16.559999999999999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N317">
        <v>0</v>
      </c>
      <c r="AO317">
        <v>1</v>
      </c>
      <c r="AP317">
        <v>1</v>
      </c>
      <c r="AQ317">
        <v>0</v>
      </c>
      <c r="AR317">
        <v>0</v>
      </c>
      <c r="AT317">
        <v>14.4</v>
      </c>
      <c r="AU317" t="s">
        <v>165</v>
      </c>
      <c r="AV317">
        <v>1</v>
      </c>
      <c r="AW317">
        <v>2</v>
      </c>
      <c r="AX317">
        <v>1045567423</v>
      </c>
      <c r="AY317">
        <v>1</v>
      </c>
      <c r="AZ317">
        <v>0</v>
      </c>
      <c r="BA317">
        <v>367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CX317">
        <f>Y317*Source!I114</f>
        <v>1.9871999999999999</v>
      </c>
      <c r="CY317">
        <f>AD317</f>
        <v>0</v>
      </c>
      <c r="CZ317">
        <f>AH317</f>
        <v>0</v>
      </c>
      <c r="DA317">
        <f>AL317</f>
        <v>1</v>
      </c>
      <c r="DB317">
        <f>ROUND((ROUND(AT317*CZ317,2)*1.15),6)</f>
        <v>0</v>
      </c>
      <c r="DC317">
        <f>ROUND((ROUND(AT317*AG317,2)*1.15),6)</f>
        <v>0</v>
      </c>
    </row>
    <row r="318" spans="1:107" x14ac:dyDescent="0.25">
      <c r="A318">
        <f>ROW(Source!A114)</f>
        <v>114</v>
      </c>
      <c r="B318">
        <v>1045535525</v>
      </c>
      <c r="C318">
        <v>1045567108</v>
      </c>
      <c r="D318">
        <v>394530653</v>
      </c>
      <c r="E318">
        <v>1</v>
      </c>
      <c r="F318">
        <v>1</v>
      </c>
      <c r="G318">
        <v>394458718</v>
      </c>
      <c r="H318">
        <v>2</v>
      </c>
      <c r="I318" t="s">
        <v>515</v>
      </c>
      <c r="J318" t="s">
        <v>516</v>
      </c>
      <c r="K318" t="s">
        <v>517</v>
      </c>
      <c r="L318">
        <v>1367</v>
      </c>
      <c r="N318">
        <v>91022270</v>
      </c>
      <c r="O318" t="s">
        <v>505</v>
      </c>
      <c r="P318" t="s">
        <v>505</v>
      </c>
      <c r="Q318">
        <v>1</v>
      </c>
      <c r="W318">
        <v>0</v>
      </c>
      <c r="X318">
        <v>1928543733</v>
      </c>
      <c r="Y318">
        <v>2.0750000000000002</v>
      </c>
      <c r="AA318">
        <v>0</v>
      </c>
      <c r="AB318">
        <v>116.89</v>
      </c>
      <c r="AC318">
        <v>23.41</v>
      </c>
      <c r="AD318">
        <v>0</v>
      </c>
      <c r="AE318">
        <v>0</v>
      </c>
      <c r="AF318">
        <v>116.89</v>
      </c>
      <c r="AG318">
        <v>23.41</v>
      </c>
      <c r="AH318">
        <v>0</v>
      </c>
      <c r="AI318">
        <v>1</v>
      </c>
      <c r="AJ318">
        <v>1</v>
      </c>
      <c r="AK318">
        <v>1</v>
      </c>
      <c r="AL318">
        <v>1</v>
      </c>
      <c r="AN318">
        <v>0</v>
      </c>
      <c r="AO318">
        <v>1</v>
      </c>
      <c r="AP318">
        <v>1</v>
      </c>
      <c r="AQ318">
        <v>0</v>
      </c>
      <c r="AR318">
        <v>0</v>
      </c>
      <c r="AT318">
        <v>1.66</v>
      </c>
      <c r="AU318" t="s">
        <v>164</v>
      </c>
      <c r="AV318">
        <v>0</v>
      </c>
      <c r="AW318">
        <v>2</v>
      </c>
      <c r="AX318">
        <v>1045567426</v>
      </c>
      <c r="AY318">
        <v>1</v>
      </c>
      <c r="AZ318">
        <v>0</v>
      </c>
      <c r="BA318">
        <v>368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CX318">
        <f>Y318*Source!I114</f>
        <v>0.249</v>
      </c>
      <c r="CY318">
        <f>AB318</f>
        <v>116.89</v>
      </c>
      <c r="CZ318">
        <f>AF318</f>
        <v>116.89</v>
      </c>
      <c r="DA318">
        <f>AJ318</f>
        <v>1</v>
      </c>
      <c r="DB318">
        <f>ROUND((ROUND(AT318*CZ318,2)*1.25),6)</f>
        <v>242.55</v>
      </c>
      <c r="DC318">
        <f>ROUND((ROUND(AT318*AG318,2)*1.25),6)</f>
        <v>48.575000000000003</v>
      </c>
    </row>
    <row r="319" spans="1:107" x14ac:dyDescent="0.25">
      <c r="A319">
        <f>ROW(Source!A114)</f>
        <v>114</v>
      </c>
      <c r="B319">
        <v>1045535525</v>
      </c>
      <c r="C319">
        <v>1045567108</v>
      </c>
      <c r="D319">
        <v>394530876</v>
      </c>
      <c r="E319">
        <v>1</v>
      </c>
      <c r="F319">
        <v>1</v>
      </c>
      <c r="G319">
        <v>394458718</v>
      </c>
      <c r="H319">
        <v>2</v>
      </c>
      <c r="I319" t="s">
        <v>647</v>
      </c>
      <c r="J319" t="s">
        <v>648</v>
      </c>
      <c r="K319" t="s">
        <v>649</v>
      </c>
      <c r="L319">
        <v>1367</v>
      </c>
      <c r="N319">
        <v>91022270</v>
      </c>
      <c r="O319" t="s">
        <v>505</v>
      </c>
      <c r="P319" t="s">
        <v>505</v>
      </c>
      <c r="Q319">
        <v>1</v>
      </c>
      <c r="W319">
        <v>0</v>
      </c>
      <c r="X319">
        <v>142191915</v>
      </c>
      <c r="Y319">
        <v>2.0750000000000002</v>
      </c>
      <c r="AA319">
        <v>0</v>
      </c>
      <c r="AB319">
        <v>62.97</v>
      </c>
      <c r="AC319">
        <v>6.64</v>
      </c>
      <c r="AD319">
        <v>0</v>
      </c>
      <c r="AE319">
        <v>0</v>
      </c>
      <c r="AF319">
        <v>62.97</v>
      </c>
      <c r="AG319">
        <v>6.64</v>
      </c>
      <c r="AH319">
        <v>0</v>
      </c>
      <c r="AI319">
        <v>1</v>
      </c>
      <c r="AJ319">
        <v>1</v>
      </c>
      <c r="AK319">
        <v>1</v>
      </c>
      <c r="AL319">
        <v>1</v>
      </c>
      <c r="AN319">
        <v>0</v>
      </c>
      <c r="AO319">
        <v>1</v>
      </c>
      <c r="AP319">
        <v>1</v>
      </c>
      <c r="AQ319">
        <v>0</v>
      </c>
      <c r="AR319">
        <v>0</v>
      </c>
      <c r="AT319">
        <v>1.66</v>
      </c>
      <c r="AU319" t="s">
        <v>164</v>
      </c>
      <c r="AV319">
        <v>0</v>
      </c>
      <c r="AW319">
        <v>2</v>
      </c>
      <c r="AX319">
        <v>1045567428</v>
      </c>
      <c r="AY319">
        <v>1</v>
      </c>
      <c r="AZ319">
        <v>0</v>
      </c>
      <c r="BA319">
        <v>369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CX319">
        <f>Y319*Source!I114</f>
        <v>0.249</v>
      </c>
      <c r="CY319">
        <f>AB319</f>
        <v>62.97</v>
      </c>
      <c r="CZ319">
        <f>AF319</f>
        <v>62.97</v>
      </c>
      <c r="DA319">
        <f>AJ319</f>
        <v>1</v>
      </c>
      <c r="DB319">
        <f>ROUND((ROUND(AT319*CZ319,2)*1.25),6)</f>
        <v>130.66249999999999</v>
      </c>
      <c r="DC319">
        <f>ROUND((ROUND(AT319*AG319,2)*1.25),6)</f>
        <v>13.775</v>
      </c>
    </row>
    <row r="320" spans="1:107" x14ac:dyDescent="0.25">
      <c r="A320">
        <f>ROW(Source!A114)</f>
        <v>114</v>
      </c>
      <c r="B320">
        <v>1045535525</v>
      </c>
      <c r="C320">
        <v>1045567108</v>
      </c>
      <c r="D320">
        <v>394530879</v>
      </c>
      <c r="E320">
        <v>1</v>
      </c>
      <c r="F320">
        <v>1</v>
      </c>
      <c r="G320">
        <v>394458718</v>
      </c>
      <c r="H320">
        <v>2</v>
      </c>
      <c r="I320" t="s">
        <v>635</v>
      </c>
      <c r="J320" t="s">
        <v>636</v>
      </c>
      <c r="K320" t="s">
        <v>637</v>
      </c>
      <c r="L320">
        <v>1367</v>
      </c>
      <c r="N320">
        <v>91022270</v>
      </c>
      <c r="O320" t="s">
        <v>505</v>
      </c>
      <c r="P320" t="s">
        <v>505</v>
      </c>
      <c r="Q320">
        <v>1</v>
      </c>
      <c r="W320">
        <v>0</v>
      </c>
      <c r="X320">
        <v>366114799</v>
      </c>
      <c r="Y320">
        <v>0.8125</v>
      </c>
      <c r="AA320">
        <v>0</v>
      </c>
      <c r="AB320">
        <v>246.68</v>
      </c>
      <c r="AC320">
        <v>13.37</v>
      </c>
      <c r="AD320">
        <v>0</v>
      </c>
      <c r="AE320">
        <v>0</v>
      </c>
      <c r="AF320">
        <v>246.68</v>
      </c>
      <c r="AG320">
        <v>13.37</v>
      </c>
      <c r="AH320">
        <v>0</v>
      </c>
      <c r="AI320">
        <v>1</v>
      </c>
      <c r="AJ320">
        <v>1</v>
      </c>
      <c r="AK320">
        <v>1</v>
      </c>
      <c r="AL320">
        <v>1</v>
      </c>
      <c r="AN320">
        <v>0</v>
      </c>
      <c r="AO320">
        <v>1</v>
      </c>
      <c r="AP320">
        <v>1</v>
      </c>
      <c r="AQ320">
        <v>0</v>
      </c>
      <c r="AR320">
        <v>0</v>
      </c>
      <c r="AT320">
        <v>0.65</v>
      </c>
      <c r="AU320" t="s">
        <v>164</v>
      </c>
      <c r="AV320">
        <v>0</v>
      </c>
      <c r="AW320">
        <v>2</v>
      </c>
      <c r="AX320">
        <v>1045567433</v>
      </c>
      <c r="AY320">
        <v>1</v>
      </c>
      <c r="AZ320">
        <v>0</v>
      </c>
      <c r="BA320">
        <v>370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CX320">
        <f>Y320*Source!I114</f>
        <v>9.7500000000000003E-2</v>
      </c>
      <c r="CY320">
        <f>AB320</f>
        <v>246.68</v>
      </c>
      <c r="CZ320">
        <f>AF320</f>
        <v>246.68</v>
      </c>
      <c r="DA320">
        <f>AJ320</f>
        <v>1</v>
      </c>
      <c r="DB320">
        <f>ROUND((ROUND(AT320*CZ320,2)*1.25),6)</f>
        <v>200.42500000000001</v>
      </c>
      <c r="DC320">
        <f>ROUND((ROUND(AT320*AG320,2)*1.25),6)</f>
        <v>10.862500000000001</v>
      </c>
    </row>
    <row r="321" spans="1:107" x14ac:dyDescent="0.25">
      <c r="A321">
        <f>ROW(Source!A114)</f>
        <v>114</v>
      </c>
      <c r="B321">
        <v>1045535525</v>
      </c>
      <c r="C321">
        <v>1045567108</v>
      </c>
      <c r="D321">
        <v>394530907</v>
      </c>
      <c r="E321">
        <v>1</v>
      </c>
      <c r="F321">
        <v>1</v>
      </c>
      <c r="G321">
        <v>394458718</v>
      </c>
      <c r="H321">
        <v>2</v>
      </c>
      <c r="I321" t="s">
        <v>509</v>
      </c>
      <c r="J321" t="s">
        <v>510</v>
      </c>
      <c r="K321" t="s">
        <v>511</v>
      </c>
      <c r="L321">
        <v>1367</v>
      </c>
      <c r="N321">
        <v>91022270</v>
      </c>
      <c r="O321" t="s">
        <v>505</v>
      </c>
      <c r="P321" t="s">
        <v>505</v>
      </c>
      <c r="Q321">
        <v>1</v>
      </c>
      <c r="W321">
        <v>0</v>
      </c>
      <c r="X321">
        <v>856318566</v>
      </c>
      <c r="Y321">
        <v>1.9375</v>
      </c>
      <c r="AA321">
        <v>0</v>
      </c>
      <c r="AB321">
        <v>125.13</v>
      </c>
      <c r="AC321">
        <v>24.74</v>
      </c>
      <c r="AD321">
        <v>0</v>
      </c>
      <c r="AE321">
        <v>0</v>
      </c>
      <c r="AF321">
        <v>125.13</v>
      </c>
      <c r="AG321">
        <v>24.74</v>
      </c>
      <c r="AH321">
        <v>0</v>
      </c>
      <c r="AI321">
        <v>1</v>
      </c>
      <c r="AJ321">
        <v>1</v>
      </c>
      <c r="AK321">
        <v>1</v>
      </c>
      <c r="AL321">
        <v>1</v>
      </c>
      <c r="AN321">
        <v>0</v>
      </c>
      <c r="AO321">
        <v>1</v>
      </c>
      <c r="AP321">
        <v>1</v>
      </c>
      <c r="AQ321">
        <v>0</v>
      </c>
      <c r="AR321">
        <v>0</v>
      </c>
      <c r="AT321">
        <v>1.55</v>
      </c>
      <c r="AU321" t="s">
        <v>164</v>
      </c>
      <c r="AV321">
        <v>0</v>
      </c>
      <c r="AW321">
        <v>2</v>
      </c>
      <c r="AX321">
        <v>1045567435</v>
      </c>
      <c r="AY321">
        <v>1</v>
      </c>
      <c r="AZ321">
        <v>0</v>
      </c>
      <c r="BA321">
        <v>371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CX321">
        <f>Y321*Source!I114</f>
        <v>0.23249999999999998</v>
      </c>
      <c r="CY321">
        <f>AB321</f>
        <v>125.13</v>
      </c>
      <c r="CZ321">
        <f>AF321</f>
        <v>125.13</v>
      </c>
      <c r="DA321">
        <f>AJ321</f>
        <v>1</v>
      </c>
      <c r="DB321">
        <f>ROUND((ROUND(AT321*CZ321,2)*1.25),6)</f>
        <v>242.4375</v>
      </c>
      <c r="DC321">
        <f>ROUND((ROUND(AT321*AG321,2)*1.25),6)</f>
        <v>47.9375</v>
      </c>
    </row>
    <row r="322" spans="1:107" x14ac:dyDescent="0.25">
      <c r="A322">
        <f>ROW(Source!A114)</f>
        <v>114</v>
      </c>
      <c r="B322">
        <v>1045535525</v>
      </c>
      <c r="C322">
        <v>1045567108</v>
      </c>
      <c r="D322">
        <v>394530869</v>
      </c>
      <c r="E322">
        <v>1</v>
      </c>
      <c r="F322">
        <v>1</v>
      </c>
      <c r="G322">
        <v>394458718</v>
      </c>
      <c r="H322">
        <v>2</v>
      </c>
      <c r="I322" t="s">
        <v>644</v>
      </c>
      <c r="J322" t="s">
        <v>645</v>
      </c>
      <c r="K322" t="s">
        <v>646</v>
      </c>
      <c r="L322">
        <v>1367</v>
      </c>
      <c r="N322">
        <v>91022270</v>
      </c>
      <c r="O322" t="s">
        <v>505</v>
      </c>
      <c r="P322" t="s">
        <v>505</v>
      </c>
      <c r="Q322">
        <v>1</v>
      </c>
      <c r="W322">
        <v>0</v>
      </c>
      <c r="X322">
        <v>-646811103</v>
      </c>
      <c r="Y322">
        <v>0.65</v>
      </c>
      <c r="AA322">
        <v>0</v>
      </c>
      <c r="AB322">
        <v>177.54</v>
      </c>
      <c r="AC322">
        <v>17.420000000000002</v>
      </c>
      <c r="AD322">
        <v>0</v>
      </c>
      <c r="AE322">
        <v>0</v>
      </c>
      <c r="AF322">
        <v>177.54</v>
      </c>
      <c r="AG322">
        <v>17.420000000000002</v>
      </c>
      <c r="AH322">
        <v>0</v>
      </c>
      <c r="AI322">
        <v>1</v>
      </c>
      <c r="AJ322">
        <v>1</v>
      </c>
      <c r="AK322">
        <v>1</v>
      </c>
      <c r="AL322">
        <v>1</v>
      </c>
      <c r="AN322">
        <v>0</v>
      </c>
      <c r="AO322">
        <v>1</v>
      </c>
      <c r="AP322">
        <v>1</v>
      </c>
      <c r="AQ322">
        <v>0</v>
      </c>
      <c r="AR322">
        <v>0</v>
      </c>
      <c r="AT322">
        <v>0.52</v>
      </c>
      <c r="AU322" t="s">
        <v>164</v>
      </c>
      <c r="AV322">
        <v>0</v>
      </c>
      <c r="AW322">
        <v>2</v>
      </c>
      <c r="AX322">
        <v>1045567437</v>
      </c>
      <c r="AY322">
        <v>1</v>
      </c>
      <c r="AZ322">
        <v>0</v>
      </c>
      <c r="BA322">
        <v>372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CX322">
        <f>Y322*Source!I114</f>
        <v>7.8E-2</v>
      </c>
      <c r="CY322">
        <f>AB322</f>
        <v>177.54</v>
      </c>
      <c r="CZ322">
        <f>AF322</f>
        <v>177.54</v>
      </c>
      <c r="DA322">
        <f>AJ322</f>
        <v>1</v>
      </c>
      <c r="DB322">
        <f>ROUND((ROUND(AT322*CZ322,2)*1.25),6)</f>
        <v>115.4</v>
      </c>
      <c r="DC322">
        <f>ROUND((ROUND(AT322*AG322,2)*1.25),6)</f>
        <v>11.324999999999999</v>
      </c>
    </row>
    <row r="323" spans="1:107" x14ac:dyDescent="0.25">
      <c r="A323">
        <f>ROW(Source!A114)</f>
        <v>114</v>
      </c>
      <c r="B323">
        <v>1045535525</v>
      </c>
      <c r="C323">
        <v>1045567108</v>
      </c>
      <c r="D323">
        <v>394506123</v>
      </c>
      <c r="E323">
        <v>1</v>
      </c>
      <c r="F323">
        <v>1</v>
      </c>
      <c r="G323">
        <v>394458718</v>
      </c>
      <c r="H323">
        <v>3</v>
      </c>
      <c r="I323" t="s">
        <v>556</v>
      </c>
      <c r="J323" t="s">
        <v>557</v>
      </c>
      <c r="K323" t="s">
        <v>558</v>
      </c>
      <c r="L323">
        <v>1339</v>
      </c>
      <c r="N323">
        <v>1007</v>
      </c>
      <c r="O323" t="s">
        <v>241</v>
      </c>
      <c r="P323" t="s">
        <v>241</v>
      </c>
      <c r="Q323">
        <v>1</v>
      </c>
      <c r="W323">
        <v>0</v>
      </c>
      <c r="X323">
        <v>-862991314</v>
      </c>
      <c r="Y323">
        <v>5</v>
      </c>
      <c r="AA323">
        <v>7.07</v>
      </c>
      <c r="AB323">
        <v>0</v>
      </c>
      <c r="AC323">
        <v>0</v>
      </c>
      <c r="AD323">
        <v>0</v>
      </c>
      <c r="AE323">
        <v>7.07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1</v>
      </c>
      <c r="AL323">
        <v>1</v>
      </c>
      <c r="AN323">
        <v>0</v>
      </c>
      <c r="AO323">
        <v>1</v>
      </c>
      <c r="AP323">
        <v>0</v>
      </c>
      <c r="AQ323">
        <v>0</v>
      </c>
      <c r="AR323">
        <v>0</v>
      </c>
      <c r="AT323">
        <v>5</v>
      </c>
      <c r="AV323">
        <v>0</v>
      </c>
      <c r="AW323">
        <v>2</v>
      </c>
      <c r="AX323">
        <v>1045567440</v>
      </c>
      <c r="AY323">
        <v>1</v>
      </c>
      <c r="AZ323">
        <v>0</v>
      </c>
      <c r="BA323">
        <v>373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CX323">
        <f>Y323*Source!I114</f>
        <v>0.6</v>
      </c>
      <c r="CY323">
        <f>AA323</f>
        <v>7.07</v>
      </c>
      <c r="CZ323">
        <f>AE323</f>
        <v>7.07</v>
      </c>
      <c r="DA323">
        <f>AI323</f>
        <v>1</v>
      </c>
      <c r="DB323">
        <f>ROUND(ROUND(AT323*CZ323,2),6)</f>
        <v>35.35</v>
      </c>
      <c r="DC323">
        <f>ROUND(ROUND(AT323*AG323,2),6)</f>
        <v>0</v>
      </c>
    </row>
    <row r="324" spans="1:107" x14ac:dyDescent="0.25">
      <c r="A324">
        <f>ROW(Source!A114)</f>
        <v>114</v>
      </c>
      <c r="B324">
        <v>1045535525</v>
      </c>
      <c r="C324">
        <v>1045567108</v>
      </c>
      <c r="D324">
        <v>394506682</v>
      </c>
      <c r="E324">
        <v>1</v>
      </c>
      <c r="F324">
        <v>1</v>
      </c>
      <c r="G324">
        <v>394458718</v>
      </c>
      <c r="H324">
        <v>3</v>
      </c>
      <c r="I324" t="s">
        <v>336</v>
      </c>
      <c r="J324" t="s">
        <v>337</v>
      </c>
      <c r="K324" t="s">
        <v>99</v>
      </c>
      <c r="L324">
        <v>1339</v>
      </c>
      <c r="N324">
        <v>1007</v>
      </c>
      <c r="O324" t="s">
        <v>241</v>
      </c>
      <c r="P324" t="s">
        <v>241</v>
      </c>
      <c r="Q324">
        <v>1</v>
      </c>
      <c r="W324">
        <v>0</v>
      </c>
      <c r="X324">
        <v>2069056849</v>
      </c>
      <c r="Y324">
        <v>130</v>
      </c>
      <c r="AA324">
        <v>104.99</v>
      </c>
      <c r="AB324">
        <v>0</v>
      </c>
      <c r="AC324">
        <v>0</v>
      </c>
      <c r="AD324">
        <v>0</v>
      </c>
      <c r="AE324">
        <v>104.99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1</v>
      </c>
      <c r="AL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T324">
        <v>130</v>
      </c>
      <c r="AV324">
        <v>0</v>
      </c>
      <c r="AW324">
        <v>1</v>
      </c>
      <c r="AX324">
        <v>-1</v>
      </c>
      <c r="AY324">
        <v>0</v>
      </c>
      <c r="AZ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CX324">
        <f>Y324*Source!I114</f>
        <v>15.6</v>
      </c>
      <c r="CY324">
        <f>AA324</f>
        <v>104.99</v>
      </c>
      <c r="CZ324">
        <f>AE324</f>
        <v>104.99</v>
      </c>
      <c r="DA324">
        <f>AI324</f>
        <v>1</v>
      </c>
      <c r="DB324">
        <f>ROUND(ROUND(AT324*CZ324,2),6)</f>
        <v>13648.7</v>
      </c>
      <c r="DC324">
        <f>ROUND(ROUND(AT324*AG324,2),6)</f>
        <v>0</v>
      </c>
    </row>
    <row r="325" spans="1:107" x14ac:dyDescent="0.25">
      <c r="A325">
        <f>ROW(Source!A115)</f>
        <v>115</v>
      </c>
      <c r="B325">
        <v>1045535526</v>
      </c>
      <c r="C325">
        <v>1045567108</v>
      </c>
      <c r="D325">
        <v>394458722</v>
      </c>
      <c r="E325">
        <v>394458718</v>
      </c>
      <c r="F325">
        <v>1</v>
      </c>
      <c r="G325">
        <v>394458718</v>
      </c>
      <c r="H325">
        <v>1</v>
      </c>
      <c r="I325" t="s">
        <v>499</v>
      </c>
      <c r="K325" t="s">
        <v>500</v>
      </c>
      <c r="L325">
        <v>1191</v>
      </c>
      <c r="N325">
        <v>1013</v>
      </c>
      <c r="O325" t="s">
        <v>501</v>
      </c>
      <c r="P325" t="s">
        <v>501</v>
      </c>
      <c r="Q325">
        <v>1</v>
      </c>
      <c r="W325">
        <v>0</v>
      </c>
      <c r="X325">
        <v>476480486</v>
      </c>
      <c r="Y325">
        <v>16.559999999999999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  <c r="AK325">
        <v>1</v>
      </c>
      <c r="AL325">
        <v>1</v>
      </c>
      <c r="AN325">
        <v>0</v>
      </c>
      <c r="AO325">
        <v>1</v>
      </c>
      <c r="AP325">
        <v>1</v>
      </c>
      <c r="AQ325">
        <v>0</v>
      </c>
      <c r="AR325">
        <v>0</v>
      </c>
      <c r="AT325">
        <v>14.4</v>
      </c>
      <c r="AU325" t="s">
        <v>165</v>
      </c>
      <c r="AV325">
        <v>1</v>
      </c>
      <c r="AW325">
        <v>2</v>
      </c>
      <c r="AX325">
        <v>1045567423</v>
      </c>
      <c r="AY325">
        <v>1</v>
      </c>
      <c r="AZ325">
        <v>0</v>
      </c>
      <c r="BA325">
        <v>375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CX325">
        <f>Y325*Source!I115</f>
        <v>1.9871999999999999</v>
      </c>
      <c r="CY325">
        <f>AD325</f>
        <v>0</v>
      </c>
      <c r="CZ325">
        <f>AH325</f>
        <v>0</v>
      </c>
      <c r="DA325">
        <f>AL325</f>
        <v>1</v>
      </c>
      <c r="DB325">
        <f>ROUND((ROUND(AT325*CZ325,2)*1.15),6)</f>
        <v>0</v>
      </c>
      <c r="DC325">
        <f>ROUND((ROUND(AT325*AG325,2)*1.15),6)</f>
        <v>0</v>
      </c>
    </row>
    <row r="326" spans="1:107" x14ac:dyDescent="0.25">
      <c r="A326">
        <f>ROW(Source!A115)</f>
        <v>115</v>
      </c>
      <c r="B326">
        <v>1045535526</v>
      </c>
      <c r="C326">
        <v>1045567108</v>
      </c>
      <c r="D326">
        <v>394530653</v>
      </c>
      <c r="E326">
        <v>1</v>
      </c>
      <c r="F326">
        <v>1</v>
      </c>
      <c r="G326">
        <v>394458718</v>
      </c>
      <c r="H326">
        <v>2</v>
      </c>
      <c r="I326" t="s">
        <v>515</v>
      </c>
      <c r="J326" t="s">
        <v>516</v>
      </c>
      <c r="K326" t="s">
        <v>517</v>
      </c>
      <c r="L326">
        <v>1367</v>
      </c>
      <c r="N326">
        <v>91022270</v>
      </c>
      <c r="O326" t="s">
        <v>505</v>
      </c>
      <c r="P326" t="s">
        <v>505</v>
      </c>
      <c r="Q326">
        <v>1</v>
      </c>
      <c r="W326">
        <v>0</v>
      </c>
      <c r="X326">
        <v>1928543733</v>
      </c>
      <c r="Y326">
        <v>2.0750000000000002</v>
      </c>
      <c r="AA326">
        <v>0</v>
      </c>
      <c r="AB326">
        <v>1335.2075852999999</v>
      </c>
      <c r="AC326">
        <v>631.13945249999995</v>
      </c>
      <c r="AD326">
        <v>0</v>
      </c>
      <c r="AE326">
        <v>0</v>
      </c>
      <c r="AF326">
        <v>116.89</v>
      </c>
      <c r="AG326">
        <v>23.41</v>
      </c>
      <c r="AH326">
        <v>0</v>
      </c>
      <c r="AI326">
        <v>1</v>
      </c>
      <c r="AJ326">
        <v>10.91</v>
      </c>
      <c r="AK326">
        <v>25.75</v>
      </c>
      <c r="AL326">
        <v>1</v>
      </c>
      <c r="AN326">
        <v>0</v>
      </c>
      <c r="AO326">
        <v>1</v>
      </c>
      <c r="AP326">
        <v>1</v>
      </c>
      <c r="AQ326">
        <v>0</v>
      </c>
      <c r="AR326">
        <v>0</v>
      </c>
      <c r="AT326">
        <v>1.66</v>
      </c>
      <c r="AU326" t="s">
        <v>164</v>
      </c>
      <c r="AV326">
        <v>0</v>
      </c>
      <c r="AW326">
        <v>2</v>
      </c>
      <c r="AX326">
        <v>1045567426</v>
      </c>
      <c r="AY326">
        <v>1</v>
      </c>
      <c r="AZ326">
        <v>0</v>
      </c>
      <c r="BA326">
        <v>376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CX326">
        <f>Y326*Source!I115</f>
        <v>0.249</v>
      </c>
      <c r="CY326">
        <f>AB326</f>
        <v>1335.2075852999999</v>
      </c>
      <c r="CZ326">
        <f>AF326</f>
        <v>116.89</v>
      </c>
      <c r="DA326">
        <f>AJ326</f>
        <v>10.91</v>
      </c>
      <c r="DB326">
        <f>ROUND((ROUND(AT326*CZ326,2)*1.25),6)</f>
        <v>242.55</v>
      </c>
      <c r="DC326">
        <f>ROUND((ROUND(AT326*AG326,2)*1.25),6)</f>
        <v>48.575000000000003</v>
      </c>
    </row>
    <row r="327" spans="1:107" x14ac:dyDescent="0.25">
      <c r="A327">
        <f>ROW(Source!A115)</f>
        <v>115</v>
      </c>
      <c r="B327">
        <v>1045535526</v>
      </c>
      <c r="C327">
        <v>1045567108</v>
      </c>
      <c r="D327">
        <v>394530876</v>
      </c>
      <c r="E327">
        <v>1</v>
      </c>
      <c r="F327">
        <v>1</v>
      </c>
      <c r="G327">
        <v>394458718</v>
      </c>
      <c r="H327">
        <v>2</v>
      </c>
      <c r="I327" t="s">
        <v>647</v>
      </c>
      <c r="J327" t="s">
        <v>648</v>
      </c>
      <c r="K327" t="s">
        <v>649</v>
      </c>
      <c r="L327">
        <v>1367</v>
      </c>
      <c r="N327">
        <v>91022270</v>
      </c>
      <c r="O327" t="s">
        <v>505</v>
      </c>
      <c r="P327" t="s">
        <v>505</v>
      </c>
      <c r="Q327">
        <v>1</v>
      </c>
      <c r="W327">
        <v>0</v>
      </c>
      <c r="X327">
        <v>142191915</v>
      </c>
      <c r="Y327">
        <v>2.0750000000000002</v>
      </c>
      <c r="AA327">
        <v>0</v>
      </c>
      <c r="AB327">
        <v>461.50713000000002</v>
      </c>
      <c r="AC327">
        <v>179.01606000000001</v>
      </c>
      <c r="AD327">
        <v>0</v>
      </c>
      <c r="AE327">
        <v>0</v>
      </c>
      <c r="AF327">
        <v>62.97</v>
      </c>
      <c r="AG327">
        <v>6.64</v>
      </c>
      <c r="AH327">
        <v>0</v>
      </c>
      <c r="AI327">
        <v>1</v>
      </c>
      <c r="AJ327">
        <v>7</v>
      </c>
      <c r="AK327">
        <v>25.75</v>
      </c>
      <c r="AL327">
        <v>1</v>
      </c>
      <c r="AN327">
        <v>0</v>
      </c>
      <c r="AO327">
        <v>1</v>
      </c>
      <c r="AP327">
        <v>1</v>
      </c>
      <c r="AQ327">
        <v>0</v>
      </c>
      <c r="AR327">
        <v>0</v>
      </c>
      <c r="AT327">
        <v>1.66</v>
      </c>
      <c r="AU327" t="s">
        <v>164</v>
      </c>
      <c r="AV327">
        <v>0</v>
      </c>
      <c r="AW327">
        <v>2</v>
      </c>
      <c r="AX327">
        <v>1045567428</v>
      </c>
      <c r="AY327">
        <v>1</v>
      </c>
      <c r="AZ327">
        <v>0</v>
      </c>
      <c r="BA327">
        <v>377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CX327">
        <f>Y327*Source!I115</f>
        <v>0.249</v>
      </c>
      <c r="CY327">
        <f>AB327</f>
        <v>461.50713000000002</v>
      </c>
      <c r="CZ327">
        <f>AF327</f>
        <v>62.97</v>
      </c>
      <c r="DA327">
        <f>AJ327</f>
        <v>7</v>
      </c>
      <c r="DB327">
        <f>ROUND((ROUND(AT327*CZ327,2)*1.25),6)</f>
        <v>130.66249999999999</v>
      </c>
      <c r="DC327">
        <f>ROUND((ROUND(AT327*AG327,2)*1.25),6)</f>
        <v>13.775</v>
      </c>
    </row>
    <row r="328" spans="1:107" x14ac:dyDescent="0.25">
      <c r="A328">
        <f>ROW(Source!A115)</f>
        <v>115</v>
      </c>
      <c r="B328">
        <v>1045535526</v>
      </c>
      <c r="C328">
        <v>1045567108</v>
      </c>
      <c r="D328">
        <v>394530879</v>
      </c>
      <c r="E328">
        <v>1</v>
      </c>
      <c r="F328">
        <v>1</v>
      </c>
      <c r="G328">
        <v>394458718</v>
      </c>
      <c r="H328">
        <v>2</v>
      </c>
      <c r="I328" t="s">
        <v>635</v>
      </c>
      <c r="J328" t="s">
        <v>636</v>
      </c>
      <c r="K328" t="s">
        <v>637</v>
      </c>
      <c r="L328">
        <v>1367</v>
      </c>
      <c r="N328">
        <v>91022270</v>
      </c>
      <c r="O328" t="s">
        <v>505</v>
      </c>
      <c r="P328" t="s">
        <v>505</v>
      </c>
      <c r="Q328">
        <v>1</v>
      </c>
      <c r="W328">
        <v>0</v>
      </c>
      <c r="X328">
        <v>366114799</v>
      </c>
      <c r="Y328">
        <v>0.8125</v>
      </c>
      <c r="AA328">
        <v>0</v>
      </c>
      <c r="AB328">
        <v>2151.4220868000002</v>
      </c>
      <c r="AC328">
        <v>360.45854250000002</v>
      </c>
      <c r="AD328">
        <v>0</v>
      </c>
      <c r="AE328">
        <v>0</v>
      </c>
      <c r="AF328">
        <v>246.68</v>
      </c>
      <c r="AG328">
        <v>13.37</v>
      </c>
      <c r="AH328">
        <v>0</v>
      </c>
      <c r="AI328">
        <v>1</v>
      </c>
      <c r="AJ328">
        <v>8.33</v>
      </c>
      <c r="AK328">
        <v>25.75</v>
      </c>
      <c r="AL328">
        <v>1</v>
      </c>
      <c r="AN328">
        <v>0</v>
      </c>
      <c r="AO328">
        <v>1</v>
      </c>
      <c r="AP328">
        <v>1</v>
      </c>
      <c r="AQ328">
        <v>0</v>
      </c>
      <c r="AR328">
        <v>0</v>
      </c>
      <c r="AT328">
        <v>0.65</v>
      </c>
      <c r="AU328" t="s">
        <v>164</v>
      </c>
      <c r="AV328">
        <v>0</v>
      </c>
      <c r="AW328">
        <v>2</v>
      </c>
      <c r="AX328">
        <v>1045567433</v>
      </c>
      <c r="AY328">
        <v>1</v>
      </c>
      <c r="AZ328">
        <v>0</v>
      </c>
      <c r="BA328">
        <v>378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CX328">
        <f>Y328*Source!I115</f>
        <v>9.7500000000000003E-2</v>
      </c>
      <c r="CY328">
        <f>AB328</f>
        <v>2151.4220868000002</v>
      </c>
      <c r="CZ328">
        <f>AF328</f>
        <v>246.68</v>
      </c>
      <c r="DA328">
        <f>AJ328</f>
        <v>8.33</v>
      </c>
      <c r="DB328">
        <f>ROUND((ROUND(AT328*CZ328,2)*1.25),6)</f>
        <v>200.42500000000001</v>
      </c>
      <c r="DC328">
        <f>ROUND((ROUND(AT328*AG328,2)*1.25),6)</f>
        <v>10.862500000000001</v>
      </c>
    </row>
    <row r="329" spans="1:107" x14ac:dyDescent="0.25">
      <c r="A329">
        <f>ROW(Source!A115)</f>
        <v>115</v>
      </c>
      <c r="B329">
        <v>1045535526</v>
      </c>
      <c r="C329">
        <v>1045567108</v>
      </c>
      <c r="D329">
        <v>394530907</v>
      </c>
      <c r="E329">
        <v>1</v>
      </c>
      <c r="F329">
        <v>1</v>
      </c>
      <c r="G329">
        <v>394458718</v>
      </c>
      <c r="H329">
        <v>2</v>
      </c>
      <c r="I329" t="s">
        <v>509</v>
      </c>
      <c r="J329" t="s">
        <v>510</v>
      </c>
      <c r="K329" t="s">
        <v>511</v>
      </c>
      <c r="L329">
        <v>1367</v>
      </c>
      <c r="N329">
        <v>91022270</v>
      </c>
      <c r="O329" t="s">
        <v>505</v>
      </c>
      <c r="P329" t="s">
        <v>505</v>
      </c>
      <c r="Q329">
        <v>1</v>
      </c>
      <c r="W329">
        <v>0</v>
      </c>
      <c r="X329">
        <v>856318566</v>
      </c>
      <c r="Y329">
        <v>1.9375</v>
      </c>
      <c r="AA329">
        <v>0</v>
      </c>
      <c r="AB329">
        <v>1642.8793194</v>
      </c>
      <c r="AC329">
        <v>666.99658499999998</v>
      </c>
      <c r="AD329">
        <v>0</v>
      </c>
      <c r="AE329">
        <v>0</v>
      </c>
      <c r="AF329">
        <v>125.13</v>
      </c>
      <c r="AG329">
        <v>24.74</v>
      </c>
      <c r="AH329">
        <v>0</v>
      </c>
      <c r="AI329">
        <v>1</v>
      </c>
      <c r="AJ329">
        <v>12.54</v>
      </c>
      <c r="AK329">
        <v>25.75</v>
      </c>
      <c r="AL329">
        <v>1</v>
      </c>
      <c r="AN329">
        <v>0</v>
      </c>
      <c r="AO329">
        <v>1</v>
      </c>
      <c r="AP329">
        <v>1</v>
      </c>
      <c r="AQ329">
        <v>0</v>
      </c>
      <c r="AR329">
        <v>0</v>
      </c>
      <c r="AT329">
        <v>1.55</v>
      </c>
      <c r="AU329" t="s">
        <v>164</v>
      </c>
      <c r="AV329">
        <v>0</v>
      </c>
      <c r="AW329">
        <v>2</v>
      </c>
      <c r="AX329">
        <v>1045567435</v>
      </c>
      <c r="AY329">
        <v>1</v>
      </c>
      <c r="AZ329">
        <v>0</v>
      </c>
      <c r="BA329">
        <v>379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CX329">
        <f>Y329*Source!I115</f>
        <v>0.23249999999999998</v>
      </c>
      <c r="CY329">
        <f>AB329</f>
        <v>1642.8793194</v>
      </c>
      <c r="CZ329">
        <f>AF329</f>
        <v>125.13</v>
      </c>
      <c r="DA329">
        <f>AJ329</f>
        <v>12.54</v>
      </c>
      <c r="DB329">
        <f>ROUND((ROUND(AT329*CZ329,2)*1.25),6)</f>
        <v>242.4375</v>
      </c>
      <c r="DC329">
        <f>ROUND((ROUND(AT329*AG329,2)*1.25),6)</f>
        <v>47.9375</v>
      </c>
    </row>
    <row r="330" spans="1:107" x14ac:dyDescent="0.25">
      <c r="A330">
        <f>ROW(Source!A115)</f>
        <v>115</v>
      </c>
      <c r="B330">
        <v>1045535526</v>
      </c>
      <c r="C330">
        <v>1045567108</v>
      </c>
      <c r="D330">
        <v>394530869</v>
      </c>
      <c r="E330">
        <v>1</v>
      </c>
      <c r="F330">
        <v>1</v>
      </c>
      <c r="G330">
        <v>394458718</v>
      </c>
      <c r="H330">
        <v>2</v>
      </c>
      <c r="I330" t="s">
        <v>644</v>
      </c>
      <c r="J330" t="s">
        <v>645</v>
      </c>
      <c r="K330" t="s">
        <v>646</v>
      </c>
      <c r="L330">
        <v>1367</v>
      </c>
      <c r="N330">
        <v>91022270</v>
      </c>
      <c r="O330" t="s">
        <v>505</v>
      </c>
      <c r="P330" t="s">
        <v>505</v>
      </c>
      <c r="Q330">
        <v>1</v>
      </c>
      <c r="W330">
        <v>0</v>
      </c>
      <c r="X330">
        <v>-646811103</v>
      </c>
      <c r="Y330">
        <v>0.65</v>
      </c>
      <c r="AA330">
        <v>0</v>
      </c>
      <c r="AB330">
        <v>1671.1005762</v>
      </c>
      <c r="AC330">
        <v>469.64755500000001</v>
      </c>
      <c r="AD330">
        <v>0</v>
      </c>
      <c r="AE330">
        <v>0</v>
      </c>
      <c r="AF330">
        <v>177.54</v>
      </c>
      <c r="AG330">
        <v>17.420000000000002</v>
      </c>
      <c r="AH330">
        <v>0</v>
      </c>
      <c r="AI330">
        <v>1</v>
      </c>
      <c r="AJ330">
        <v>8.99</v>
      </c>
      <c r="AK330">
        <v>25.75</v>
      </c>
      <c r="AL330">
        <v>1</v>
      </c>
      <c r="AN330">
        <v>0</v>
      </c>
      <c r="AO330">
        <v>1</v>
      </c>
      <c r="AP330">
        <v>1</v>
      </c>
      <c r="AQ330">
        <v>0</v>
      </c>
      <c r="AR330">
        <v>0</v>
      </c>
      <c r="AT330">
        <v>0.52</v>
      </c>
      <c r="AU330" t="s">
        <v>164</v>
      </c>
      <c r="AV330">
        <v>0</v>
      </c>
      <c r="AW330">
        <v>2</v>
      </c>
      <c r="AX330">
        <v>1045567437</v>
      </c>
      <c r="AY330">
        <v>1</v>
      </c>
      <c r="AZ330">
        <v>0</v>
      </c>
      <c r="BA330">
        <v>380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CX330">
        <f>Y330*Source!I115</f>
        <v>7.8E-2</v>
      </c>
      <c r="CY330">
        <f>AB330</f>
        <v>1671.1005762</v>
      </c>
      <c r="CZ330">
        <f>AF330</f>
        <v>177.54</v>
      </c>
      <c r="DA330">
        <f>AJ330</f>
        <v>8.99</v>
      </c>
      <c r="DB330">
        <f>ROUND((ROUND(AT330*CZ330,2)*1.25),6)</f>
        <v>115.4</v>
      </c>
      <c r="DC330">
        <f>ROUND((ROUND(AT330*AG330,2)*1.25),6)</f>
        <v>11.324999999999999</v>
      </c>
    </row>
    <row r="331" spans="1:107" x14ac:dyDescent="0.25">
      <c r="A331">
        <f>ROW(Source!A115)</f>
        <v>115</v>
      </c>
      <c r="B331">
        <v>1045535526</v>
      </c>
      <c r="C331">
        <v>1045567108</v>
      </c>
      <c r="D331">
        <v>394506123</v>
      </c>
      <c r="E331">
        <v>1</v>
      </c>
      <c r="F331">
        <v>1</v>
      </c>
      <c r="G331">
        <v>394458718</v>
      </c>
      <c r="H331">
        <v>3</v>
      </c>
      <c r="I331" t="s">
        <v>556</v>
      </c>
      <c r="J331" t="s">
        <v>557</v>
      </c>
      <c r="K331" t="s">
        <v>558</v>
      </c>
      <c r="L331">
        <v>1339</v>
      </c>
      <c r="N331">
        <v>1007</v>
      </c>
      <c r="O331" t="s">
        <v>241</v>
      </c>
      <c r="P331" t="s">
        <v>241</v>
      </c>
      <c r="Q331">
        <v>1</v>
      </c>
      <c r="W331">
        <v>0</v>
      </c>
      <c r="X331">
        <v>-862991314</v>
      </c>
      <c r="Y331">
        <v>5</v>
      </c>
      <c r="AA331">
        <v>36.412479599999998</v>
      </c>
      <c r="AB331">
        <v>0</v>
      </c>
      <c r="AC331">
        <v>0</v>
      </c>
      <c r="AD331">
        <v>0</v>
      </c>
      <c r="AE331">
        <v>7.07</v>
      </c>
      <c r="AF331">
        <v>0</v>
      </c>
      <c r="AG331">
        <v>0</v>
      </c>
      <c r="AH331">
        <v>0</v>
      </c>
      <c r="AI331">
        <v>5.14</v>
      </c>
      <c r="AJ331">
        <v>1</v>
      </c>
      <c r="AK331">
        <v>1</v>
      </c>
      <c r="AL331">
        <v>1</v>
      </c>
      <c r="AN331">
        <v>0</v>
      </c>
      <c r="AO331">
        <v>1</v>
      </c>
      <c r="AP331">
        <v>0</v>
      </c>
      <c r="AQ331">
        <v>0</v>
      </c>
      <c r="AR331">
        <v>0</v>
      </c>
      <c r="AT331">
        <v>5</v>
      </c>
      <c r="AV331">
        <v>0</v>
      </c>
      <c r="AW331">
        <v>2</v>
      </c>
      <c r="AX331">
        <v>1045567440</v>
      </c>
      <c r="AY331">
        <v>1</v>
      </c>
      <c r="AZ331">
        <v>0</v>
      </c>
      <c r="BA331">
        <v>381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CX331">
        <f>Y331*Source!I115</f>
        <v>0.6</v>
      </c>
      <c r="CY331">
        <f>AA331</f>
        <v>36.412479599999998</v>
      </c>
      <c r="CZ331">
        <f>AE331</f>
        <v>7.07</v>
      </c>
      <c r="DA331">
        <f>AI331</f>
        <v>5.14</v>
      </c>
      <c r="DB331">
        <f>ROUND(ROUND(AT331*CZ331,2),6)</f>
        <v>35.35</v>
      </c>
      <c r="DC331">
        <f>ROUND(ROUND(AT331*AG331,2),6)</f>
        <v>0</v>
      </c>
    </row>
    <row r="332" spans="1:107" x14ac:dyDescent="0.25">
      <c r="A332">
        <f>ROW(Source!A115)</f>
        <v>115</v>
      </c>
      <c r="B332">
        <v>1045535526</v>
      </c>
      <c r="C332">
        <v>1045567108</v>
      </c>
      <c r="D332">
        <v>394506682</v>
      </c>
      <c r="E332">
        <v>1</v>
      </c>
      <c r="F332">
        <v>1</v>
      </c>
      <c r="G332">
        <v>394458718</v>
      </c>
      <c r="H332">
        <v>3</v>
      </c>
      <c r="I332" t="s">
        <v>336</v>
      </c>
      <c r="J332" t="s">
        <v>337</v>
      </c>
      <c r="K332" t="s">
        <v>99</v>
      </c>
      <c r="L332">
        <v>1339</v>
      </c>
      <c r="N332">
        <v>1007</v>
      </c>
      <c r="O332" t="s">
        <v>241</v>
      </c>
      <c r="P332" t="s">
        <v>241</v>
      </c>
      <c r="Q332">
        <v>1</v>
      </c>
      <c r="W332">
        <v>0</v>
      </c>
      <c r="X332">
        <v>2069056849</v>
      </c>
      <c r="Y332">
        <v>130</v>
      </c>
      <c r="AA332">
        <v>638.56387859999995</v>
      </c>
      <c r="AB332">
        <v>0</v>
      </c>
      <c r="AC332">
        <v>0</v>
      </c>
      <c r="AD332">
        <v>0</v>
      </c>
      <c r="AE332">
        <v>104.99</v>
      </c>
      <c r="AF332">
        <v>0</v>
      </c>
      <c r="AG332">
        <v>0</v>
      </c>
      <c r="AH332">
        <v>0</v>
      </c>
      <c r="AI332">
        <v>6.07</v>
      </c>
      <c r="AJ332">
        <v>1</v>
      </c>
      <c r="AK332">
        <v>1</v>
      </c>
      <c r="AL332">
        <v>1</v>
      </c>
      <c r="AN332">
        <v>0</v>
      </c>
      <c r="AO332">
        <v>0</v>
      </c>
      <c r="AP332">
        <v>0</v>
      </c>
      <c r="AQ332">
        <v>0</v>
      </c>
      <c r="AR332">
        <v>0</v>
      </c>
      <c r="AT332">
        <v>130</v>
      </c>
      <c r="AV332">
        <v>0</v>
      </c>
      <c r="AW332">
        <v>1</v>
      </c>
      <c r="AX332">
        <v>-1</v>
      </c>
      <c r="AY332">
        <v>0</v>
      </c>
      <c r="AZ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CX332">
        <f>Y332*Source!I115</f>
        <v>15.6</v>
      </c>
      <c r="CY332">
        <f>AA332</f>
        <v>638.56387859999995</v>
      </c>
      <c r="CZ332">
        <f>AE332</f>
        <v>104.99</v>
      </c>
      <c r="DA332">
        <f>AI332</f>
        <v>6.07</v>
      </c>
      <c r="DB332">
        <f>ROUND(ROUND(AT332*CZ332,2),6)</f>
        <v>13648.7</v>
      </c>
      <c r="DC332">
        <f>ROUND(ROUND(AT332*AG332,2),6)</f>
        <v>0</v>
      </c>
    </row>
    <row r="333" spans="1:107" x14ac:dyDescent="0.25">
      <c r="A333">
        <f>ROW(Source!A118)</f>
        <v>118</v>
      </c>
      <c r="B333">
        <v>1045535525</v>
      </c>
      <c r="C333">
        <v>1045568270</v>
      </c>
      <c r="D333">
        <v>394458722</v>
      </c>
      <c r="E333">
        <v>394458718</v>
      </c>
      <c r="F333">
        <v>1</v>
      </c>
      <c r="G333">
        <v>394458718</v>
      </c>
      <c r="H333">
        <v>1</v>
      </c>
      <c r="I333" t="s">
        <v>499</v>
      </c>
      <c r="K333" t="s">
        <v>500</v>
      </c>
      <c r="L333">
        <v>1191</v>
      </c>
      <c r="N333">
        <v>1013</v>
      </c>
      <c r="O333" t="s">
        <v>501</v>
      </c>
      <c r="P333" t="s">
        <v>501</v>
      </c>
      <c r="Q333">
        <v>1</v>
      </c>
      <c r="W333">
        <v>0</v>
      </c>
      <c r="X333">
        <v>476480486</v>
      </c>
      <c r="Y333">
        <v>13.57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</v>
      </c>
      <c r="AJ333">
        <v>1</v>
      </c>
      <c r="AK333">
        <v>1</v>
      </c>
      <c r="AL333">
        <v>1</v>
      </c>
      <c r="AN333">
        <v>0</v>
      </c>
      <c r="AO333">
        <v>1</v>
      </c>
      <c r="AP333">
        <v>1</v>
      </c>
      <c r="AQ333">
        <v>0</v>
      </c>
      <c r="AR333">
        <v>0</v>
      </c>
      <c r="AT333">
        <v>11.8</v>
      </c>
      <c r="AU333" t="s">
        <v>165</v>
      </c>
      <c r="AV333">
        <v>1</v>
      </c>
      <c r="AW333">
        <v>2</v>
      </c>
      <c r="AX333">
        <v>1045568271</v>
      </c>
      <c r="AY333">
        <v>1</v>
      </c>
      <c r="AZ333">
        <v>0</v>
      </c>
      <c r="BA333">
        <v>383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CX333">
        <f>Y333*Source!I118</f>
        <v>2.9854000000000003</v>
      </c>
      <c r="CY333">
        <f>AD333</f>
        <v>0</v>
      </c>
      <c r="CZ333">
        <f>AH333</f>
        <v>0</v>
      </c>
      <c r="DA333">
        <f>AL333</f>
        <v>1</v>
      </c>
      <c r="DB333">
        <f>ROUND((ROUND(AT333*CZ333,2)*1.15),6)</f>
        <v>0</v>
      </c>
      <c r="DC333">
        <f>ROUND((ROUND(AT333*AG333,2)*1.15),6)</f>
        <v>0</v>
      </c>
    </row>
    <row r="334" spans="1:107" x14ac:dyDescent="0.25">
      <c r="A334">
        <f>ROW(Source!A118)</f>
        <v>118</v>
      </c>
      <c r="B334">
        <v>1045535525</v>
      </c>
      <c r="C334">
        <v>1045568270</v>
      </c>
      <c r="D334">
        <v>394530866</v>
      </c>
      <c r="E334">
        <v>1</v>
      </c>
      <c r="F334">
        <v>1</v>
      </c>
      <c r="G334">
        <v>394458718</v>
      </c>
      <c r="H334">
        <v>2</v>
      </c>
      <c r="I334" t="s">
        <v>650</v>
      </c>
      <c r="J334" t="s">
        <v>651</v>
      </c>
      <c r="K334" t="s">
        <v>652</v>
      </c>
      <c r="L334">
        <v>1367</v>
      </c>
      <c r="N334">
        <v>91022270</v>
      </c>
      <c r="O334" t="s">
        <v>505</v>
      </c>
      <c r="P334" t="s">
        <v>505</v>
      </c>
      <c r="Q334">
        <v>1</v>
      </c>
      <c r="W334">
        <v>0</v>
      </c>
      <c r="X334">
        <v>-1080015796</v>
      </c>
      <c r="Y334">
        <v>0.46250000000000002</v>
      </c>
      <c r="AA334">
        <v>0</v>
      </c>
      <c r="AB334">
        <v>78.62</v>
      </c>
      <c r="AC334">
        <v>23.17</v>
      </c>
      <c r="AD334">
        <v>0</v>
      </c>
      <c r="AE334">
        <v>0</v>
      </c>
      <c r="AF334">
        <v>78.62</v>
      </c>
      <c r="AG334">
        <v>23.17</v>
      </c>
      <c r="AH334">
        <v>0</v>
      </c>
      <c r="AI334">
        <v>1</v>
      </c>
      <c r="AJ334">
        <v>1</v>
      </c>
      <c r="AK334">
        <v>1</v>
      </c>
      <c r="AL334">
        <v>1</v>
      </c>
      <c r="AN334">
        <v>0</v>
      </c>
      <c r="AO334">
        <v>1</v>
      </c>
      <c r="AP334">
        <v>1</v>
      </c>
      <c r="AQ334">
        <v>0</v>
      </c>
      <c r="AR334">
        <v>0</v>
      </c>
      <c r="AT334">
        <v>0.37</v>
      </c>
      <c r="AU334" t="s">
        <v>164</v>
      </c>
      <c r="AV334">
        <v>0</v>
      </c>
      <c r="AW334">
        <v>2</v>
      </c>
      <c r="AX334">
        <v>1045568272</v>
      </c>
      <c r="AY334">
        <v>1</v>
      </c>
      <c r="AZ334">
        <v>0</v>
      </c>
      <c r="BA334">
        <v>384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CX334">
        <f>Y334*Source!I118</f>
        <v>0.10175000000000001</v>
      </c>
      <c r="CY334">
        <f>AB334</f>
        <v>78.62</v>
      </c>
      <c r="CZ334">
        <f>AF334</f>
        <v>78.62</v>
      </c>
      <c r="DA334">
        <f>AJ334</f>
        <v>1</v>
      </c>
      <c r="DB334">
        <f>ROUND((ROUND(AT334*CZ334,2)*1.25),6)</f>
        <v>36.362499999999997</v>
      </c>
      <c r="DC334">
        <f>ROUND((ROUND(AT334*AG334,2)*1.25),6)</f>
        <v>10.7125</v>
      </c>
    </row>
    <row r="335" spans="1:107" x14ac:dyDescent="0.25">
      <c r="A335">
        <f>ROW(Source!A118)</f>
        <v>118</v>
      </c>
      <c r="B335">
        <v>1045535525</v>
      </c>
      <c r="C335">
        <v>1045568270</v>
      </c>
      <c r="D335">
        <v>394530867</v>
      </c>
      <c r="E335">
        <v>1</v>
      </c>
      <c r="F335">
        <v>1</v>
      </c>
      <c r="G335">
        <v>394458718</v>
      </c>
      <c r="H335">
        <v>2</v>
      </c>
      <c r="I335" t="s">
        <v>653</v>
      </c>
      <c r="J335" t="s">
        <v>654</v>
      </c>
      <c r="K335" t="s">
        <v>655</v>
      </c>
      <c r="L335">
        <v>1367</v>
      </c>
      <c r="N335">
        <v>91022270</v>
      </c>
      <c r="O335" t="s">
        <v>505</v>
      </c>
      <c r="P335" t="s">
        <v>505</v>
      </c>
      <c r="Q335">
        <v>1</v>
      </c>
      <c r="W335">
        <v>0</v>
      </c>
      <c r="X335">
        <v>-1232682525</v>
      </c>
      <c r="Y335">
        <v>1.3875</v>
      </c>
      <c r="AA335">
        <v>0</v>
      </c>
      <c r="AB335">
        <v>79.97</v>
      </c>
      <c r="AC335">
        <v>23.17</v>
      </c>
      <c r="AD335">
        <v>0</v>
      </c>
      <c r="AE335">
        <v>0</v>
      </c>
      <c r="AF335">
        <v>79.97</v>
      </c>
      <c r="AG335">
        <v>23.17</v>
      </c>
      <c r="AH335">
        <v>0</v>
      </c>
      <c r="AI335">
        <v>1</v>
      </c>
      <c r="AJ335">
        <v>1</v>
      </c>
      <c r="AK335">
        <v>1</v>
      </c>
      <c r="AL335">
        <v>1</v>
      </c>
      <c r="AN335">
        <v>0</v>
      </c>
      <c r="AO335">
        <v>1</v>
      </c>
      <c r="AP335">
        <v>1</v>
      </c>
      <c r="AQ335">
        <v>0</v>
      </c>
      <c r="AR335">
        <v>0</v>
      </c>
      <c r="AT335">
        <v>1.1100000000000001</v>
      </c>
      <c r="AU335" t="s">
        <v>164</v>
      </c>
      <c r="AV335">
        <v>0</v>
      </c>
      <c r="AW335">
        <v>2</v>
      </c>
      <c r="AX335">
        <v>1045568273</v>
      </c>
      <c r="AY335">
        <v>1</v>
      </c>
      <c r="AZ335">
        <v>0</v>
      </c>
      <c r="BA335">
        <v>385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CX335">
        <f>Y335*Source!I118</f>
        <v>0.30524999999999997</v>
      </c>
      <c r="CY335">
        <f>AB335</f>
        <v>79.97</v>
      </c>
      <c r="CZ335">
        <f>AF335</f>
        <v>79.97</v>
      </c>
      <c r="DA335">
        <f>AJ335</f>
        <v>1</v>
      </c>
      <c r="DB335">
        <f>ROUND((ROUND(AT335*CZ335,2)*1.25),6)</f>
        <v>110.96250000000001</v>
      </c>
      <c r="DC335">
        <f>ROUND((ROUND(AT335*AG335,2)*1.25),6)</f>
        <v>32.15</v>
      </c>
    </row>
    <row r="336" spans="1:107" x14ac:dyDescent="0.25">
      <c r="A336">
        <f>ROW(Source!A118)</f>
        <v>118</v>
      </c>
      <c r="B336">
        <v>1045535525</v>
      </c>
      <c r="C336">
        <v>1045568270</v>
      </c>
      <c r="D336">
        <v>394459462</v>
      </c>
      <c r="E336">
        <v>394458718</v>
      </c>
      <c r="F336">
        <v>1</v>
      </c>
      <c r="G336">
        <v>394458718</v>
      </c>
      <c r="H336">
        <v>2</v>
      </c>
      <c r="I336" t="s">
        <v>512</v>
      </c>
      <c r="K336" t="s">
        <v>513</v>
      </c>
      <c r="L336">
        <v>1344</v>
      </c>
      <c r="N336">
        <v>1008</v>
      </c>
      <c r="O336" t="s">
        <v>514</v>
      </c>
      <c r="P336" t="s">
        <v>514</v>
      </c>
      <c r="Q336">
        <v>1</v>
      </c>
      <c r="W336">
        <v>0</v>
      </c>
      <c r="X336">
        <v>-1180195794</v>
      </c>
      <c r="Y336">
        <v>6.7750000000000004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1</v>
      </c>
      <c r="AJ336">
        <v>1</v>
      </c>
      <c r="AK336">
        <v>1</v>
      </c>
      <c r="AL336">
        <v>1</v>
      </c>
      <c r="AN336">
        <v>0</v>
      </c>
      <c r="AO336">
        <v>1</v>
      </c>
      <c r="AP336">
        <v>1</v>
      </c>
      <c r="AQ336">
        <v>0</v>
      </c>
      <c r="AR336">
        <v>0</v>
      </c>
      <c r="AT336">
        <v>5.42</v>
      </c>
      <c r="AU336" t="s">
        <v>164</v>
      </c>
      <c r="AV336">
        <v>0</v>
      </c>
      <c r="AW336">
        <v>2</v>
      </c>
      <c r="AX336">
        <v>1045568274</v>
      </c>
      <c r="AY336">
        <v>1</v>
      </c>
      <c r="AZ336">
        <v>0</v>
      </c>
      <c r="BA336">
        <v>386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CX336">
        <f>Y336*Source!I118</f>
        <v>1.4905000000000002</v>
      </c>
      <c r="CY336">
        <f>AB336</f>
        <v>1</v>
      </c>
      <c r="CZ336">
        <f>AF336</f>
        <v>1</v>
      </c>
      <c r="DA336">
        <f>AJ336</f>
        <v>1</v>
      </c>
      <c r="DB336">
        <f>ROUND((ROUND(AT336*CZ336,2)*1.25),6)</f>
        <v>6.7750000000000004</v>
      </c>
      <c r="DC336">
        <f>ROUND((ROUND(AT336*AG336,2)*1.25),6)</f>
        <v>0</v>
      </c>
    </row>
    <row r="337" spans="1:107" x14ac:dyDescent="0.25">
      <c r="A337">
        <f>ROW(Source!A118)</f>
        <v>118</v>
      </c>
      <c r="B337">
        <v>1045535525</v>
      </c>
      <c r="C337">
        <v>1045568270</v>
      </c>
      <c r="D337">
        <v>394525245</v>
      </c>
      <c r="E337">
        <v>1</v>
      </c>
      <c r="F337">
        <v>1</v>
      </c>
      <c r="G337">
        <v>394458718</v>
      </c>
      <c r="H337">
        <v>3</v>
      </c>
      <c r="I337" t="s">
        <v>345</v>
      </c>
      <c r="J337" t="s">
        <v>346</v>
      </c>
      <c r="K337" t="s">
        <v>102</v>
      </c>
      <c r="L337">
        <v>1348</v>
      </c>
      <c r="N337">
        <v>39568864</v>
      </c>
      <c r="O337" t="s">
        <v>233</v>
      </c>
      <c r="P337" t="s">
        <v>233</v>
      </c>
      <c r="Q337">
        <v>1000</v>
      </c>
      <c r="W337">
        <v>0</v>
      </c>
      <c r="X337">
        <v>305310980</v>
      </c>
      <c r="Y337">
        <v>9.58</v>
      </c>
      <c r="AA337">
        <v>307.88</v>
      </c>
      <c r="AB337">
        <v>0</v>
      </c>
      <c r="AC337">
        <v>0</v>
      </c>
      <c r="AD337">
        <v>0</v>
      </c>
      <c r="AE337">
        <v>307.88</v>
      </c>
      <c r="AF337">
        <v>0</v>
      </c>
      <c r="AG337">
        <v>0</v>
      </c>
      <c r="AH337">
        <v>0</v>
      </c>
      <c r="AI337">
        <v>1</v>
      </c>
      <c r="AJ337">
        <v>1</v>
      </c>
      <c r="AK337">
        <v>1</v>
      </c>
      <c r="AL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T337">
        <v>9.58</v>
      </c>
      <c r="AV337">
        <v>0</v>
      </c>
      <c r="AW337">
        <v>1</v>
      </c>
      <c r="AX337">
        <v>-1</v>
      </c>
      <c r="AY337">
        <v>0</v>
      </c>
      <c r="AZ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CX337">
        <f>Y337*Source!I118</f>
        <v>2.1076000000000001</v>
      </c>
      <c r="CY337">
        <f>AA337</f>
        <v>307.88</v>
      </c>
      <c r="CZ337">
        <f>AE337</f>
        <v>307.88</v>
      </c>
      <c r="DA337">
        <f>AI337</f>
        <v>1</v>
      </c>
      <c r="DB337">
        <f>ROUND(ROUND(AT337*CZ337,2),6)</f>
        <v>2949.49</v>
      </c>
      <c r="DC337">
        <f>ROUND(ROUND(AT337*AG337,2),6)</f>
        <v>0</v>
      </c>
    </row>
    <row r="338" spans="1:107" x14ac:dyDescent="0.25">
      <c r="A338">
        <f>ROW(Source!A118)</f>
        <v>118</v>
      </c>
      <c r="B338">
        <v>1045535525</v>
      </c>
      <c r="C338">
        <v>1045568270</v>
      </c>
      <c r="D338">
        <v>394480058</v>
      </c>
      <c r="E338">
        <v>394458718</v>
      </c>
      <c r="F338">
        <v>1</v>
      </c>
      <c r="G338">
        <v>394458718</v>
      </c>
      <c r="H338">
        <v>3</v>
      </c>
      <c r="I338" t="s">
        <v>530</v>
      </c>
      <c r="K338" t="s">
        <v>531</v>
      </c>
      <c r="L338">
        <v>1344</v>
      </c>
      <c r="N338">
        <v>1008</v>
      </c>
      <c r="O338" t="s">
        <v>514</v>
      </c>
      <c r="P338" t="s">
        <v>514</v>
      </c>
      <c r="Q338">
        <v>1</v>
      </c>
      <c r="W338">
        <v>0</v>
      </c>
      <c r="X338">
        <v>-94250534</v>
      </c>
      <c r="Y338">
        <v>14.5</v>
      </c>
      <c r="AA338">
        <v>1</v>
      </c>
      <c r="AB338">
        <v>0</v>
      </c>
      <c r="AC338">
        <v>0</v>
      </c>
      <c r="AD338">
        <v>0</v>
      </c>
      <c r="AE338">
        <v>1</v>
      </c>
      <c r="AF338">
        <v>0</v>
      </c>
      <c r="AG338">
        <v>0</v>
      </c>
      <c r="AH338">
        <v>0</v>
      </c>
      <c r="AI338">
        <v>1</v>
      </c>
      <c r="AJ338">
        <v>1</v>
      </c>
      <c r="AK338">
        <v>1</v>
      </c>
      <c r="AL338">
        <v>1</v>
      </c>
      <c r="AN338">
        <v>0</v>
      </c>
      <c r="AO338">
        <v>1</v>
      </c>
      <c r="AP338">
        <v>0</v>
      </c>
      <c r="AQ338">
        <v>0</v>
      </c>
      <c r="AR338">
        <v>0</v>
      </c>
      <c r="AT338">
        <v>14.5</v>
      </c>
      <c r="AV338">
        <v>0</v>
      </c>
      <c r="AW338">
        <v>2</v>
      </c>
      <c r="AX338">
        <v>1045568276</v>
      </c>
      <c r="AY338">
        <v>1</v>
      </c>
      <c r="AZ338">
        <v>0</v>
      </c>
      <c r="BA338">
        <v>388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CX338">
        <f>Y338*Source!I118</f>
        <v>3.19</v>
      </c>
      <c r="CY338">
        <f>AA338</f>
        <v>1</v>
      </c>
      <c r="CZ338">
        <f>AE338</f>
        <v>1</v>
      </c>
      <c r="DA338">
        <f>AI338</f>
        <v>1</v>
      </c>
      <c r="DB338">
        <f>ROUND(ROUND(AT338*CZ338,2),6)</f>
        <v>14.5</v>
      </c>
      <c r="DC338">
        <f>ROUND(ROUND(AT338*AG338,2),6)</f>
        <v>0</v>
      </c>
    </row>
    <row r="339" spans="1:107" x14ac:dyDescent="0.25">
      <c r="A339">
        <f>ROW(Source!A119)</f>
        <v>119</v>
      </c>
      <c r="B339">
        <v>1045535526</v>
      </c>
      <c r="C339">
        <v>1045568270</v>
      </c>
      <c r="D339">
        <v>394458722</v>
      </c>
      <c r="E339">
        <v>394458718</v>
      </c>
      <c r="F339">
        <v>1</v>
      </c>
      <c r="G339">
        <v>394458718</v>
      </c>
      <c r="H339">
        <v>1</v>
      </c>
      <c r="I339" t="s">
        <v>499</v>
      </c>
      <c r="K339" t="s">
        <v>500</v>
      </c>
      <c r="L339">
        <v>1191</v>
      </c>
      <c r="N339">
        <v>1013</v>
      </c>
      <c r="O339" t="s">
        <v>501</v>
      </c>
      <c r="P339" t="s">
        <v>501</v>
      </c>
      <c r="Q339">
        <v>1</v>
      </c>
      <c r="W339">
        <v>0</v>
      </c>
      <c r="X339">
        <v>476480486</v>
      </c>
      <c r="Y339">
        <v>13.57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  <c r="AK339">
        <v>1</v>
      </c>
      <c r="AL339">
        <v>1</v>
      </c>
      <c r="AN339">
        <v>0</v>
      </c>
      <c r="AO339">
        <v>1</v>
      </c>
      <c r="AP339">
        <v>1</v>
      </c>
      <c r="AQ339">
        <v>0</v>
      </c>
      <c r="AR339">
        <v>0</v>
      </c>
      <c r="AT339">
        <v>11.8</v>
      </c>
      <c r="AU339" t="s">
        <v>165</v>
      </c>
      <c r="AV339">
        <v>1</v>
      </c>
      <c r="AW339">
        <v>2</v>
      </c>
      <c r="AX339">
        <v>1045568271</v>
      </c>
      <c r="AY339">
        <v>1</v>
      </c>
      <c r="AZ339">
        <v>0</v>
      </c>
      <c r="BA339">
        <v>389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CX339">
        <f>Y339*Source!I119</f>
        <v>2.9854000000000003</v>
      </c>
      <c r="CY339">
        <f>AD339</f>
        <v>0</v>
      </c>
      <c r="CZ339">
        <f>AH339</f>
        <v>0</v>
      </c>
      <c r="DA339">
        <f>AL339</f>
        <v>1</v>
      </c>
      <c r="DB339">
        <f>ROUND((ROUND(AT339*CZ339,2)*1.15),6)</f>
        <v>0</v>
      </c>
      <c r="DC339">
        <f>ROUND((ROUND(AT339*AG339,2)*1.15),6)</f>
        <v>0</v>
      </c>
    </row>
    <row r="340" spans="1:107" x14ac:dyDescent="0.25">
      <c r="A340">
        <f>ROW(Source!A119)</f>
        <v>119</v>
      </c>
      <c r="B340">
        <v>1045535526</v>
      </c>
      <c r="C340">
        <v>1045568270</v>
      </c>
      <c r="D340">
        <v>394530866</v>
      </c>
      <c r="E340">
        <v>1</v>
      </c>
      <c r="F340">
        <v>1</v>
      </c>
      <c r="G340">
        <v>394458718</v>
      </c>
      <c r="H340">
        <v>2</v>
      </c>
      <c r="I340" t="s">
        <v>650</v>
      </c>
      <c r="J340" t="s">
        <v>651</v>
      </c>
      <c r="K340" t="s">
        <v>652</v>
      </c>
      <c r="L340">
        <v>1367</v>
      </c>
      <c r="N340">
        <v>91022270</v>
      </c>
      <c r="O340" t="s">
        <v>505</v>
      </c>
      <c r="P340" t="s">
        <v>505</v>
      </c>
      <c r="Q340">
        <v>1</v>
      </c>
      <c r="W340">
        <v>0</v>
      </c>
      <c r="X340">
        <v>-1080015796</v>
      </c>
      <c r="Y340">
        <v>0.46250000000000002</v>
      </c>
      <c r="AA340">
        <v>0</v>
      </c>
      <c r="AB340">
        <v>921.92956800000002</v>
      </c>
      <c r="AC340">
        <v>624.66899249999994</v>
      </c>
      <c r="AD340">
        <v>0</v>
      </c>
      <c r="AE340">
        <v>0</v>
      </c>
      <c r="AF340">
        <v>78.62</v>
      </c>
      <c r="AG340">
        <v>23.17</v>
      </c>
      <c r="AH340">
        <v>0</v>
      </c>
      <c r="AI340">
        <v>1</v>
      </c>
      <c r="AJ340">
        <v>11.2</v>
      </c>
      <c r="AK340">
        <v>25.75</v>
      </c>
      <c r="AL340">
        <v>1</v>
      </c>
      <c r="AN340">
        <v>0</v>
      </c>
      <c r="AO340">
        <v>1</v>
      </c>
      <c r="AP340">
        <v>1</v>
      </c>
      <c r="AQ340">
        <v>0</v>
      </c>
      <c r="AR340">
        <v>0</v>
      </c>
      <c r="AT340">
        <v>0.37</v>
      </c>
      <c r="AU340" t="s">
        <v>164</v>
      </c>
      <c r="AV340">
        <v>0</v>
      </c>
      <c r="AW340">
        <v>2</v>
      </c>
      <c r="AX340">
        <v>1045568272</v>
      </c>
      <c r="AY340">
        <v>1</v>
      </c>
      <c r="AZ340">
        <v>0</v>
      </c>
      <c r="BA340">
        <v>390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CX340">
        <f>Y340*Source!I119</f>
        <v>0.10175000000000001</v>
      </c>
      <c r="CY340">
        <f>AB340</f>
        <v>921.92956800000002</v>
      </c>
      <c r="CZ340">
        <f>AF340</f>
        <v>78.62</v>
      </c>
      <c r="DA340">
        <f>AJ340</f>
        <v>11.2</v>
      </c>
      <c r="DB340">
        <f>ROUND((ROUND(AT340*CZ340,2)*1.25),6)</f>
        <v>36.362499999999997</v>
      </c>
      <c r="DC340">
        <f>ROUND((ROUND(AT340*AG340,2)*1.25),6)</f>
        <v>10.7125</v>
      </c>
    </row>
    <row r="341" spans="1:107" x14ac:dyDescent="0.25">
      <c r="A341">
        <f>ROW(Source!A119)</f>
        <v>119</v>
      </c>
      <c r="B341">
        <v>1045535526</v>
      </c>
      <c r="C341">
        <v>1045568270</v>
      </c>
      <c r="D341">
        <v>394530867</v>
      </c>
      <c r="E341">
        <v>1</v>
      </c>
      <c r="F341">
        <v>1</v>
      </c>
      <c r="G341">
        <v>394458718</v>
      </c>
      <c r="H341">
        <v>2</v>
      </c>
      <c r="I341" t="s">
        <v>653</v>
      </c>
      <c r="J341" t="s">
        <v>654</v>
      </c>
      <c r="K341" t="s">
        <v>655</v>
      </c>
      <c r="L341">
        <v>1367</v>
      </c>
      <c r="N341">
        <v>91022270</v>
      </c>
      <c r="O341" t="s">
        <v>505</v>
      </c>
      <c r="P341" t="s">
        <v>505</v>
      </c>
      <c r="Q341">
        <v>1</v>
      </c>
      <c r="W341">
        <v>0</v>
      </c>
      <c r="X341">
        <v>-1232682525</v>
      </c>
      <c r="Y341">
        <v>1.3875</v>
      </c>
      <c r="AA341">
        <v>0</v>
      </c>
      <c r="AB341">
        <v>998.04479279999998</v>
      </c>
      <c r="AC341">
        <v>624.66899249999994</v>
      </c>
      <c r="AD341">
        <v>0</v>
      </c>
      <c r="AE341">
        <v>0</v>
      </c>
      <c r="AF341">
        <v>79.97</v>
      </c>
      <c r="AG341">
        <v>23.17</v>
      </c>
      <c r="AH341">
        <v>0</v>
      </c>
      <c r="AI341">
        <v>1</v>
      </c>
      <c r="AJ341">
        <v>11.92</v>
      </c>
      <c r="AK341">
        <v>25.75</v>
      </c>
      <c r="AL341">
        <v>1</v>
      </c>
      <c r="AN341">
        <v>0</v>
      </c>
      <c r="AO341">
        <v>1</v>
      </c>
      <c r="AP341">
        <v>1</v>
      </c>
      <c r="AQ341">
        <v>0</v>
      </c>
      <c r="AR341">
        <v>0</v>
      </c>
      <c r="AT341">
        <v>1.1100000000000001</v>
      </c>
      <c r="AU341" t="s">
        <v>164</v>
      </c>
      <c r="AV341">
        <v>0</v>
      </c>
      <c r="AW341">
        <v>2</v>
      </c>
      <c r="AX341">
        <v>1045568273</v>
      </c>
      <c r="AY341">
        <v>1</v>
      </c>
      <c r="AZ341">
        <v>0</v>
      </c>
      <c r="BA341">
        <v>391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CX341">
        <f>Y341*Source!I119</f>
        <v>0.30524999999999997</v>
      </c>
      <c r="CY341">
        <f>AB341</f>
        <v>998.04479279999998</v>
      </c>
      <c r="CZ341">
        <f>AF341</f>
        <v>79.97</v>
      </c>
      <c r="DA341">
        <f>AJ341</f>
        <v>11.92</v>
      </c>
      <c r="DB341">
        <f>ROUND((ROUND(AT341*CZ341,2)*1.25),6)</f>
        <v>110.96250000000001</v>
      </c>
      <c r="DC341">
        <f>ROUND((ROUND(AT341*AG341,2)*1.25),6)</f>
        <v>32.15</v>
      </c>
    </row>
    <row r="342" spans="1:107" x14ac:dyDescent="0.25">
      <c r="A342">
        <f>ROW(Source!A119)</f>
        <v>119</v>
      </c>
      <c r="B342">
        <v>1045535526</v>
      </c>
      <c r="C342">
        <v>1045568270</v>
      </c>
      <c r="D342">
        <v>394459462</v>
      </c>
      <c r="E342">
        <v>394458718</v>
      </c>
      <c r="F342">
        <v>1</v>
      </c>
      <c r="G342">
        <v>394458718</v>
      </c>
      <c r="H342">
        <v>2</v>
      </c>
      <c r="I342" t="s">
        <v>512</v>
      </c>
      <c r="K342" t="s">
        <v>513</v>
      </c>
      <c r="L342">
        <v>1344</v>
      </c>
      <c r="N342">
        <v>1008</v>
      </c>
      <c r="O342" t="s">
        <v>514</v>
      </c>
      <c r="P342" t="s">
        <v>514</v>
      </c>
      <c r="Q342">
        <v>1</v>
      </c>
      <c r="W342">
        <v>0</v>
      </c>
      <c r="X342">
        <v>-1180195794</v>
      </c>
      <c r="Y342">
        <v>6.7750000000000004</v>
      </c>
      <c r="AA342">
        <v>0</v>
      </c>
      <c r="AB342">
        <v>1.0469999999999999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1</v>
      </c>
      <c r="AJ342">
        <v>1</v>
      </c>
      <c r="AK342">
        <v>1</v>
      </c>
      <c r="AL342">
        <v>1</v>
      </c>
      <c r="AN342">
        <v>0</v>
      </c>
      <c r="AO342">
        <v>1</v>
      </c>
      <c r="AP342">
        <v>1</v>
      </c>
      <c r="AQ342">
        <v>0</v>
      </c>
      <c r="AR342">
        <v>0</v>
      </c>
      <c r="AT342">
        <v>5.42</v>
      </c>
      <c r="AU342" t="s">
        <v>164</v>
      </c>
      <c r="AV342">
        <v>0</v>
      </c>
      <c r="AW342">
        <v>2</v>
      </c>
      <c r="AX342">
        <v>1045568274</v>
      </c>
      <c r="AY342">
        <v>1</v>
      </c>
      <c r="AZ342">
        <v>0</v>
      </c>
      <c r="BA342">
        <v>392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CX342">
        <f>Y342*Source!I119</f>
        <v>1.4905000000000002</v>
      </c>
      <c r="CY342">
        <f>AB342</f>
        <v>1.0469999999999999</v>
      </c>
      <c r="CZ342">
        <f>AF342</f>
        <v>1</v>
      </c>
      <c r="DA342">
        <f>AJ342</f>
        <v>1</v>
      </c>
      <c r="DB342">
        <f>ROUND((ROUND(AT342*CZ342,2)*1.25),6)</f>
        <v>6.7750000000000004</v>
      </c>
      <c r="DC342">
        <f>ROUND((ROUND(AT342*AG342,2)*1.25),6)</f>
        <v>0</v>
      </c>
    </row>
    <row r="343" spans="1:107" x14ac:dyDescent="0.25">
      <c r="A343">
        <f>ROW(Source!A119)</f>
        <v>119</v>
      </c>
      <c r="B343">
        <v>1045535526</v>
      </c>
      <c r="C343">
        <v>1045568270</v>
      </c>
      <c r="D343">
        <v>394525245</v>
      </c>
      <c r="E343">
        <v>1</v>
      </c>
      <c r="F343">
        <v>1</v>
      </c>
      <c r="G343">
        <v>394458718</v>
      </c>
      <c r="H343">
        <v>3</v>
      </c>
      <c r="I343" t="s">
        <v>345</v>
      </c>
      <c r="J343" t="s">
        <v>346</v>
      </c>
      <c r="K343" t="s">
        <v>102</v>
      </c>
      <c r="L343">
        <v>1348</v>
      </c>
      <c r="N343">
        <v>39568864</v>
      </c>
      <c r="O343" t="s">
        <v>233</v>
      </c>
      <c r="P343" t="s">
        <v>233</v>
      </c>
      <c r="Q343">
        <v>1000</v>
      </c>
      <c r="W343">
        <v>0</v>
      </c>
      <c r="X343">
        <v>305310980</v>
      </c>
      <c r="Y343">
        <v>9.58</v>
      </c>
      <c r="AA343">
        <v>3352.8132000000001</v>
      </c>
      <c r="AB343">
        <v>0</v>
      </c>
      <c r="AC343">
        <v>0</v>
      </c>
      <c r="AD343">
        <v>0</v>
      </c>
      <c r="AE343">
        <v>307.88</v>
      </c>
      <c r="AF343">
        <v>0</v>
      </c>
      <c r="AG343">
        <v>0</v>
      </c>
      <c r="AH343">
        <v>0</v>
      </c>
      <c r="AI343">
        <v>10.89</v>
      </c>
      <c r="AJ343">
        <v>1</v>
      </c>
      <c r="AK343">
        <v>1</v>
      </c>
      <c r="AL343">
        <v>1</v>
      </c>
      <c r="AN343">
        <v>0</v>
      </c>
      <c r="AO343">
        <v>0</v>
      </c>
      <c r="AP343">
        <v>0</v>
      </c>
      <c r="AQ343">
        <v>0</v>
      </c>
      <c r="AR343">
        <v>0</v>
      </c>
      <c r="AT343">
        <v>9.58</v>
      </c>
      <c r="AV343">
        <v>0</v>
      </c>
      <c r="AW343">
        <v>1</v>
      </c>
      <c r="AX343">
        <v>-1</v>
      </c>
      <c r="AY343">
        <v>0</v>
      </c>
      <c r="AZ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CX343">
        <f>Y343*Source!I119</f>
        <v>2.1076000000000001</v>
      </c>
      <c r="CY343">
        <f>AA343</f>
        <v>3352.8132000000001</v>
      </c>
      <c r="CZ343">
        <f>AE343</f>
        <v>307.88</v>
      </c>
      <c r="DA343">
        <f>AI343</f>
        <v>10.89</v>
      </c>
      <c r="DB343">
        <f>ROUND(ROUND(AT343*CZ343,2),6)</f>
        <v>2949.49</v>
      </c>
      <c r="DC343">
        <f>ROUND(ROUND(AT343*AG343,2),6)</f>
        <v>0</v>
      </c>
    </row>
    <row r="344" spans="1:107" x14ac:dyDescent="0.25">
      <c r="A344">
        <f>ROW(Source!A119)</f>
        <v>119</v>
      </c>
      <c r="B344">
        <v>1045535526</v>
      </c>
      <c r="C344">
        <v>1045568270</v>
      </c>
      <c r="D344">
        <v>394480058</v>
      </c>
      <c r="E344">
        <v>394458718</v>
      </c>
      <c r="F344">
        <v>1</v>
      </c>
      <c r="G344">
        <v>394458718</v>
      </c>
      <c r="H344">
        <v>3</v>
      </c>
      <c r="I344" t="s">
        <v>530</v>
      </c>
      <c r="K344" t="s">
        <v>531</v>
      </c>
      <c r="L344">
        <v>1344</v>
      </c>
      <c r="N344">
        <v>1008</v>
      </c>
      <c r="O344" t="s">
        <v>514</v>
      </c>
      <c r="P344" t="s">
        <v>514</v>
      </c>
      <c r="Q344">
        <v>1</v>
      </c>
      <c r="W344">
        <v>0</v>
      </c>
      <c r="X344">
        <v>-94250534</v>
      </c>
      <c r="Y344">
        <v>14.5</v>
      </c>
      <c r="AA344">
        <v>1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1</v>
      </c>
      <c r="AL344">
        <v>1</v>
      </c>
      <c r="AN344">
        <v>0</v>
      </c>
      <c r="AO344">
        <v>1</v>
      </c>
      <c r="AP344">
        <v>0</v>
      </c>
      <c r="AQ344">
        <v>0</v>
      </c>
      <c r="AR344">
        <v>0</v>
      </c>
      <c r="AT344">
        <v>14.5</v>
      </c>
      <c r="AV344">
        <v>0</v>
      </c>
      <c r="AW344">
        <v>2</v>
      </c>
      <c r="AX344">
        <v>1045568276</v>
      </c>
      <c r="AY344">
        <v>1</v>
      </c>
      <c r="AZ344">
        <v>0</v>
      </c>
      <c r="BA344">
        <v>394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CX344">
        <f>Y344*Source!I119</f>
        <v>3.19</v>
      </c>
      <c r="CY344">
        <f>AA344</f>
        <v>1</v>
      </c>
      <c r="CZ344">
        <f>AE344</f>
        <v>1</v>
      </c>
      <c r="DA344">
        <f>AI344</f>
        <v>1</v>
      </c>
      <c r="DB344">
        <f>ROUND(ROUND(AT344*CZ344,2),6)</f>
        <v>14.5</v>
      </c>
      <c r="DC344">
        <f>ROUND(ROUND(AT344*AG344,2),6)</f>
        <v>0</v>
      </c>
    </row>
    <row r="345" spans="1:107" x14ac:dyDescent="0.25">
      <c r="A345">
        <f>ROW(Source!A122)</f>
        <v>122</v>
      </c>
      <c r="B345">
        <v>1045535525</v>
      </c>
      <c r="C345">
        <v>1045568387</v>
      </c>
      <c r="D345">
        <v>394458722</v>
      </c>
      <c r="E345">
        <v>394458718</v>
      </c>
      <c r="F345">
        <v>1</v>
      </c>
      <c r="G345">
        <v>394458718</v>
      </c>
      <c r="H345">
        <v>1</v>
      </c>
      <c r="I345" t="s">
        <v>499</v>
      </c>
      <c r="K345" t="s">
        <v>500</v>
      </c>
      <c r="L345">
        <v>1191</v>
      </c>
      <c r="N345">
        <v>1013</v>
      </c>
      <c r="O345" t="s">
        <v>501</v>
      </c>
      <c r="P345" t="s">
        <v>501</v>
      </c>
      <c r="Q345">
        <v>1</v>
      </c>
      <c r="W345">
        <v>0</v>
      </c>
      <c r="X345">
        <v>476480486</v>
      </c>
      <c r="Y345">
        <v>13.57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1</v>
      </c>
      <c r="AL345">
        <v>1</v>
      </c>
      <c r="AN345">
        <v>0</v>
      </c>
      <c r="AO345">
        <v>1</v>
      </c>
      <c r="AP345">
        <v>1</v>
      </c>
      <c r="AQ345">
        <v>0</v>
      </c>
      <c r="AR345">
        <v>0</v>
      </c>
      <c r="AT345">
        <v>11.8</v>
      </c>
      <c r="AU345" t="s">
        <v>165</v>
      </c>
      <c r="AV345">
        <v>1</v>
      </c>
      <c r="AW345">
        <v>2</v>
      </c>
      <c r="AX345">
        <v>1045568388</v>
      </c>
      <c r="AY345">
        <v>1</v>
      </c>
      <c r="AZ345">
        <v>0</v>
      </c>
      <c r="BA345">
        <v>395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CX345">
        <f>Y345*Source!I122</f>
        <v>2.9854000000000003</v>
      </c>
      <c r="CY345">
        <f>AD345</f>
        <v>0</v>
      </c>
      <c r="CZ345">
        <f>AH345</f>
        <v>0</v>
      </c>
      <c r="DA345">
        <f>AL345</f>
        <v>1</v>
      </c>
      <c r="DB345">
        <f>ROUND((ROUND(AT345*CZ345,2)*1.15),6)</f>
        <v>0</v>
      </c>
      <c r="DC345">
        <f>ROUND((ROUND(AT345*AG345,2)*1.15),6)</f>
        <v>0</v>
      </c>
    </row>
    <row r="346" spans="1:107" x14ac:dyDescent="0.25">
      <c r="A346">
        <f>ROW(Source!A122)</f>
        <v>122</v>
      </c>
      <c r="B346">
        <v>1045535525</v>
      </c>
      <c r="C346">
        <v>1045568387</v>
      </c>
      <c r="D346">
        <v>394530866</v>
      </c>
      <c r="E346">
        <v>1</v>
      </c>
      <c r="F346">
        <v>1</v>
      </c>
      <c r="G346">
        <v>394458718</v>
      </c>
      <c r="H346">
        <v>2</v>
      </c>
      <c r="I346" t="s">
        <v>650</v>
      </c>
      <c r="J346" t="s">
        <v>651</v>
      </c>
      <c r="K346" t="s">
        <v>652</v>
      </c>
      <c r="L346">
        <v>1367</v>
      </c>
      <c r="N346">
        <v>91022270</v>
      </c>
      <c r="O346" t="s">
        <v>505</v>
      </c>
      <c r="P346" t="s">
        <v>505</v>
      </c>
      <c r="Q346">
        <v>1</v>
      </c>
      <c r="W346">
        <v>0</v>
      </c>
      <c r="X346">
        <v>-1080015796</v>
      </c>
      <c r="Y346">
        <v>0.46250000000000002</v>
      </c>
      <c r="AA346">
        <v>0</v>
      </c>
      <c r="AB346">
        <v>78.62</v>
      </c>
      <c r="AC346">
        <v>23.17</v>
      </c>
      <c r="AD346">
        <v>0</v>
      </c>
      <c r="AE346">
        <v>0</v>
      </c>
      <c r="AF346">
        <v>78.62</v>
      </c>
      <c r="AG346">
        <v>23.17</v>
      </c>
      <c r="AH346">
        <v>0</v>
      </c>
      <c r="AI346">
        <v>1</v>
      </c>
      <c r="AJ346">
        <v>1</v>
      </c>
      <c r="AK346">
        <v>1</v>
      </c>
      <c r="AL346">
        <v>1</v>
      </c>
      <c r="AN346">
        <v>0</v>
      </c>
      <c r="AO346">
        <v>1</v>
      </c>
      <c r="AP346">
        <v>1</v>
      </c>
      <c r="AQ346">
        <v>0</v>
      </c>
      <c r="AR346">
        <v>0</v>
      </c>
      <c r="AT346">
        <v>0.37</v>
      </c>
      <c r="AU346" t="s">
        <v>164</v>
      </c>
      <c r="AV346">
        <v>0</v>
      </c>
      <c r="AW346">
        <v>2</v>
      </c>
      <c r="AX346">
        <v>1045568389</v>
      </c>
      <c r="AY346">
        <v>1</v>
      </c>
      <c r="AZ346">
        <v>0</v>
      </c>
      <c r="BA346">
        <v>396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CX346">
        <f>Y346*Source!I122</f>
        <v>0.10175000000000001</v>
      </c>
      <c r="CY346">
        <f>AB346</f>
        <v>78.62</v>
      </c>
      <c r="CZ346">
        <f>AF346</f>
        <v>78.62</v>
      </c>
      <c r="DA346">
        <f>AJ346</f>
        <v>1</v>
      </c>
      <c r="DB346">
        <f>ROUND((ROUND(AT346*CZ346,2)*1.25),6)</f>
        <v>36.362499999999997</v>
      </c>
      <c r="DC346">
        <f>ROUND((ROUND(AT346*AG346,2)*1.25),6)</f>
        <v>10.7125</v>
      </c>
    </row>
    <row r="347" spans="1:107" x14ac:dyDescent="0.25">
      <c r="A347">
        <f>ROW(Source!A122)</f>
        <v>122</v>
      </c>
      <c r="B347">
        <v>1045535525</v>
      </c>
      <c r="C347">
        <v>1045568387</v>
      </c>
      <c r="D347">
        <v>394530867</v>
      </c>
      <c r="E347">
        <v>1</v>
      </c>
      <c r="F347">
        <v>1</v>
      </c>
      <c r="G347">
        <v>394458718</v>
      </c>
      <c r="H347">
        <v>2</v>
      </c>
      <c r="I347" t="s">
        <v>653</v>
      </c>
      <c r="J347" t="s">
        <v>654</v>
      </c>
      <c r="K347" t="s">
        <v>655</v>
      </c>
      <c r="L347">
        <v>1367</v>
      </c>
      <c r="N347">
        <v>91022270</v>
      </c>
      <c r="O347" t="s">
        <v>505</v>
      </c>
      <c r="P347" t="s">
        <v>505</v>
      </c>
      <c r="Q347">
        <v>1</v>
      </c>
      <c r="W347">
        <v>0</v>
      </c>
      <c r="X347">
        <v>-1232682525</v>
      </c>
      <c r="Y347">
        <v>1.3875</v>
      </c>
      <c r="AA347">
        <v>0</v>
      </c>
      <c r="AB347">
        <v>79.97</v>
      </c>
      <c r="AC347">
        <v>23.17</v>
      </c>
      <c r="AD347">
        <v>0</v>
      </c>
      <c r="AE347">
        <v>0</v>
      </c>
      <c r="AF347">
        <v>79.97</v>
      </c>
      <c r="AG347">
        <v>23.17</v>
      </c>
      <c r="AH347">
        <v>0</v>
      </c>
      <c r="AI347">
        <v>1</v>
      </c>
      <c r="AJ347">
        <v>1</v>
      </c>
      <c r="AK347">
        <v>1</v>
      </c>
      <c r="AL347">
        <v>1</v>
      </c>
      <c r="AN347">
        <v>0</v>
      </c>
      <c r="AO347">
        <v>1</v>
      </c>
      <c r="AP347">
        <v>1</v>
      </c>
      <c r="AQ347">
        <v>0</v>
      </c>
      <c r="AR347">
        <v>0</v>
      </c>
      <c r="AT347">
        <v>1.1100000000000001</v>
      </c>
      <c r="AU347" t="s">
        <v>164</v>
      </c>
      <c r="AV347">
        <v>0</v>
      </c>
      <c r="AW347">
        <v>2</v>
      </c>
      <c r="AX347">
        <v>1045568390</v>
      </c>
      <c r="AY347">
        <v>1</v>
      </c>
      <c r="AZ347">
        <v>0</v>
      </c>
      <c r="BA347">
        <v>397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CX347">
        <f>Y347*Source!I122</f>
        <v>0.30524999999999997</v>
      </c>
      <c r="CY347">
        <f>AB347</f>
        <v>79.97</v>
      </c>
      <c r="CZ347">
        <f>AF347</f>
        <v>79.97</v>
      </c>
      <c r="DA347">
        <f>AJ347</f>
        <v>1</v>
      </c>
      <c r="DB347">
        <f>ROUND((ROUND(AT347*CZ347,2)*1.25),6)</f>
        <v>110.96250000000001</v>
      </c>
      <c r="DC347">
        <f>ROUND((ROUND(AT347*AG347,2)*1.25),6)</f>
        <v>32.15</v>
      </c>
    </row>
    <row r="348" spans="1:107" x14ac:dyDescent="0.25">
      <c r="A348">
        <f>ROW(Source!A122)</f>
        <v>122</v>
      </c>
      <c r="B348">
        <v>1045535525</v>
      </c>
      <c r="C348">
        <v>1045568387</v>
      </c>
      <c r="D348">
        <v>394459462</v>
      </c>
      <c r="E348">
        <v>394458718</v>
      </c>
      <c r="F348">
        <v>1</v>
      </c>
      <c r="G348">
        <v>394458718</v>
      </c>
      <c r="H348">
        <v>2</v>
      </c>
      <c r="I348" t="s">
        <v>512</v>
      </c>
      <c r="K348" t="s">
        <v>513</v>
      </c>
      <c r="L348">
        <v>1344</v>
      </c>
      <c r="N348">
        <v>1008</v>
      </c>
      <c r="O348" t="s">
        <v>514</v>
      </c>
      <c r="P348" t="s">
        <v>514</v>
      </c>
      <c r="Q348">
        <v>1</v>
      </c>
      <c r="W348">
        <v>0</v>
      </c>
      <c r="X348">
        <v>-1180195794</v>
      </c>
      <c r="Y348">
        <v>6.7750000000000004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N348">
        <v>0</v>
      </c>
      <c r="AO348">
        <v>1</v>
      </c>
      <c r="AP348">
        <v>1</v>
      </c>
      <c r="AQ348">
        <v>0</v>
      </c>
      <c r="AR348">
        <v>0</v>
      </c>
      <c r="AT348">
        <v>5.42</v>
      </c>
      <c r="AU348" t="s">
        <v>164</v>
      </c>
      <c r="AV348">
        <v>0</v>
      </c>
      <c r="AW348">
        <v>2</v>
      </c>
      <c r="AX348">
        <v>1045568391</v>
      </c>
      <c r="AY348">
        <v>1</v>
      </c>
      <c r="AZ348">
        <v>0</v>
      </c>
      <c r="BA348">
        <v>398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CX348">
        <f>Y348*Source!I122</f>
        <v>1.4905000000000002</v>
      </c>
      <c r="CY348">
        <f>AB348</f>
        <v>1</v>
      </c>
      <c r="CZ348">
        <f>AF348</f>
        <v>1</v>
      </c>
      <c r="DA348">
        <f>AJ348</f>
        <v>1</v>
      </c>
      <c r="DB348">
        <f>ROUND((ROUND(AT348*CZ348,2)*1.25),6)</f>
        <v>6.7750000000000004</v>
      </c>
      <c r="DC348">
        <f>ROUND((ROUND(AT348*AG348,2)*1.25),6)</f>
        <v>0</v>
      </c>
    </row>
    <row r="349" spans="1:107" x14ac:dyDescent="0.25">
      <c r="A349">
        <f>ROW(Source!A122)</f>
        <v>122</v>
      </c>
      <c r="B349">
        <v>1045535525</v>
      </c>
      <c r="C349">
        <v>1045568387</v>
      </c>
      <c r="D349">
        <v>394525245</v>
      </c>
      <c r="E349">
        <v>1</v>
      </c>
      <c r="F349">
        <v>1</v>
      </c>
      <c r="G349">
        <v>394458718</v>
      </c>
      <c r="H349">
        <v>3</v>
      </c>
      <c r="I349" t="s">
        <v>345</v>
      </c>
      <c r="J349" t="s">
        <v>346</v>
      </c>
      <c r="K349" t="s">
        <v>104</v>
      </c>
      <c r="L349">
        <v>1348</v>
      </c>
      <c r="N349">
        <v>39568864</v>
      </c>
      <c r="O349" t="s">
        <v>233</v>
      </c>
      <c r="P349" t="s">
        <v>233</v>
      </c>
      <c r="Q349">
        <v>1000</v>
      </c>
      <c r="W349">
        <v>0</v>
      </c>
      <c r="X349">
        <v>566650954</v>
      </c>
      <c r="Y349">
        <v>9.58</v>
      </c>
      <c r="AA349">
        <v>307.88</v>
      </c>
      <c r="AB349">
        <v>0</v>
      </c>
      <c r="AC349">
        <v>0</v>
      </c>
      <c r="AD349">
        <v>0</v>
      </c>
      <c r="AE349">
        <v>307.88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T349">
        <v>9.58</v>
      </c>
      <c r="AV349">
        <v>0</v>
      </c>
      <c r="AW349">
        <v>1</v>
      </c>
      <c r="AX349">
        <v>-1</v>
      </c>
      <c r="AY349">
        <v>0</v>
      </c>
      <c r="AZ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CX349">
        <f>Y349*Source!I122</f>
        <v>2.1076000000000001</v>
      </c>
      <c r="CY349">
        <f>AA349</f>
        <v>307.88</v>
      </c>
      <c r="CZ349">
        <f>AE349</f>
        <v>307.88</v>
      </c>
      <c r="DA349">
        <f>AI349</f>
        <v>1</v>
      </c>
      <c r="DB349">
        <f>ROUND(ROUND(AT349*CZ349,2),6)</f>
        <v>2949.49</v>
      </c>
      <c r="DC349">
        <f>ROUND(ROUND(AT349*AG349,2),6)</f>
        <v>0</v>
      </c>
    </row>
    <row r="350" spans="1:107" x14ac:dyDescent="0.25">
      <c r="A350">
        <f>ROW(Source!A122)</f>
        <v>122</v>
      </c>
      <c r="B350">
        <v>1045535525</v>
      </c>
      <c r="C350">
        <v>1045568387</v>
      </c>
      <c r="D350">
        <v>394480058</v>
      </c>
      <c r="E350">
        <v>394458718</v>
      </c>
      <c r="F350">
        <v>1</v>
      </c>
      <c r="G350">
        <v>394458718</v>
      </c>
      <c r="H350">
        <v>3</v>
      </c>
      <c r="I350" t="s">
        <v>530</v>
      </c>
      <c r="K350" t="s">
        <v>531</v>
      </c>
      <c r="L350">
        <v>1344</v>
      </c>
      <c r="N350">
        <v>1008</v>
      </c>
      <c r="O350" t="s">
        <v>514</v>
      </c>
      <c r="P350" t="s">
        <v>514</v>
      </c>
      <c r="Q350">
        <v>1</v>
      </c>
      <c r="W350">
        <v>0</v>
      </c>
      <c r="X350">
        <v>-94250534</v>
      </c>
      <c r="Y350">
        <v>14.5</v>
      </c>
      <c r="AA350">
        <v>1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1</v>
      </c>
      <c r="AJ350">
        <v>1</v>
      </c>
      <c r="AK350">
        <v>1</v>
      </c>
      <c r="AL350">
        <v>1</v>
      </c>
      <c r="AN350">
        <v>0</v>
      </c>
      <c r="AO350">
        <v>1</v>
      </c>
      <c r="AP350">
        <v>0</v>
      </c>
      <c r="AQ350">
        <v>0</v>
      </c>
      <c r="AR350">
        <v>0</v>
      </c>
      <c r="AT350">
        <v>14.5</v>
      </c>
      <c r="AV350">
        <v>0</v>
      </c>
      <c r="AW350">
        <v>2</v>
      </c>
      <c r="AX350">
        <v>1045568393</v>
      </c>
      <c r="AY350">
        <v>1</v>
      </c>
      <c r="AZ350">
        <v>0</v>
      </c>
      <c r="BA350">
        <v>400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CX350">
        <f>Y350*Source!I122</f>
        <v>3.19</v>
      </c>
      <c r="CY350">
        <f>AA350</f>
        <v>1</v>
      </c>
      <c r="CZ350">
        <f>AE350</f>
        <v>1</v>
      </c>
      <c r="DA350">
        <f>AI350</f>
        <v>1</v>
      </c>
      <c r="DB350">
        <f>ROUND(ROUND(AT350*CZ350,2),6)</f>
        <v>14.5</v>
      </c>
      <c r="DC350">
        <f>ROUND(ROUND(AT350*AG350,2),6)</f>
        <v>0</v>
      </c>
    </row>
    <row r="351" spans="1:107" x14ac:dyDescent="0.25">
      <c r="A351">
        <f>ROW(Source!A123)</f>
        <v>123</v>
      </c>
      <c r="B351">
        <v>1045535526</v>
      </c>
      <c r="C351">
        <v>1045568387</v>
      </c>
      <c r="D351">
        <v>394458722</v>
      </c>
      <c r="E351">
        <v>394458718</v>
      </c>
      <c r="F351">
        <v>1</v>
      </c>
      <c r="G351">
        <v>394458718</v>
      </c>
      <c r="H351">
        <v>1</v>
      </c>
      <c r="I351" t="s">
        <v>499</v>
      </c>
      <c r="K351" t="s">
        <v>500</v>
      </c>
      <c r="L351">
        <v>1191</v>
      </c>
      <c r="N351">
        <v>1013</v>
      </c>
      <c r="O351" t="s">
        <v>501</v>
      </c>
      <c r="P351" t="s">
        <v>501</v>
      </c>
      <c r="Q351">
        <v>1</v>
      </c>
      <c r="W351">
        <v>0</v>
      </c>
      <c r="X351">
        <v>476480486</v>
      </c>
      <c r="Y351">
        <v>13.57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1</v>
      </c>
      <c r="AL351">
        <v>1</v>
      </c>
      <c r="AN351">
        <v>0</v>
      </c>
      <c r="AO351">
        <v>1</v>
      </c>
      <c r="AP351">
        <v>1</v>
      </c>
      <c r="AQ351">
        <v>0</v>
      </c>
      <c r="AR351">
        <v>0</v>
      </c>
      <c r="AT351">
        <v>11.8</v>
      </c>
      <c r="AU351" t="s">
        <v>165</v>
      </c>
      <c r="AV351">
        <v>1</v>
      </c>
      <c r="AW351">
        <v>2</v>
      </c>
      <c r="AX351">
        <v>1045568388</v>
      </c>
      <c r="AY351">
        <v>1</v>
      </c>
      <c r="AZ351">
        <v>0</v>
      </c>
      <c r="BA351">
        <v>401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CX351">
        <f>Y351*Source!I123</f>
        <v>2.9854000000000003</v>
      </c>
      <c r="CY351">
        <f>AD351</f>
        <v>0</v>
      </c>
      <c r="CZ351">
        <f>AH351</f>
        <v>0</v>
      </c>
      <c r="DA351">
        <f>AL351</f>
        <v>1</v>
      </c>
      <c r="DB351">
        <f>ROUND((ROUND(AT351*CZ351,2)*1.15),6)</f>
        <v>0</v>
      </c>
      <c r="DC351">
        <f>ROUND((ROUND(AT351*AG351,2)*1.15),6)</f>
        <v>0</v>
      </c>
    </row>
    <row r="352" spans="1:107" x14ac:dyDescent="0.25">
      <c r="A352">
        <f>ROW(Source!A123)</f>
        <v>123</v>
      </c>
      <c r="B352">
        <v>1045535526</v>
      </c>
      <c r="C352">
        <v>1045568387</v>
      </c>
      <c r="D352">
        <v>394530866</v>
      </c>
      <c r="E352">
        <v>1</v>
      </c>
      <c r="F352">
        <v>1</v>
      </c>
      <c r="G352">
        <v>394458718</v>
      </c>
      <c r="H352">
        <v>2</v>
      </c>
      <c r="I352" t="s">
        <v>650</v>
      </c>
      <c r="J352" t="s">
        <v>651</v>
      </c>
      <c r="K352" t="s">
        <v>652</v>
      </c>
      <c r="L352">
        <v>1367</v>
      </c>
      <c r="N352">
        <v>91022270</v>
      </c>
      <c r="O352" t="s">
        <v>505</v>
      </c>
      <c r="P352" t="s">
        <v>505</v>
      </c>
      <c r="Q352">
        <v>1</v>
      </c>
      <c r="W352">
        <v>0</v>
      </c>
      <c r="X352">
        <v>-1080015796</v>
      </c>
      <c r="Y352">
        <v>0.46250000000000002</v>
      </c>
      <c r="AA352">
        <v>0</v>
      </c>
      <c r="AB352">
        <v>921.92956800000002</v>
      </c>
      <c r="AC352">
        <v>624.66899249999994</v>
      </c>
      <c r="AD352">
        <v>0</v>
      </c>
      <c r="AE352">
        <v>0</v>
      </c>
      <c r="AF352">
        <v>78.62</v>
      </c>
      <c r="AG352">
        <v>23.17</v>
      </c>
      <c r="AH352">
        <v>0</v>
      </c>
      <c r="AI352">
        <v>1</v>
      </c>
      <c r="AJ352">
        <v>11.2</v>
      </c>
      <c r="AK352">
        <v>25.75</v>
      </c>
      <c r="AL352">
        <v>1</v>
      </c>
      <c r="AN352">
        <v>0</v>
      </c>
      <c r="AO352">
        <v>1</v>
      </c>
      <c r="AP352">
        <v>1</v>
      </c>
      <c r="AQ352">
        <v>0</v>
      </c>
      <c r="AR352">
        <v>0</v>
      </c>
      <c r="AT352">
        <v>0.37</v>
      </c>
      <c r="AU352" t="s">
        <v>164</v>
      </c>
      <c r="AV352">
        <v>0</v>
      </c>
      <c r="AW352">
        <v>2</v>
      </c>
      <c r="AX352">
        <v>1045568389</v>
      </c>
      <c r="AY352">
        <v>1</v>
      </c>
      <c r="AZ352">
        <v>0</v>
      </c>
      <c r="BA352">
        <v>402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CX352">
        <f>Y352*Source!I123</f>
        <v>0.10175000000000001</v>
      </c>
      <c r="CY352">
        <f>AB352</f>
        <v>921.92956800000002</v>
      </c>
      <c r="CZ352">
        <f>AF352</f>
        <v>78.62</v>
      </c>
      <c r="DA352">
        <f>AJ352</f>
        <v>11.2</v>
      </c>
      <c r="DB352">
        <f>ROUND((ROUND(AT352*CZ352,2)*1.25),6)</f>
        <v>36.362499999999997</v>
      </c>
      <c r="DC352">
        <f>ROUND((ROUND(AT352*AG352,2)*1.25),6)</f>
        <v>10.7125</v>
      </c>
    </row>
    <row r="353" spans="1:107" x14ac:dyDescent="0.25">
      <c r="A353">
        <f>ROW(Source!A123)</f>
        <v>123</v>
      </c>
      <c r="B353">
        <v>1045535526</v>
      </c>
      <c r="C353">
        <v>1045568387</v>
      </c>
      <c r="D353">
        <v>394530867</v>
      </c>
      <c r="E353">
        <v>1</v>
      </c>
      <c r="F353">
        <v>1</v>
      </c>
      <c r="G353">
        <v>394458718</v>
      </c>
      <c r="H353">
        <v>2</v>
      </c>
      <c r="I353" t="s">
        <v>653</v>
      </c>
      <c r="J353" t="s">
        <v>654</v>
      </c>
      <c r="K353" t="s">
        <v>655</v>
      </c>
      <c r="L353">
        <v>1367</v>
      </c>
      <c r="N353">
        <v>91022270</v>
      </c>
      <c r="O353" t="s">
        <v>505</v>
      </c>
      <c r="P353" t="s">
        <v>505</v>
      </c>
      <c r="Q353">
        <v>1</v>
      </c>
      <c r="W353">
        <v>0</v>
      </c>
      <c r="X353">
        <v>-1232682525</v>
      </c>
      <c r="Y353">
        <v>1.3875</v>
      </c>
      <c r="AA353">
        <v>0</v>
      </c>
      <c r="AB353">
        <v>998.04479279999998</v>
      </c>
      <c r="AC353">
        <v>624.66899249999994</v>
      </c>
      <c r="AD353">
        <v>0</v>
      </c>
      <c r="AE353">
        <v>0</v>
      </c>
      <c r="AF353">
        <v>79.97</v>
      </c>
      <c r="AG353">
        <v>23.17</v>
      </c>
      <c r="AH353">
        <v>0</v>
      </c>
      <c r="AI353">
        <v>1</v>
      </c>
      <c r="AJ353">
        <v>11.92</v>
      </c>
      <c r="AK353">
        <v>25.75</v>
      </c>
      <c r="AL353">
        <v>1</v>
      </c>
      <c r="AN353">
        <v>0</v>
      </c>
      <c r="AO353">
        <v>1</v>
      </c>
      <c r="AP353">
        <v>1</v>
      </c>
      <c r="AQ353">
        <v>0</v>
      </c>
      <c r="AR353">
        <v>0</v>
      </c>
      <c r="AT353">
        <v>1.1100000000000001</v>
      </c>
      <c r="AU353" t="s">
        <v>164</v>
      </c>
      <c r="AV353">
        <v>0</v>
      </c>
      <c r="AW353">
        <v>2</v>
      </c>
      <c r="AX353">
        <v>1045568390</v>
      </c>
      <c r="AY353">
        <v>1</v>
      </c>
      <c r="AZ353">
        <v>0</v>
      </c>
      <c r="BA353">
        <v>403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CX353">
        <f>Y353*Source!I123</f>
        <v>0.30524999999999997</v>
      </c>
      <c r="CY353">
        <f>AB353</f>
        <v>998.04479279999998</v>
      </c>
      <c r="CZ353">
        <f>AF353</f>
        <v>79.97</v>
      </c>
      <c r="DA353">
        <f>AJ353</f>
        <v>11.92</v>
      </c>
      <c r="DB353">
        <f>ROUND((ROUND(AT353*CZ353,2)*1.25),6)</f>
        <v>110.96250000000001</v>
      </c>
      <c r="DC353">
        <f>ROUND((ROUND(AT353*AG353,2)*1.25),6)</f>
        <v>32.15</v>
      </c>
    </row>
    <row r="354" spans="1:107" x14ac:dyDescent="0.25">
      <c r="A354">
        <f>ROW(Source!A123)</f>
        <v>123</v>
      </c>
      <c r="B354">
        <v>1045535526</v>
      </c>
      <c r="C354">
        <v>1045568387</v>
      </c>
      <c r="D354">
        <v>394459462</v>
      </c>
      <c r="E354">
        <v>394458718</v>
      </c>
      <c r="F354">
        <v>1</v>
      </c>
      <c r="G354">
        <v>394458718</v>
      </c>
      <c r="H354">
        <v>2</v>
      </c>
      <c r="I354" t="s">
        <v>512</v>
      </c>
      <c r="K354" t="s">
        <v>513</v>
      </c>
      <c r="L354">
        <v>1344</v>
      </c>
      <c r="N354">
        <v>1008</v>
      </c>
      <c r="O354" t="s">
        <v>514</v>
      </c>
      <c r="P354" t="s">
        <v>514</v>
      </c>
      <c r="Q354">
        <v>1</v>
      </c>
      <c r="W354">
        <v>0</v>
      </c>
      <c r="X354">
        <v>-1180195794</v>
      </c>
      <c r="Y354">
        <v>6.7750000000000004</v>
      </c>
      <c r="AA354">
        <v>0</v>
      </c>
      <c r="AB354">
        <v>1.0469999999999999</v>
      </c>
      <c r="AC354">
        <v>0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1</v>
      </c>
      <c r="AJ354">
        <v>1</v>
      </c>
      <c r="AK354">
        <v>1</v>
      </c>
      <c r="AL354">
        <v>1</v>
      </c>
      <c r="AN354">
        <v>0</v>
      </c>
      <c r="AO354">
        <v>1</v>
      </c>
      <c r="AP354">
        <v>1</v>
      </c>
      <c r="AQ354">
        <v>0</v>
      </c>
      <c r="AR354">
        <v>0</v>
      </c>
      <c r="AT354">
        <v>5.42</v>
      </c>
      <c r="AU354" t="s">
        <v>164</v>
      </c>
      <c r="AV354">
        <v>0</v>
      </c>
      <c r="AW354">
        <v>2</v>
      </c>
      <c r="AX354">
        <v>1045568391</v>
      </c>
      <c r="AY354">
        <v>1</v>
      </c>
      <c r="AZ354">
        <v>0</v>
      </c>
      <c r="BA354">
        <v>404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CX354">
        <f>Y354*Source!I123</f>
        <v>1.4905000000000002</v>
      </c>
      <c r="CY354">
        <f>AB354</f>
        <v>1.0469999999999999</v>
      </c>
      <c r="CZ354">
        <f>AF354</f>
        <v>1</v>
      </c>
      <c r="DA354">
        <f>AJ354</f>
        <v>1</v>
      </c>
      <c r="DB354">
        <f>ROUND((ROUND(AT354*CZ354,2)*1.25),6)</f>
        <v>6.7750000000000004</v>
      </c>
      <c r="DC354">
        <f>ROUND((ROUND(AT354*AG354,2)*1.25),6)</f>
        <v>0</v>
      </c>
    </row>
    <row r="355" spans="1:107" x14ac:dyDescent="0.25">
      <c r="A355">
        <f>ROW(Source!A123)</f>
        <v>123</v>
      </c>
      <c r="B355">
        <v>1045535526</v>
      </c>
      <c r="C355">
        <v>1045568387</v>
      </c>
      <c r="D355">
        <v>394525245</v>
      </c>
      <c r="E355">
        <v>1</v>
      </c>
      <c r="F355">
        <v>1</v>
      </c>
      <c r="G355">
        <v>394458718</v>
      </c>
      <c r="H355">
        <v>3</v>
      </c>
      <c r="I355" t="s">
        <v>345</v>
      </c>
      <c r="J355" t="s">
        <v>346</v>
      </c>
      <c r="K355" t="s">
        <v>104</v>
      </c>
      <c r="L355">
        <v>1348</v>
      </c>
      <c r="N355">
        <v>39568864</v>
      </c>
      <c r="O355" t="s">
        <v>233</v>
      </c>
      <c r="P355" t="s">
        <v>233</v>
      </c>
      <c r="Q355">
        <v>1000</v>
      </c>
      <c r="W355">
        <v>0</v>
      </c>
      <c r="X355">
        <v>566650954</v>
      </c>
      <c r="Y355">
        <v>9.58</v>
      </c>
      <c r="AA355">
        <v>3352.8132000000001</v>
      </c>
      <c r="AB355">
        <v>0</v>
      </c>
      <c r="AC355">
        <v>0</v>
      </c>
      <c r="AD355">
        <v>0</v>
      </c>
      <c r="AE355">
        <v>307.88</v>
      </c>
      <c r="AF355">
        <v>0</v>
      </c>
      <c r="AG355">
        <v>0</v>
      </c>
      <c r="AH355">
        <v>0</v>
      </c>
      <c r="AI355">
        <v>10.89</v>
      </c>
      <c r="AJ355">
        <v>1</v>
      </c>
      <c r="AK355">
        <v>1</v>
      </c>
      <c r="AL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T355">
        <v>9.58</v>
      </c>
      <c r="AV355">
        <v>0</v>
      </c>
      <c r="AW355">
        <v>1</v>
      </c>
      <c r="AX355">
        <v>-1</v>
      </c>
      <c r="AY355">
        <v>0</v>
      </c>
      <c r="AZ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CX355">
        <f>Y355*Source!I123</f>
        <v>2.1076000000000001</v>
      </c>
      <c r="CY355">
        <f>AA355</f>
        <v>3352.8132000000001</v>
      </c>
      <c r="CZ355">
        <f>AE355</f>
        <v>307.88</v>
      </c>
      <c r="DA355">
        <f>AI355</f>
        <v>10.89</v>
      </c>
      <c r="DB355">
        <f>ROUND(ROUND(AT355*CZ355,2),6)</f>
        <v>2949.49</v>
      </c>
      <c r="DC355">
        <f>ROUND(ROUND(AT355*AG355,2),6)</f>
        <v>0</v>
      </c>
    </row>
    <row r="356" spans="1:107" x14ac:dyDescent="0.25">
      <c r="A356">
        <f>ROW(Source!A123)</f>
        <v>123</v>
      </c>
      <c r="B356">
        <v>1045535526</v>
      </c>
      <c r="C356">
        <v>1045568387</v>
      </c>
      <c r="D356">
        <v>394480058</v>
      </c>
      <c r="E356">
        <v>394458718</v>
      </c>
      <c r="F356">
        <v>1</v>
      </c>
      <c r="G356">
        <v>394458718</v>
      </c>
      <c r="H356">
        <v>3</v>
      </c>
      <c r="I356" t="s">
        <v>530</v>
      </c>
      <c r="K356" t="s">
        <v>531</v>
      </c>
      <c r="L356">
        <v>1344</v>
      </c>
      <c r="N356">
        <v>1008</v>
      </c>
      <c r="O356" t="s">
        <v>514</v>
      </c>
      <c r="P356" t="s">
        <v>514</v>
      </c>
      <c r="Q356">
        <v>1</v>
      </c>
      <c r="W356">
        <v>0</v>
      </c>
      <c r="X356">
        <v>-94250534</v>
      </c>
      <c r="Y356">
        <v>14.5</v>
      </c>
      <c r="AA356">
        <v>1</v>
      </c>
      <c r="AB356">
        <v>0</v>
      </c>
      <c r="AC356">
        <v>0</v>
      </c>
      <c r="AD356">
        <v>0</v>
      </c>
      <c r="AE356">
        <v>1</v>
      </c>
      <c r="AF356">
        <v>0</v>
      </c>
      <c r="AG356">
        <v>0</v>
      </c>
      <c r="AH356">
        <v>0</v>
      </c>
      <c r="AI356">
        <v>1</v>
      </c>
      <c r="AJ356">
        <v>1</v>
      </c>
      <c r="AK356">
        <v>1</v>
      </c>
      <c r="AL356">
        <v>1</v>
      </c>
      <c r="AN356">
        <v>0</v>
      </c>
      <c r="AO356">
        <v>1</v>
      </c>
      <c r="AP356">
        <v>0</v>
      </c>
      <c r="AQ356">
        <v>0</v>
      </c>
      <c r="AR356">
        <v>0</v>
      </c>
      <c r="AT356">
        <v>14.5</v>
      </c>
      <c r="AV356">
        <v>0</v>
      </c>
      <c r="AW356">
        <v>2</v>
      </c>
      <c r="AX356">
        <v>1045568393</v>
      </c>
      <c r="AY356">
        <v>1</v>
      </c>
      <c r="AZ356">
        <v>0</v>
      </c>
      <c r="BA356">
        <v>406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CX356">
        <f>Y356*Source!I123</f>
        <v>3.19</v>
      </c>
      <c r="CY356">
        <f>AA356</f>
        <v>1</v>
      </c>
      <c r="CZ356">
        <f>AE356</f>
        <v>1</v>
      </c>
      <c r="DA356">
        <f>AI356</f>
        <v>1</v>
      </c>
      <c r="DB356">
        <f>ROUND(ROUND(AT356*CZ356,2),6)</f>
        <v>14.5</v>
      </c>
      <c r="DC356">
        <f>ROUND(ROUND(AT356*AG356,2),6)</f>
        <v>0</v>
      </c>
    </row>
    <row r="357" spans="1:107" x14ac:dyDescent="0.25">
      <c r="A357">
        <f>ROW(Source!A126)</f>
        <v>126</v>
      </c>
      <c r="B357">
        <v>1045535525</v>
      </c>
      <c r="C357">
        <v>1045568480</v>
      </c>
      <c r="D357">
        <v>394458722</v>
      </c>
      <c r="E357">
        <v>394458718</v>
      </c>
      <c r="F357">
        <v>1</v>
      </c>
      <c r="G357">
        <v>394458718</v>
      </c>
      <c r="H357">
        <v>1</v>
      </c>
      <c r="I357" t="s">
        <v>499</v>
      </c>
      <c r="K357" t="s">
        <v>500</v>
      </c>
      <c r="L357">
        <v>1191</v>
      </c>
      <c r="N357">
        <v>1013</v>
      </c>
      <c r="O357" t="s">
        <v>501</v>
      </c>
      <c r="P357" t="s">
        <v>501</v>
      </c>
      <c r="Q357">
        <v>1</v>
      </c>
      <c r="W357">
        <v>0</v>
      </c>
      <c r="X357">
        <v>476480486</v>
      </c>
      <c r="Y357">
        <v>24.84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1</v>
      </c>
      <c r="AL357">
        <v>1</v>
      </c>
      <c r="AN357">
        <v>0</v>
      </c>
      <c r="AO357">
        <v>1</v>
      </c>
      <c r="AP357">
        <v>1</v>
      </c>
      <c r="AQ357">
        <v>0</v>
      </c>
      <c r="AR357">
        <v>0</v>
      </c>
      <c r="AT357">
        <v>21.6</v>
      </c>
      <c r="AU357" t="s">
        <v>165</v>
      </c>
      <c r="AV357">
        <v>1</v>
      </c>
      <c r="AW357">
        <v>2</v>
      </c>
      <c r="AX357">
        <v>1045568490</v>
      </c>
      <c r="AY357">
        <v>1</v>
      </c>
      <c r="AZ357">
        <v>0</v>
      </c>
      <c r="BA357">
        <v>407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CX357">
        <f>Y357*Source!I126</f>
        <v>0.89423999999999992</v>
      </c>
      <c r="CY357">
        <f>AD357</f>
        <v>0</v>
      </c>
      <c r="CZ357">
        <f>AH357</f>
        <v>0</v>
      </c>
      <c r="DA357">
        <f>AL357</f>
        <v>1</v>
      </c>
      <c r="DB357">
        <f>ROUND((ROUND(AT357*CZ357,2)*1.15),6)</f>
        <v>0</v>
      </c>
      <c r="DC357">
        <f>ROUND((ROUND(AT357*AG357,2)*1.15),6)</f>
        <v>0</v>
      </c>
    </row>
    <row r="358" spans="1:107" x14ac:dyDescent="0.25">
      <c r="A358">
        <f>ROW(Source!A126)</f>
        <v>126</v>
      </c>
      <c r="B358">
        <v>1045535525</v>
      </c>
      <c r="C358">
        <v>1045568480</v>
      </c>
      <c r="D358">
        <v>394530632</v>
      </c>
      <c r="E358">
        <v>1</v>
      </c>
      <c r="F358">
        <v>1</v>
      </c>
      <c r="G358">
        <v>394458718</v>
      </c>
      <c r="H358">
        <v>2</v>
      </c>
      <c r="I358" t="s">
        <v>518</v>
      </c>
      <c r="J358" t="s">
        <v>519</v>
      </c>
      <c r="K358" t="s">
        <v>520</v>
      </c>
      <c r="L358">
        <v>1367</v>
      </c>
      <c r="N358">
        <v>91022270</v>
      </c>
      <c r="O358" t="s">
        <v>505</v>
      </c>
      <c r="P358" t="s">
        <v>505</v>
      </c>
      <c r="Q358">
        <v>1</v>
      </c>
      <c r="W358">
        <v>0</v>
      </c>
      <c r="X358">
        <v>-1500897512</v>
      </c>
      <c r="Y358">
        <v>2.9375</v>
      </c>
      <c r="AA358">
        <v>0</v>
      </c>
      <c r="AB358">
        <v>163.47999999999999</v>
      </c>
      <c r="AC358">
        <v>15.47</v>
      </c>
      <c r="AD358">
        <v>0</v>
      </c>
      <c r="AE358">
        <v>0</v>
      </c>
      <c r="AF358">
        <v>163.47999999999999</v>
      </c>
      <c r="AG358">
        <v>15.47</v>
      </c>
      <c r="AH358">
        <v>0</v>
      </c>
      <c r="AI358">
        <v>1</v>
      </c>
      <c r="AJ358">
        <v>1</v>
      </c>
      <c r="AK358">
        <v>1</v>
      </c>
      <c r="AL358">
        <v>1</v>
      </c>
      <c r="AN358">
        <v>0</v>
      </c>
      <c r="AO358">
        <v>1</v>
      </c>
      <c r="AP358">
        <v>1</v>
      </c>
      <c r="AQ358">
        <v>0</v>
      </c>
      <c r="AR358">
        <v>0</v>
      </c>
      <c r="AT358">
        <v>2.35</v>
      </c>
      <c r="AU358" t="s">
        <v>164</v>
      </c>
      <c r="AV358">
        <v>0</v>
      </c>
      <c r="AW358">
        <v>2</v>
      </c>
      <c r="AX358">
        <v>1045568491</v>
      </c>
      <c r="AY358">
        <v>1</v>
      </c>
      <c r="AZ358">
        <v>0</v>
      </c>
      <c r="BA358">
        <v>408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CX358">
        <f>Y358*Source!I126</f>
        <v>0.10575</v>
      </c>
      <c r="CY358">
        <f t="shared" ref="CY358:CY363" si="88">AB358</f>
        <v>163.47999999999999</v>
      </c>
      <c r="CZ358">
        <f t="shared" ref="CZ358:CZ363" si="89">AF358</f>
        <v>163.47999999999999</v>
      </c>
      <c r="DA358">
        <f t="shared" ref="DA358:DA363" si="90">AJ358</f>
        <v>1</v>
      </c>
      <c r="DB358">
        <f t="shared" ref="DB358:DB363" si="91">ROUND((ROUND(AT358*CZ358,2)*1.25),6)</f>
        <v>480.22500000000002</v>
      </c>
      <c r="DC358">
        <f t="shared" ref="DC358:DC363" si="92">ROUND((ROUND(AT358*AG358,2)*1.25),6)</f>
        <v>45.4375</v>
      </c>
    </row>
    <row r="359" spans="1:107" x14ac:dyDescent="0.25">
      <c r="A359">
        <f>ROW(Source!A126)</f>
        <v>126</v>
      </c>
      <c r="B359">
        <v>1045535525</v>
      </c>
      <c r="C359">
        <v>1045568480</v>
      </c>
      <c r="D359">
        <v>394530879</v>
      </c>
      <c r="E359">
        <v>1</v>
      </c>
      <c r="F359">
        <v>1</v>
      </c>
      <c r="G359">
        <v>394458718</v>
      </c>
      <c r="H359">
        <v>2</v>
      </c>
      <c r="I359" t="s">
        <v>635</v>
      </c>
      <c r="J359" t="s">
        <v>636</v>
      </c>
      <c r="K359" t="s">
        <v>637</v>
      </c>
      <c r="L359">
        <v>1367</v>
      </c>
      <c r="N359">
        <v>91022270</v>
      </c>
      <c r="O359" t="s">
        <v>505</v>
      </c>
      <c r="P359" t="s">
        <v>505</v>
      </c>
      <c r="Q359">
        <v>1</v>
      </c>
      <c r="W359">
        <v>0</v>
      </c>
      <c r="X359">
        <v>366114799</v>
      </c>
      <c r="Y359">
        <v>1.1375</v>
      </c>
      <c r="AA359">
        <v>0</v>
      </c>
      <c r="AB359">
        <v>246.68</v>
      </c>
      <c r="AC359">
        <v>13.37</v>
      </c>
      <c r="AD359">
        <v>0</v>
      </c>
      <c r="AE359">
        <v>0</v>
      </c>
      <c r="AF359">
        <v>246.68</v>
      </c>
      <c r="AG359">
        <v>13.37</v>
      </c>
      <c r="AH359">
        <v>0</v>
      </c>
      <c r="AI359">
        <v>1</v>
      </c>
      <c r="AJ359">
        <v>1</v>
      </c>
      <c r="AK359">
        <v>1</v>
      </c>
      <c r="AL359">
        <v>1</v>
      </c>
      <c r="AN359">
        <v>0</v>
      </c>
      <c r="AO359">
        <v>1</v>
      </c>
      <c r="AP359">
        <v>1</v>
      </c>
      <c r="AQ359">
        <v>0</v>
      </c>
      <c r="AR359">
        <v>0</v>
      </c>
      <c r="AT359">
        <v>0.91</v>
      </c>
      <c r="AU359" t="s">
        <v>164</v>
      </c>
      <c r="AV359">
        <v>0</v>
      </c>
      <c r="AW359">
        <v>2</v>
      </c>
      <c r="AX359">
        <v>1045568492</v>
      </c>
      <c r="AY359">
        <v>1</v>
      </c>
      <c r="AZ359">
        <v>0</v>
      </c>
      <c r="BA359">
        <v>409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CX359">
        <f>Y359*Source!I126</f>
        <v>4.0949999999999993E-2</v>
      </c>
      <c r="CY359">
        <f t="shared" si="88"/>
        <v>246.68</v>
      </c>
      <c r="CZ359">
        <f t="shared" si="89"/>
        <v>246.68</v>
      </c>
      <c r="DA359">
        <f t="shared" si="90"/>
        <v>1</v>
      </c>
      <c r="DB359">
        <f t="shared" si="91"/>
        <v>280.60000000000002</v>
      </c>
      <c r="DC359">
        <f t="shared" si="92"/>
        <v>15.2125</v>
      </c>
    </row>
    <row r="360" spans="1:107" x14ac:dyDescent="0.25">
      <c r="A360">
        <f>ROW(Source!A126)</f>
        <v>126</v>
      </c>
      <c r="B360">
        <v>1045535525</v>
      </c>
      <c r="C360">
        <v>1045568480</v>
      </c>
      <c r="D360">
        <v>394530864</v>
      </c>
      <c r="E360">
        <v>1</v>
      </c>
      <c r="F360">
        <v>1</v>
      </c>
      <c r="G360">
        <v>394458718</v>
      </c>
      <c r="H360">
        <v>2</v>
      </c>
      <c r="I360" t="s">
        <v>638</v>
      </c>
      <c r="J360" t="s">
        <v>639</v>
      </c>
      <c r="K360" t="s">
        <v>640</v>
      </c>
      <c r="L360">
        <v>1367</v>
      </c>
      <c r="N360">
        <v>91022270</v>
      </c>
      <c r="O360" t="s">
        <v>505</v>
      </c>
      <c r="P360" t="s">
        <v>505</v>
      </c>
      <c r="Q360">
        <v>1</v>
      </c>
      <c r="W360">
        <v>0</v>
      </c>
      <c r="X360">
        <v>-1882480599</v>
      </c>
      <c r="Y360">
        <v>8.9625000000000004</v>
      </c>
      <c r="AA360">
        <v>0</v>
      </c>
      <c r="AB360">
        <v>169.44</v>
      </c>
      <c r="AC360">
        <v>15.02</v>
      </c>
      <c r="AD360">
        <v>0</v>
      </c>
      <c r="AE360">
        <v>0</v>
      </c>
      <c r="AF360">
        <v>169.44</v>
      </c>
      <c r="AG360">
        <v>15.02</v>
      </c>
      <c r="AH360">
        <v>0</v>
      </c>
      <c r="AI360">
        <v>1</v>
      </c>
      <c r="AJ360">
        <v>1</v>
      </c>
      <c r="AK360">
        <v>1</v>
      </c>
      <c r="AL360">
        <v>1</v>
      </c>
      <c r="AN360">
        <v>0</v>
      </c>
      <c r="AO360">
        <v>1</v>
      </c>
      <c r="AP360">
        <v>1</v>
      </c>
      <c r="AQ360">
        <v>0</v>
      </c>
      <c r="AR360">
        <v>0</v>
      </c>
      <c r="AT360">
        <v>7.17</v>
      </c>
      <c r="AU360" t="s">
        <v>164</v>
      </c>
      <c r="AV360">
        <v>0</v>
      </c>
      <c r="AW360">
        <v>2</v>
      </c>
      <c r="AX360">
        <v>1045568493</v>
      </c>
      <c r="AY360">
        <v>1</v>
      </c>
      <c r="AZ360">
        <v>0</v>
      </c>
      <c r="BA360">
        <v>410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CX360">
        <f>Y360*Source!I126</f>
        <v>0.32264999999999999</v>
      </c>
      <c r="CY360">
        <f t="shared" si="88"/>
        <v>169.44</v>
      </c>
      <c r="CZ360">
        <f t="shared" si="89"/>
        <v>169.44</v>
      </c>
      <c r="DA360">
        <f t="shared" si="90"/>
        <v>1</v>
      </c>
      <c r="DB360">
        <f t="shared" si="91"/>
        <v>1518.6</v>
      </c>
      <c r="DC360">
        <f t="shared" si="92"/>
        <v>134.61250000000001</v>
      </c>
    </row>
    <row r="361" spans="1:107" x14ac:dyDescent="0.25">
      <c r="A361">
        <f>ROW(Source!A126)</f>
        <v>126</v>
      </c>
      <c r="B361">
        <v>1045535525</v>
      </c>
      <c r="C361">
        <v>1045568480</v>
      </c>
      <c r="D361">
        <v>394530865</v>
      </c>
      <c r="E361">
        <v>1</v>
      </c>
      <c r="F361">
        <v>1</v>
      </c>
      <c r="G361">
        <v>394458718</v>
      </c>
      <c r="H361">
        <v>2</v>
      </c>
      <c r="I361" t="s">
        <v>641</v>
      </c>
      <c r="J361" t="s">
        <v>642</v>
      </c>
      <c r="K361" t="s">
        <v>643</v>
      </c>
      <c r="L361">
        <v>1367</v>
      </c>
      <c r="N361">
        <v>91022270</v>
      </c>
      <c r="O361" t="s">
        <v>505</v>
      </c>
      <c r="P361" t="s">
        <v>505</v>
      </c>
      <c r="Q361">
        <v>1</v>
      </c>
      <c r="W361">
        <v>0</v>
      </c>
      <c r="X361">
        <v>-1920329426</v>
      </c>
      <c r="Y361">
        <v>18.25</v>
      </c>
      <c r="AA361">
        <v>0</v>
      </c>
      <c r="AB361">
        <v>219.5</v>
      </c>
      <c r="AC361">
        <v>17.510000000000002</v>
      </c>
      <c r="AD361">
        <v>0</v>
      </c>
      <c r="AE361">
        <v>0</v>
      </c>
      <c r="AF361">
        <v>219.5</v>
      </c>
      <c r="AG361">
        <v>17.510000000000002</v>
      </c>
      <c r="AH361">
        <v>0</v>
      </c>
      <c r="AI361">
        <v>1</v>
      </c>
      <c r="AJ361">
        <v>1</v>
      </c>
      <c r="AK361">
        <v>1</v>
      </c>
      <c r="AL361">
        <v>1</v>
      </c>
      <c r="AN361">
        <v>0</v>
      </c>
      <c r="AO361">
        <v>1</v>
      </c>
      <c r="AP361">
        <v>1</v>
      </c>
      <c r="AQ361">
        <v>0</v>
      </c>
      <c r="AR361">
        <v>0</v>
      </c>
      <c r="AT361">
        <v>14.6</v>
      </c>
      <c r="AU361" t="s">
        <v>164</v>
      </c>
      <c r="AV361">
        <v>0</v>
      </c>
      <c r="AW361">
        <v>2</v>
      </c>
      <c r="AX361">
        <v>1045568494</v>
      </c>
      <c r="AY361">
        <v>1</v>
      </c>
      <c r="AZ361">
        <v>0</v>
      </c>
      <c r="BA361">
        <v>411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CX361">
        <f>Y361*Source!I126</f>
        <v>0.65699999999999992</v>
      </c>
      <c r="CY361">
        <f t="shared" si="88"/>
        <v>219.5</v>
      </c>
      <c r="CZ361">
        <f t="shared" si="89"/>
        <v>219.5</v>
      </c>
      <c r="DA361">
        <f t="shared" si="90"/>
        <v>1</v>
      </c>
      <c r="DB361">
        <f t="shared" si="91"/>
        <v>4005.875</v>
      </c>
      <c r="DC361">
        <f t="shared" si="92"/>
        <v>319.5625</v>
      </c>
    </row>
    <row r="362" spans="1:107" x14ac:dyDescent="0.25">
      <c r="A362">
        <f>ROW(Source!A126)</f>
        <v>126</v>
      </c>
      <c r="B362">
        <v>1045535525</v>
      </c>
      <c r="C362">
        <v>1045568480</v>
      </c>
      <c r="D362">
        <v>394530907</v>
      </c>
      <c r="E362">
        <v>1</v>
      </c>
      <c r="F362">
        <v>1</v>
      </c>
      <c r="G362">
        <v>394458718</v>
      </c>
      <c r="H362">
        <v>2</v>
      </c>
      <c r="I362" t="s">
        <v>509</v>
      </c>
      <c r="J362" t="s">
        <v>510</v>
      </c>
      <c r="K362" t="s">
        <v>511</v>
      </c>
      <c r="L362">
        <v>1367</v>
      </c>
      <c r="N362">
        <v>91022270</v>
      </c>
      <c r="O362" t="s">
        <v>505</v>
      </c>
      <c r="P362" t="s">
        <v>505</v>
      </c>
      <c r="Q362">
        <v>1</v>
      </c>
      <c r="W362">
        <v>0</v>
      </c>
      <c r="X362">
        <v>856318566</v>
      </c>
      <c r="Y362">
        <v>2.2374999999999998</v>
      </c>
      <c r="AA362">
        <v>0</v>
      </c>
      <c r="AB362">
        <v>125.13</v>
      </c>
      <c r="AC362">
        <v>24.74</v>
      </c>
      <c r="AD362">
        <v>0</v>
      </c>
      <c r="AE362">
        <v>0</v>
      </c>
      <c r="AF362">
        <v>125.13</v>
      </c>
      <c r="AG362">
        <v>24.74</v>
      </c>
      <c r="AH362">
        <v>0</v>
      </c>
      <c r="AI362">
        <v>1</v>
      </c>
      <c r="AJ362">
        <v>1</v>
      </c>
      <c r="AK362">
        <v>1</v>
      </c>
      <c r="AL362">
        <v>1</v>
      </c>
      <c r="AN362">
        <v>0</v>
      </c>
      <c r="AO362">
        <v>1</v>
      </c>
      <c r="AP362">
        <v>1</v>
      </c>
      <c r="AQ362">
        <v>0</v>
      </c>
      <c r="AR362">
        <v>0</v>
      </c>
      <c r="AT362">
        <v>1.79</v>
      </c>
      <c r="AU362" t="s">
        <v>164</v>
      </c>
      <c r="AV362">
        <v>0</v>
      </c>
      <c r="AW362">
        <v>2</v>
      </c>
      <c r="AX362">
        <v>1045568495</v>
      </c>
      <c r="AY362">
        <v>1</v>
      </c>
      <c r="AZ362">
        <v>0</v>
      </c>
      <c r="BA362">
        <v>412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CX362">
        <f>Y362*Source!I126</f>
        <v>8.0549999999999983E-2</v>
      </c>
      <c r="CY362">
        <f t="shared" si="88"/>
        <v>125.13</v>
      </c>
      <c r="CZ362">
        <f t="shared" si="89"/>
        <v>125.13</v>
      </c>
      <c r="DA362">
        <f t="shared" si="90"/>
        <v>1</v>
      </c>
      <c r="DB362">
        <f t="shared" si="91"/>
        <v>279.97500000000002</v>
      </c>
      <c r="DC362">
        <f t="shared" si="92"/>
        <v>55.35</v>
      </c>
    </row>
    <row r="363" spans="1:107" x14ac:dyDescent="0.25">
      <c r="A363">
        <f>ROW(Source!A126)</f>
        <v>126</v>
      </c>
      <c r="B363">
        <v>1045535525</v>
      </c>
      <c r="C363">
        <v>1045568480</v>
      </c>
      <c r="D363">
        <v>394530869</v>
      </c>
      <c r="E363">
        <v>1</v>
      </c>
      <c r="F363">
        <v>1</v>
      </c>
      <c r="G363">
        <v>394458718</v>
      </c>
      <c r="H363">
        <v>2</v>
      </c>
      <c r="I363" t="s">
        <v>644</v>
      </c>
      <c r="J363" t="s">
        <v>645</v>
      </c>
      <c r="K363" t="s">
        <v>646</v>
      </c>
      <c r="L363">
        <v>1367</v>
      </c>
      <c r="N363">
        <v>91022270</v>
      </c>
      <c r="O363" t="s">
        <v>505</v>
      </c>
      <c r="P363" t="s">
        <v>505</v>
      </c>
      <c r="Q363">
        <v>1</v>
      </c>
      <c r="W363">
        <v>0</v>
      </c>
      <c r="X363">
        <v>-646811103</v>
      </c>
      <c r="Y363">
        <v>0.65</v>
      </c>
      <c r="AA363">
        <v>0</v>
      </c>
      <c r="AB363">
        <v>177.54</v>
      </c>
      <c r="AC363">
        <v>17.420000000000002</v>
      </c>
      <c r="AD363">
        <v>0</v>
      </c>
      <c r="AE363">
        <v>0</v>
      </c>
      <c r="AF363">
        <v>177.54</v>
      </c>
      <c r="AG363">
        <v>17.420000000000002</v>
      </c>
      <c r="AH363">
        <v>0</v>
      </c>
      <c r="AI363">
        <v>1</v>
      </c>
      <c r="AJ363">
        <v>1</v>
      </c>
      <c r="AK363">
        <v>1</v>
      </c>
      <c r="AL363">
        <v>1</v>
      </c>
      <c r="AN363">
        <v>0</v>
      </c>
      <c r="AO363">
        <v>1</v>
      </c>
      <c r="AP363">
        <v>1</v>
      </c>
      <c r="AQ363">
        <v>0</v>
      </c>
      <c r="AR363">
        <v>0</v>
      </c>
      <c r="AT363">
        <v>0.52</v>
      </c>
      <c r="AU363" t="s">
        <v>164</v>
      </c>
      <c r="AV363">
        <v>0</v>
      </c>
      <c r="AW363">
        <v>2</v>
      </c>
      <c r="AX363">
        <v>1045568496</v>
      </c>
      <c r="AY363">
        <v>1</v>
      </c>
      <c r="AZ363">
        <v>0</v>
      </c>
      <c r="BA363">
        <v>413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CX363">
        <f>Y363*Source!I126</f>
        <v>2.3400000000000001E-2</v>
      </c>
      <c r="CY363">
        <f t="shared" si="88"/>
        <v>177.54</v>
      </c>
      <c r="CZ363">
        <f t="shared" si="89"/>
        <v>177.54</v>
      </c>
      <c r="DA363">
        <f t="shared" si="90"/>
        <v>1</v>
      </c>
      <c r="DB363">
        <f t="shared" si="91"/>
        <v>115.4</v>
      </c>
      <c r="DC363">
        <f t="shared" si="92"/>
        <v>11.324999999999999</v>
      </c>
    </row>
    <row r="364" spans="1:107" x14ac:dyDescent="0.25">
      <c r="A364">
        <f>ROW(Source!A126)</f>
        <v>126</v>
      </c>
      <c r="B364">
        <v>1045535525</v>
      </c>
      <c r="C364">
        <v>1045568480</v>
      </c>
      <c r="D364">
        <v>394506123</v>
      </c>
      <c r="E364">
        <v>1</v>
      </c>
      <c r="F364">
        <v>1</v>
      </c>
      <c r="G364">
        <v>394458718</v>
      </c>
      <c r="H364">
        <v>3</v>
      </c>
      <c r="I364" t="s">
        <v>556</v>
      </c>
      <c r="J364" t="s">
        <v>557</v>
      </c>
      <c r="K364" t="s">
        <v>558</v>
      </c>
      <c r="L364">
        <v>1339</v>
      </c>
      <c r="N364">
        <v>1007</v>
      </c>
      <c r="O364" t="s">
        <v>241</v>
      </c>
      <c r="P364" t="s">
        <v>241</v>
      </c>
      <c r="Q364">
        <v>1</v>
      </c>
      <c r="W364">
        <v>0</v>
      </c>
      <c r="X364">
        <v>-862991314</v>
      </c>
      <c r="Y364">
        <v>7</v>
      </c>
      <c r="AA364">
        <v>7.07</v>
      </c>
      <c r="AB364">
        <v>0</v>
      </c>
      <c r="AC364">
        <v>0</v>
      </c>
      <c r="AD364">
        <v>0</v>
      </c>
      <c r="AE364">
        <v>7.07</v>
      </c>
      <c r="AF364">
        <v>0</v>
      </c>
      <c r="AG364">
        <v>0</v>
      </c>
      <c r="AH364">
        <v>0</v>
      </c>
      <c r="AI364">
        <v>1</v>
      </c>
      <c r="AJ364">
        <v>1</v>
      </c>
      <c r="AK364">
        <v>1</v>
      </c>
      <c r="AL364">
        <v>1</v>
      </c>
      <c r="AN364">
        <v>0</v>
      </c>
      <c r="AO364">
        <v>1</v>
      </c>
      <c r="AP364">
        <v>0</v>
      </c>
      <c r="AQ364">
        <v>0</v>
      </c>
      <c r="AR364">
        <v>0</v>
      </c>
      <c r="AT364">
        <v>7</v>
      </c>
      <c r="AV364">
        <v>0</v>
      </c>
      <c r="AW364">
        <v>2</v>
      </c>
      <c r="AX364">
        <v>1045568497</v>
      </c>
      <c r="AY364">
        <v>1</v>
      </c>
      <c r="AZ364">
        <v>0</v>
      </c>
      <c r="BA364">
        <v>414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CX364">
        <f>Y364*Source!I126</f>
        <v>0.252</v>
      </c>
      <c r="CY364">
        <f>AA364</f>
        <v>7.07</v>
      </c>
      <c r="CZ364">
        <f>AE364</f>
        <v>7.07</v>
      </c>
      <c r="DA364">
        <f>AI364</f>
        <v>1</v>
      </c>
      <c r="DB364">
        <f>ROUND(ROUND(AT364*CZ364,2),6)</f>
        <v>49.49</v>
      </c>
      <c r="DC364">
        <f>ROUND(ROUND(AT364*AG364,2),6)</f>
        <v>0</v>
      </c>
    </row>
    <row r="365" spans="1:107" x14ac:dyDescent="0.25">
      <c r="A365">
        <f>ROW(Source!A126)</f>
        <v>126</v>
      </c>
      <c r="B365">
        <v>1045535525</v>
      </c>
      <c r="C365">
        <v>1045568480</v>
      </c>
      <c r="D365">
        <v>394507381</v>
      </c>
      <c r="E365">
        <v>1</v>
      </c>
      <c r="F365">
        <v>1</v>
      </c>
      <c r="G365">
        <v>394458718</v>
      </c>
      <c r="H365">
        <v>3</v>
      </c>
      <c r="I365" t="s">
        <v>330</v>
      </c>
      <c r="J365" t="s">
        <v>331</v>
      </c>
      <c r="K365" t="s">
        <v>96</v>
      </c>
      <c r="L365">
        <v>1339</v>
      </c>
      <c r="N365">
        <v>1007</v>
      </c>
      <c r="O365" t="s">
        <v>241</v>
      </c>
      <c r="P365" t="s">
        <v>241</v>
      </c>
      <c r="Q365">
        <v>1</v>
      </c>
      <c r="W365">
        <v>0</v>
      </c>
      <c r="X365">
        <v>1925070904</v>
      </c>
      <c r="Y365">
        <v>110</v>
      </c>
      <c r="AA365">
        <v>202.34</v>
      </c>
      <c r="AB365">
        <v>0</v>
      </c>
      <c r="AC365">
        <v>0</v>
      </c>
      <c r="AD365">
        <v>0</v>
      </c>
      <c r="AE365">
        <v>202.34</v>
      </c>
      <c r="AF365">
        <v>0</v>
      </c>
      <c r="AG365">
        <v>0</v>
      </c>
      <c r="AH365">
        <v>0</v>
      </c>
      <c r="AI365">
        <v>1</v>
      </c>
      <c r="AJ365">
        <v>1</v>
      </c>
      <c r="AK365">
        <v>1</v>
      </c>
      <c r="AL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T365">
        <v>110</v>
      </c>
      <c r="AV365">
        <v>0</v>
      </c>
      <c r="AW365">
        <v>1</v>
      </c>
      <c r="AX365">
        <v>-1</v>
      </c>
      <c r="AY365">
        <v>0</v>
      </c>
      <c r="AZ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CX365">
        <f>Y365*Source!I126</f>
        <v>3.9599999999999995</v>
      </c>
      <c r="CY365">
        <f>AA365</f>
        <v>202.34</v>
      </c>
      <c r="CZ365">
        <f>AE365</f>
        <v>202.34</v>
      </c>
      <c r="DA365">
        <f>AI365</f>
        <v>1</v>
      </c>
      <c r="DB365">
        <f>ROUND(ROUND(AT365*CZ365,2),6)</f>
        <v>22257.4</v>
      </c>
      <c r="DC365">
        <f>ROUND(ROUND(AT365*AG365,2),6)</f>
        <v>0</v>
      </c>
    </row>
    <row r="366" spans="1:107" x14ac:dyDescent="0.25">
      <c r="A366">
        <f>ROW(Source!A127)</f>
        <v>127</v>
      </c>
      <c r="B366">
        <v>1045535526</v>
      </c>
      <c r="C366">
        <v>1045568480</v>
      </c>
      <c r="D366">
        <v>394458722</v>
      </c>
      <c r="E366">
        <v>394458718</v>
      </c>
      <c r="F366">
        <v>1</v>
      </c>
      <c r="G366">
        <v>394458718</v>
      </c>
      <c r="H366">
        <v>1</v>
      </c>
      <c r="I366" t="s">
        <v>499</v>
      </c>
      <c r="K366" t="s">
        <v>500</v>
      </c>
      <c r="L366">
        <v>1191</v>
      </c>
      <c r="N366">
        <v>1013</v>
      </c>
      <c r="O366" t="s">
        <v>501</v>
      </c>
      <c r="P366" t="s">
        <v>501</v>
      </c>
      <c r="Q366">
        <v>1</v>
      </c>
      <c r="W366">
        <v>0</v>
      </c>
      <c r="X366">
        <v>476480486</v>
      </c>
      <c r="Y366">
        <v>24.84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1</v>
      </c>
      <c r="AK366">
        <v>1</v>
      </c>
      <c r="AL366">
        <v>1</v>
      </c>
      <c r="AN366">
        <v>0</v>
      </c>
      <c r="AO366">
        <v>1</v>
      </c>
      <c r="AP366">
        <v>1</v>
      </c>
      <c r="AQ366">
        <v>0</v>
      </c>
      <c r="AR366">
        <v>0</v>
      </c>
      <c r="AT366">
        <v>21.6</v>
      </c>
      <c r="AU366" t="s">
        <v>165</v>
      </c>
      <c r="AV366">
        <v>1</v>
      </c>
      <c r="AW366">
        <v>2</v>
      </c>
      <c r="AX366">
        <v>1045568490</v>
      </c>
      <c r="AY366">
        <v>1</v>
      </c>
      <c r="AZ366">
        <v>0</v>
      </c>
      <c r="BA366">
        <v>416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CX366">
        <f>Y366*Source!I127</f>
        <v>0.89423999999999992</v>
      </c>
      <c r="CY366">
        <f>AD366</f>
        <v>0</v>
      </c>
      <c r="CZ366">
        <f>AH366</f>
        <v>0</v>
      </c>
      <c r="DA366">
        <f>AL366</f>
        <v>1</v>
      </c>
      <c r="DB366">
        <f>ROUND((ROUND(AT366*CZ366,2)*1.15),6)</f>
        <v>0</v>
      </c>
      <c r="DC366">
        <f>ROUND((ROUND(AT366*AG366,2)*1.15),6)</f>
        <v>0</v>
      </c>
    </row>
    <row r="367" spans="1:107" x14ac:dyDescent="0.25">
      <c r="A367">
        <f>ROW(Source!A127)</f>
        <v>127</v>
      </c>
      <c r="B367">
        <v>1045535526</v>
      </c>
      <c r="C367">
        <v>1045568480</v>
      </c>
      <c r="D367">
        <v>394530632</v>
      </c>
      <c r="E367">
        <v>1</v>
      </c>
      <c r="F367">
        <v>1</v>
      </c>
      <c r="G367">
        <v>394458718</v>
      </c>
      <c r="H367">
        <v>2</v>
      </c>
      <c r="I367" t="s">
        <v>518</v>
      </c>
      <c r="J367" t="s">
        <v>519</v>
      </c>
      <c r="K367" t="s">
        <v>520</v>
      </c>
      <c r="L367">
        <v>1367</v>
      </c>
      <c r="N367">
        <v>91022270</v>
      </c>
      <c r="O367" t="s">
        <v>505</v>
      </c>
      <c r="P367" t="s">
        <v>505</v>
      </c>
      <c r="Q367">
        <v>1</v>
      </c>
      <c r="W367">
        <v>0</v>
      </c>
      <c r="X367">
        <v>-1500897512</v>
      </c>
      <c r="Y367">
        <v>2.9375</v>
      </c>
      <c r="AA367">
        <v>0</v>
      </c>
      <c r="AB367">
        <v>1489.1229719999999</v>
      </c>
      <c r="AC367">
        <v>417.07506749999999</v>
      </c>
      <c r="AD367">
        <v>0</v>
      </c>
      <c r="AE367">
        <v>0</v>
      </c>
      <c r="AF367">
        <v>163.47999999999999</v>
      </c>
      <c r="AG367">
        <v>15.47</v>
      </c>
      <c r="AH367">
        <v>0</v>
      </c>
      <c r="AI367">
        <v>1</v>
      </c>
      <c r="AJ367">
        <v>8.6999999999999993</v>
      </c>
      <c r="AK367">
        <v>25.75</v>
      </c>
      <c r="AL367">
        <v>1</v>
      </c>
      <c r="AN367">
        <v>0</v>
      </c>
      <c r="AO367">
        <v>1</v>
      </c>
      <c r="AP367">
        <v>1</v>
      </c>
      <c r="AQ367">
        <v>0</v>
      </c>
      <c r="AR367">
        <v>0</v>
      </c>
      <c r="AT367">
        <v>2.35</v>
      </c>
      <c r="AU367" t="s">
        <v>164</v>
      </c>
      <c r="AV367">
        <v>0</v>
      </c>
      <c r="AW367">
        <v>2</v>
      </c>
      <c r="AX367">
        <v>1045568491</v>
      </c>
      <c r="AY367">
        <v>1</v>
      </c>
      <c r="AZ367">
        <v>0</v>
      </c>
      <c r="BA367">
        <v>417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CX367">
        <f>Y367*Source!I127</f>
        <v>0.10575</v>
      </c>
      <c r="CY367">
        <f t="shared" ref="CY367:CY372" si="93">AB367</f>
        <v>1489.1229719999999</v>
      </c>
      <c r="CZ367">
        <f t="shared" ref="CZ367:CZ372" si="94">AF367</f>
        <v>163.47999999999999</v>
      </c>
      <c r="DA367">
        <f t="shared" ref="DA367:DA372" si="95">AJ367</f>
        <v>8.6999999999999993</v>
      </c>
      <c r="DB367">
        <f t="shared" ref="DB367:DB372" si="96">ROUND((ROUND(AT367*CZ367,2)*1.25),6)</f>
        <v>480.22500000000002</v>
      </c>
      <c r="DC367">
        <f t="shared" ref="DC367:DC372" si="97">ROUND((ROUND(AT367*AG367,2)*1.25),6)</f>
        <v>45.4375</v>
      </c>
    </row>
    <row r="368" spans="1:107" x14ac:dyDescent="0.25">
      <c r="A368">
        <f>ROW(Source!A127)</f>
        <v>127</v>
      </c>
      <c r="B368">
        <v>1045535526</v>
      </c>
      <c r="C368">
        <v>1045568480</v>
      </c>
      <c r="D368">
        <v>394530879</v>
      </c>
      <c r="E368">
        <v>1</v>
      </c>
      <c r="F368">
        <v>1</v>
      </c>
      <c r="G368">
        <v>394458718</v>
      </c>
      <c r="H368">
        <v>2</v>
      </c>
      <c r="I368" t="s">
        <v>635</v>
      </c>
      <c r="J368" t="s">
        <v>636</v>
      </c>
      <c r="K368" t="s">
        <v>637</v>
      </c>
      <c r="L368">
        <v>1367</v>
      </c>
      <c r="N368">
        <v>91022270</v>
      </c>
      <c r="O368" t="s">
        <v>505</v>
      </c>
      <c r="P368" t="s">
        <v>505</v>
      </c>
      <c r="Q368">
        <v>1</v>
      </c>
      <c r="W368">
        <v>0</v>
      </c>
      <c r="X368">
        <v>366114799</v>
      </c>
      <c r="Y368">
        <v>1.1375</v>
      </c>
      <c r="AA368">
        <v>0</v>
      </c>
      <c r="AB368">
        <v>2151.4220868000002</v>
      </c>
      <c r="AC368">
        <v>360.45854250000002</v>
      </c>
      <c r="AD368">
        <v>0</v>
      </c>
      <c r="AE368">
        <v>0</v>
      </c>
      <c r="AF368">
        <v>246.68</v>
      </c>
      <c r="AG368">
        <v>13.37</v>
      </c>
      <c r="AH368">
        <v>0</v>
      </c>
      <c r="AI368">
        <v>1</v>
      </c>
      <c r="AJ368">
        <v>8.33</v>
      </c>
      <c r="AK368">
        <v>25.75</v>
      </c>
      <c r="AL368">
        <v>1</v>
      </c>
      <c r="AN368">
        <v>0</v>
      </c>
      <c r="AO368">
        <v>1</v>
      </c>
      <c r="AP368">
        <v>1</v>
      </c>
      <c r="AQ368">
        <v>0</v>
      </c>
      <c r="AR368">
        <v>0</v>
      </c>
      <c r="AT368">
        <v>0.91</v>
      </c>
      <c r="AU368" t="s">
        <v>164</v>
      </c>
      <c r="AV368">
        <v>0</v>
      </c>
      <c r="AW368">
        <v>2</v>
      </c>
      <c r="AX368">
        <v>1045568492</v>
      </c>
      <c r="AY368">
        <v>1</v>
      </c>
      <c r="AZ368">
        <v>0</v>
      </c>
      <c r="BA368">
        <v>418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CX368">
        <f>Y368*Source!I127</f>
        <v>4.0949999999999993E-2</v>
      </c>
      <c r="CY368">
        <f t="shared" si="93"/>
        <v>2151.4220868000002</v>
      </c>
      <c r="CZ368">
        <f t="shared" si="94"/>
        <v>246.68</v>
      </c>
      <c r="DA368">
        <f t="shared" si="95"/>
        <v>8.33</v>
      </c>
      <c r="DB368">
        <f t="shared" si="96"/>
        <v>280.60000000000002</v>
      </c>
      <c r="DC368">
        <f t="shared" si="97"/>
        <v>15.2125</v>
      </c>
    </row>
    <row r="369" spans="1:107" x14ac:dyDescent="0.25">
      <c r="A369">
        <f>ROW(Source!A127)</f>
        <v>127</v>
      </c>
      <c r="B369">
        <v>1045535526</v>
      </c>
      <c r="C369">
        <v>1045568480</v>
      </c>
      <c r="D369">
        <v>394530864</v>
      </c>
      <c r="E369">
        <v>1</v>
      </c>
      <c r="F369">
        <v>1</v>
      </c>
      <c r="G369">
        <v>394458718</v>
      </c>
      <c r="H369">
        <v>2</v>
      </c>
      <c r="I369" t="s">
        <v>638</v>
      </c>
      <c r="J369" t="s">
        <v>639</v>
      </c>
      <c r="K369" t="s">
        <v>640</v>
      </c>
      <c r="L369">
        <v>1367</v>
      </c>
      <c r="N369">
        <v>91022270</v>
      </c>
      <c r="O369" t="s">
        <v>505</v>
      </c>
      <c r="P369" t="s">
        <v>505</v>
      </c>
      <c r="Q369">
        <v>1</v>
      </c>
      <c r="W369">
        <v>0</v>
      </c>
      <c r="X369">
        <v>-1882480599</v>
      </c>
      <c r="Y369">
        <v>8.9625000000000004</v>
      </c>
      <c r="AA369">
        <v>0</v>
      </c>
      <c r="AB369">
        <v>1529.2197216</v>
      </c>
      <c r="AC369">
        <v>404.94295499999998</v>
      </c>
      <c r="AD369">
        <v>0</v>
      </c>
      <c r="AE369">
        <v>0</v>
      </c>
      <c r="AF369">
        <v>169.44</v>
      </c>
      <c r="AG369">
        <v>15.02</v>
      </c>
      <c r="AH369">
        <v>0</v>
      </c>
      <c r="AI369">
        <v>1</v>
      </c>
      <c r="AJ369">
        <v>8.6199999999999992</v>
      </c>
      <c r="AK369">
        <v>25.75</v>
      </c>
      <c r="AL369">
        <v>1</v>
      </c>
      <c r="AN369">
        <v>0</v>
      </c>
      <c r="AO369">
        <v>1</v>
      </c>
      <c r="AP369">
        <v>1</v>
      </c>
      <c r="AQ369">
        <v>0</v>
      </c>
      <c r="AR369">
        <v>0</v>
      </c>
      <c r="AT369">
        <v>7.17</v>
      </c>
      <c r="AU369" t="s">
        <v>164</v>
      </c>
      <c r="AV369">
        <v>0</v>
      </c>
      <c r="AW369">
        <v>2</v>
      </c>
      <c r="AX369">
        <v>1045568493</v>
      </c>
      <c r="AY369">
        <v>1</v>
      </c>
      <c r="AZ369">
        <v>0</v>
      </c>
      <c r="BA369">
        <v>419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CX369">
        <f>Y369*Source!I127</f>
        <v>0.32264999999999999</v>
      </c>
      <c r="CY369">
        <f t="shared" si="93"/>
        <v>1529.2197216</v>
      </c>
      <c r="CZ369">
        <f t="shared" si="94"/>
        <v>169.44</v>
      </c>
      <c r="DA369">
        <f t="shared" si="95"/>
        <v>8.6199999999999992</v>
      </c>
      <c r="DB369">
        <f t="shared" si="96"/>
        <v>1518.6</v>
      </c>
      <c r="DC369">
        <f t="shared" si="97"/>
        <v>134.61250000000001</v>
      </c>
    </row>
    <row r="370" spans="1:107" x14ac:dyDescent="0.25">
      <c r="A370">
        <f>ROW(Source!A127)</f>
        <v>127</v>
      </c>
      <c r="B370">
        <v>1045535526</v>
      </c>
      <c r="C370">
        <v>1045568480</v>
      </c>
      <c r="D370">
        <v>394530865</v>
      </c>
      <c r="E370">
        <v>1</v>
      </c>
      <c r="F370">
        <v>1</v>
      </c>
      <c r="G370">
        <v>394458718</v>
      </c>
      <c r="H370">
        <v>2</v>
      </c>
      <c r="I370" t="s">
        <v>641</v>
      </c>
      <c r="J370" t="s">
        <v>642</v>
      </c>
      <c r="K370" t="s">
        <v>643</v>
      </c>
      <c r="L370">
        <v>1367</v>
      </c>
      <c r="N370">
        <v>91022270</v>
      </c>
      <c r="O370" t="s">
        <v>505</v>
      </c>
      <c r="P370" t="s">
        <v>505</v>
      </c>
      <c r="Q370">
        <v>1</v>
      </c>
      <c r="W370">
        <v>0</v>
      </c>
      <c r="X370">
        <v>-1920329426</v>
      </c>
      <c r="Y370">
        <v>18.25</v>
      </c>
      <c r="AA370">
        <v>0</v>
      </c>
      <c r="AB370">
        <v>2003.9998800000001</v>
      </c>
      <c r="AC370">
        <v>472.07397750000001</v>
      </c>
      <c r="AD370">
        <v>0</v>
      </c>
      <c r="AE370">
        <v>0</v>
      </c>
      <c r="AF370">
        <v>219.5</v>
      </c>
      <c r="AG370">
        <v>17.510000000000002</v>
      </c>
      <c r="AH370">
        <v>0</v>
      </c>
      <c r="AI370">
        <v>1</v>
      </c>
      <c r="AJ370">
        <v>8.7200000000000006</v>
      </c>
      <c r="AK370">
        <v>25.75</v>
      </c>
      <c r="AL370">
        <v>1</v>
      </c>
      <c r="AN370">
        <v>0</v>
      </c>
      <c r="AO370">
        <v>1</v>
      </c>
      <c r="AP370">
        <v>1</v>
      </c>
      <c r="AQ370">
        <v>0</v>
      </c>
      <c r="AR370">
        <v>0</v>
      </c>
      <c r="AT370">
        <v>14.6</v>
      </c>
      <c r="AU370" t="s">
        <v>164</v>
      </c>
      <c r="AV370">
        <v>0</v>
      </c>
      <c r="AW370">
        <v>2</v>
      </c>
      <c r="AX370">
        <v>1045568494</v>
      </c>
      <c r="AY370">
        <v>1</v>
      </c>
      <c r="AZ370">
        <v>0</v>
      </c>
      <c r="BA370">
        <v>420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CX370">
        <f>Y370*Source!I127</f>
        <v>0.65699999999999992</v>
      </c>
      <c r="CY370">
        <f t="shared" si="93"/>
        <v>2003.9998800000001</v>
      </c>
      <c r="CZ370">
        <f t="shared" si="94"/>
        <v>219.5</v>
      </c>
      <c r="DA370">
        <f t="shared" si="95"/>
        <v>8.7200000000000006</v>
      </c>
      <c r="DB370">
        <f t="shared" si="96"/>
        <v>4005.875</v>
      </c>
      <c r="DC370">
        <f t="shared" si="97"/>
        <v>319.5625</v>
      </c>
    </row>
    <row r="371" spans="1:107" x14ac:dyDescent="0.25">
      <c r="A371">
        <f>ROW(Source!A127)</f>
        <v>127</v>
      </c>
      <c r="B371">
        <v>1045535526</v>
      </c>
      <c r="C371">
        <v>1045568480</v>
      </c>
      <c r="D371">
        <v>394530907</v>
      </c>
      <c r="E371">
        <v>1</v>
      </c>
      <c r="F371">
        <v>1</v>
      </c>
      <c r="G371">
        <v>394458718</v>
      </c>
      <c r="H371">
        <v>2</v>
      </c>
      <c r="I371" t="s">
        <v>509</v>
      </c>
      <c r="J371" t="s">
        <v>510</v>
      </c>
      <c r="K371" t="s">
        <v>511</v>
      </c>
      <c r="L371">
        <v>1367</v>
      </c>
      <c r="N371">
        <v>91022270</v>
      </c>
      <c r="O371" t="s">
        <v>505</v>
      </c>
      <c r="P371" t="s">
        <v>505</v>
      </c>
      <c r="Q371">
        <v>1</v>
      </c>
      <c r="W371">
        <v>0</v>
      </c>
      <c r="X371">
        <v>856318566</v>
      </c>
      <c r="Y371">
        <v>2.2374999999999998</v>
      </c>
      <c r="AA371">
        <v>0</v>
      </c>
      <c r="AB371">
        <v>1642.8793194</v>
      </c>
      <c r="AC371">
        <v>666.99658499999998</v>
      </c>
      <c r="AD371">
        <v>0</v>
      </c>
      <c r="AE371">
        <v>0</v>
      </c>
      <c r="AF371">
        <v>125.13</v>
      </c>
      <c r="AG371">
        <v>24.74</v>
      </c>
      <c r="AH371">
        <v>0</v>
      </c>
      <c r="AI371">
        <v>1</v>
      </c>
      <c r="AJ371">
        <v>12.54</v>
      </c>
      <c r="AK371">
        <v>25.75</v>
      </c>
      <c r="AL371">
        <v>1</v>
      </c>
      <c r="AN371">
        <v>0</v>
      </c>
      <c r="AO371">
        <v>1</v>
      </c>
      <c r="AP371">
        <v>1</v>
      </c>
      <c r="AQ371">
        <v>0</v>
      </c>
      <c r="AR371">
        <v>0</v>
      </c>
      <c r="AT371">
        <v>1.79</v>
      </c>
      <c r="AU371" t="s">
        <v>164</v>
      </c>
      <c r="AV371">
        <v>0</v>
      </c>
      <c r="AW371">
        <v>2</v>
      </c>
      <c r="AX371">
        <v>1045568495</v>
      </c>
      <c r="AY371">
        <v>1</v>
      </c>
      <c r="AZ371">
        <v>0</v>
      </c>
      <c r="BA371">
        <v>421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CX371">
        <f>Y371*Source!I127</f>
        <v>8.0549999999999983E-2</v>
      </c>
      <c r="CY371">
        <f t="shared" si="93"/>
        <v>1642.8793194</v>
      </c>
      <c r="CZ371">
        <f t="shared" si="94"/>
        <v>125.13</v>
      </c>
      <c r="DA371">
        <f t="shared" si="95"/>
        <v>12.54</v>
      </c>
      <c r="DB371">
        <f t="shared" si="96"/>
        <v>279.97500000000002</v>
      </c>
      <c r="DC371">
        <f t="shared" si="97"/>
        <v>55.35</v>
      </c>
    </row>
    <row r="372" spans="1:107" x14ac:dyDescent="0.25">
      <c r="A372">
        <f>ROW(Source!A127)</f>
        <v>127</v>
      </c>
      <c r="B372">
        <v>1045535526</v>
      </c>
      <c r="C372">
        <v>1045568480</v>
      </c>
      <c r="D372">
        <v>394530869</v>
      </c>
      <c r="E372">
        <v>1</v>
      </c>
      <c r="F372">
        <v>1</v>
      </c>
      <c r="G372">
        <v>394458718</v>
      </c>
      <c r="H372">
        <v>2</v>
      </c>
      <c r="I372" t="s">
        <v>644</v>
      </c>
      <c r="J372" t="s">
        <v>645</v>
      </c>
      <c r="K372" t="s">
        <v>646</v>
      </c>
      <c r="L372">
        <v>1367</v>
      </c>
      <c r="N372">
        <v>91022270</v>
      </c>
      <c r="O372" t="s">
        <v>505</v>
      </c>
      <c r="P372" t="s">
        <v>505</v>
      </c>
      <c r="Q372">
        <v>1</v>
      </c>
      <c r="W372">
        <v>0</v>
      </c>
      <c r="X372">
        <v>-646811103</v>
      </c>
      <c r="Y372">
        <v>0.65</v>
      </c>
      <c r="AA372">
        <v>0</v>
      </c>
      <c r="AB372">
        <v>1671.1005762</v>
      </c>
      <c r="AC372">
        <v>469.64755500000001</v>
      </c>
      <c r="AD372">
        <v>0</v>
      </c>
      <c r="AE372">
        <v>0</v>
      </c>
      <c r="AF372">
        <v>177.54</v>
      </c>
      <c r="AG372">
        <v>17.420000000000002</v>
      </c>
      <c r="AH372">
        <v>0</v>
      </c>
      <c r="AI372">
        <v>1</v>
      </c>
      <c r="AJ372">
        <v>8.99</v>
      </c>
      <c r="AK372">
        <v>25.75</v>
      </c>
      <c r="AL372">
        <v>1</v>
      </c>
      <c r="AN372">
        <v>0</v>
      </c>
      <c r="AO372">
        <v>1</v>
      </c>
      <c r="AP372">
        <v>1</v>
      </c>
      <c r="AQ372">
        <v>0</v>
      </c>
      <c r="AR372">
        <v>0</v>
      </c>
      <c r="AT372">
        <v>0.52</v>
      </c>
      <c r="AU372" t="s">
        <v>164</v>
      </c>
      <c r="AV372">
        <v>0</v>
      </c>
      <c r="AW372">
        <v>2</v>
      </c>
      <c r="AX372">
        <v>1045568496</v>
      </c>
      <c r="AY372">
        <v>1</v>
      </c>
      <c r="AZ372">
        <v>0</v>
      </c>
      <c r="BA372">
        <v>422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CX372">
        <f>Y372*Source!I127</f>
        <v>2.3400000000000001E-2</v>
      </c>
      <c r="CY372">
        <f t="shared" si="93"/>
        <v>1671.1005762</v>
      </c>
      <c r="CZ372">
        <f t="shared" si="94"/>
        <v>177.54</v>
      </c>
      <c r="DA372">
        <f t="shared" si="95"/>
        <v>8.99</v>
      </c>
      <c r="DB372">
        <f t="shared" si="96"/>
        <v>115.4</v>
      </c>
      <c r="DC372">
        <f t="shared" si="97"/>
        <v>11.324999999999999</v>
      </c>
    </row>
    <row r="373" spans="1:107" x14ac:dyDescent="0.25">
      <c r="A373">
        <f>ROW(Source!A127)</f>
        <v>127</v>
      </c>
      <c r="B373">
        <v>1045535526</v>
      </c>
      <c r="C373">
        <v>1045568480</v>
      </c>
      <c r="D373">
        <v>394506123</v>
      </c>
      <c r="E373">
        <v>1</v>
      </c>
      <c r="F373">
        <v>1</v>
      </c>
      <c r="G373">
        <v>394458718</v>
      </c>
      <c r="H373">
        <v>3</v>
      </c>
      <c r="I373" t="s">
        <v>556</v>
      </c>
      <c r="J373" t="s">
        <v>557</v>
      </c>
      <c r="K373" t="s">
        <v>558</v>
      </c>
      <c r="L373">
        <v>1339</v>
      </c>
      <c r="N373">
        <v>1007</v>
      </c>
      <c r="O373" t="s">
        <v>241</v>
      </c>
      <c r="P373" t="s">
        <v>241</v>
      </c>
      <c r="Q373">
        <v>1</v>
      </c>
      <c r="W373">
        <v>0</v>
      </c>
      <c r="X373">
        <v>-862991314</v>
      </c>
      <c r="Y373">
        <v>7</v>
      </c>
      <c r="AA373">
        <v>36.412479599999998</v>
      </c>
      <c r="AB373">
        <v>0</v>
      </c>
      <c r="AC373">
        <v>0</v>
      </c>
      <c r="AD373">
        <v>0</v>
      </c>
      <c r="AE373">
        <v>7.07</v>
      </c>
      <c r="AF373">
        <v>0</v>
      </c>
      <c r="AG373">
        <v>0</v>
      </c>
      <c r="AH373">
        <v>0</v>
      </c>
      <c r="AI373">
        <v>5.14</v>
      </c>
      <c r="AJ373">
        <v>1</v>
      </c>
      <c r="AK373">
        <v>1</v>
      </c>
      <c r="AL373">
        <v>1</v>
      </c>
      <c r="AN373">
        <v>0</v>
      </c>
      <c r="AO373">
        <v>1</v>
      </c>
      <c r="AP373">
        <v>0</v>
      </c>
      <c r="AQ373">
        <v>0</v>
      </c>
      <c r="AR373">
        <v>0</v>
      </c>
      <c r="AT373">
        <v>7</v>
      </c>
      <c r="AV373">
        <v>0</v>
      </c>
      <c r="AW373">
        <v>2</v>
      </c>
      <c r="AX373">
        <v>1045568497</v>
      </c>
      <c r="AY373">
        <v>1</v>
      </c>
      <c r="AZ373">
        <v>0</v>
      </c>
      <c r="BA373">
        <v>423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CX373">
        <f>Y373*Source!I127</f>
        <v>0.252</v>
      </c>
      <c r="CY373">
        <f>AA373</f>
        <v>36.412479599999998</v>
      </c>
      <c r="CZ373">
        <f>AE373</f>
        <v>7.07</v>
      </c>
      <c r="DA373">
        <f>AI373</f>
        <v>5.14</v>
      </c>
      <c r="DB373">
        <f>ROUND(ROUND(AT373*CZ373,2),6)</f>
        <v>49.49</v>
      </c>
      <c r="DC373">
        <f>ROUND(ROUND(AT373*AG373,2),6)</f>
        <v>0</v>
      </c>
    </row>
    <row r="374" spans="1:107" x14ac:dyDescent="0.25">
      <c r="A374">
        <f>ROW(Source!A127)</f>
        <v>127</v>
      </c>
      <c r="B374">
        <v>1045535526</v>
      </c>
      <c r="C374">
        <v>1045568480</v>
      </c>
      <c r="D374">
        <v>394507381</v>
      </c>
      <c r="E374">
        <v>1</v>
      </c>
      <c r="F374">
        <v>1</v>
      </c>
      <c r="G374">
        <v>394458718</v>
      </c>
      <c r="H374">
        <v>3</v>
      </c>
      <c r="I374" t="s">
        <v>330</v>
      </c>
      <c r="J374" t="s">
        <v>331</v>
      </c>
      <c r="K374" t="s">
        <v>96</v>
      </c>
      <c r="L374">
        <v>1339</v>
      </c>
      <c r="N374">
        <v>1007</v>
      </c>
      <c r="O374" t="s">
        <v>241</v>
      </c>
      <c r="P374" t="s">
        <v>241</v>
      </c>
      <c r="Q374">
        <v>1</v>
      </c>
      <c r="W374">
        <v>0</v>
      </c>
      <c r="X374">
        <v>1925070904</v>
      </c>
      <c r="Y374">
        <v>110</v>
      </c>
      <c r="AA374">
        <v>2076.1055231999999</v>
      </c>
      <c r="AB374">
        <v>0</v>
      </c>
      <c r="AC374">
        <v>0</v>
      </c>
      <c r="AD374">
        <v>0</v>
      </c>
      <c r="AE374">
        <v>202.34</v>
      </c>
      <c r="AF374">
        <v>0</v>
      </c>
      <c r="AG374">
        <v>0</v>
      </c>
      <c r="AH374">
        <v>0</v>
      </c>
      <c r="AI374">
        <v>10.24</v>
      </c>
      <c r="AJ374">
        <v>1</v>
      </c>
      <c r="AK374">
        <v>1</v>
      </c>
      <c r="AL374">
        <v>1</v>
      </c>
      <c r="AN374">
        <v>0</v>
      </c>
      <c r="AO374">
        <v>0</v>
      </c>
      <c r="AP374">
        <v>0</v>
      </c>
      <c r="AQ374">
        <v>0</v>
      </c>
      <c r="AR374">
        <v>0</v>
      </c>
      <c r="AT374">
        <v>110</v>
      </c>
      <c r="AV374">
        <v>0</v>
      </c>
      <c r="AW374">
        <v>1</v>
      </c>
      <c r="AX374">
        <v>-1</v>
      </c>
      <c r="AY374">
        <v>0</v>
      </c>
      <c r="AZ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CX374">
        <f>Y374*Source!I127</f>
        <v>3.9599999999999995</v>
      </c>
      <c r="CY374">
        <f>AA374</f>
        <v>2076.1055231999999</v>
      </c>
      <c r="CZ374">
        <f>AE374</f>
        <v>202.34</v>
      </c>
      <c r="DA374">
        <f>AI374</f>
        <v>10.24</v>
      </c>
      <c r="DB374">
        <f>ROUND(ROUND(AT374*CZ374,2),6)</f>
        <v>22257.4</v>
      </c>
      <c r="DC374">
        <f>ROUND(ROUND(AT374*AG374,2),6)</f>
        <v>0</v>
      </c>
    </row>
    <row r="375" spans="1:107" x14ac:dyDescent="0.25">
      <c r="A375">
        <f>ROW(Source!A130)</f>
        <v>130</v>
      </c>
      <c r="B375">
        <v>1045535525</v>
      </c>
      <c r="C375">
        <v>1045568739</v>
      </c>
      <c r="D375">
        <v>394458722</v>
      </c>
      <c r="E375">
        <v>394458718</v>
      </c>
      <c r="F375">
        <v>1</v>
      </c>
      <c r="G375">
        <v>394458718</v>
      </c>
      <c r="H375">
        <v>1</v>
      </c>
      <c r="I375" t="s">
        <v>499</v>
      </c>
      <c r="K375" t="s">
        <v>500</v>
      </c>
      <c r="L375">
        <v>1191</v>
      </c>
      <c r="N375">
        <v>1013</v>
      </c>
      <c r="O375" t="s">
        <v>501</v>
      </c>
      <c r="P375" t="s">
        <v>501</v>
      </c>
      <c r="Q375">
        <v>1</v>
      </c>
      <c r="W375">
        <v>0</v>
      </c>
      <c r="X375">
        <v>476480486</v>
      </c>
      <c r="Y375">
        <v>16.559999999999999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1</v>
      </c>
      <c r="AK375">
        <v>1</v>
      </c>
      <c r="AL375">
        <v>1</v>
      </c>
      <c r="AN375">
        <v>0</v>
      </c>
      <c r="AO375">
        <v>1</v>
      </c>
      <c r="AP375">
        <v>1</v>
      </c>
      <c r="AQ375">
        <v>0</v>
      </c>
      <c r="AR375">
        <v>0</v>
      </c>
      <c r="AT375">
        <v>14.4</v>
      </c>
      <c r="AU375" t="s">
        <v>165</v>
      </c>
      <c r="AV375">
        <v>1</v>
      </c>
      <c r="AW375">
        <v>2</v>
      </c>
      <c r="AX375">
        <v>1045568748</v>
      </c>
      <c r="AY375">
        <v>1</v>
      </c>
      <c r="AZ375">
        <v>0</v>
      </c>
      <c r="BA375">
        <v>425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CX375">
        <f>Y375*Source!I130</f>
        <v>0.59615999999999991</v>
      </c>
      <c r="CY375">
        <f>AD375</f>
        <v>0</v>
      </c>
      <c r="CZ375">
        <f>AH375</f>
        <v>0</v>
      </c>
      <c r="DA375">
        <f>AL375</f>
        <v>1</v>
      </c>
      <c r="DB375">
        <f>ROUND((ROUND(AT375*CZ375,2)*1.15),6)</f>
        <v>0</v>
      </c>
      <c r="DC375">
        <f>ROUND((ROUND(AT375*AG375,2)*1.15),6)</f>
        <v>0</v>
      </c>
    </row>
    <row r="376" spans="1:107" x14ac:dyDescent="0.25">
      <c r="A376">
        <f>ROW(Source!A130)</f>
        <v>130</v>
      </c>
      <c r="B376">
        <v>1045535525</v>
      </c>
      <c r="C376">
        <v>1045568739</v>
      </c>
      <c r="D376">
        <v>394530653</v>
      </c>
      <c r="E376">
        <v>1</v>
      </c>
      <c r="F376">
        <v>1</v>
      </c>
      <c r="G376">
        <v>394458718</v>
      </c>
      <c r="H376">
        <v>2</v>
      </c>
      <c r="I376" t="s">
        <v>515</v>
      </c>
      <c r="J376" t="s">
        <v>516</v>
      </c>
      <c r="K376" t="s">
        <v>517</v>
      </c>
      <c r="L376">
        <v>1367</v>
      </c>
      <c r="N376">
        <v>91022270</v>
      </c>
      <c r="O376" t="s">
        <v>505</v>
      </c>
      <c r="P376" t="s">
        <v>505</v>
      </c>
      <c r="Q376">
        <v>1</v>
      </c>
      <c r="W376">
        <v>0</v>
      </c>
      <c r="X376">
        <v>1928543733</v>
      </c>
      <c r="Y376">
        <v>2.0750000000000002</v>
      </c>
      <c r="AA376">
        <v>0</v>
      </c>
      <c r="AB376">
        <v>116.89</v>
      </c>
      <c r="AC376">
        <v>23.41</v>
      </c>
      <c r="AD376">
        <v>0</v>
      </c>
      <c r="AE376">
        <v>0</v>
      </c>
      <c r="AF376">
        <v>116.89</v>
      </c>
      <c r="AG376">
        <v>23.41</v>
      </c>
      <c r="AH376">
        <v>0</v>
      </c>
      <c r="AI376">
        <v>1</v>
      </c>
      <c r="AJ376">
        <v>1</v>
      </c>
      <c r="AK376">
        <v>1</v>
      </c>
      <c r="AL376">
        <v>1</v>
      </c>
      <c r="AN376">
        <v>0</v>
      </c>
      <c r="AO376">
        <v>1</v>
      </c>
      <c r="AP376">
        <v>1</v>
      </c>
      <c r="AQ376">
        <v>0</v>
      </c>
      <c r="AR376">
        <v>0</v>
      </c>
      <c r="AT376">
        <v>1.66</v>
      </c>
      <c r="AU376" t="s">
        <v>164</v>
      </c>
      <c r="AV376">
        <v>0</v>
      </c>
      <c r="AW376">
        <v>2</v>
      </c>
      <c r="AX376">
        <v>1045568749</v>
      </c>
      <c r="AY376">
        <v>1</v>
      </c>
      <c r="AZ376">
        <v>0</v>
      </c>
      <c r="BA376">
        <v>426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CX376">
        <f>Y376*Source!I130</f>
        <v>7.4700000000000003E-2</v>
      </c>
      <c r="CY376">
        <f>AB376</f>
        <v>116.89</v>
      </c>
      <c r="CZ376">
        <f>AF376</f>
        <v>116.89</v>
      </c>
      <c r="DA376">
        <f>AJ376</f>
        <v>1</v>
      </c>
      <c r="DB376">
        <f>ROUND((ROUND(AT376*CZ376,2)*1.25),6)</f>
        <v>242.55</v>
      </c>
      <c r="DC376">
        <f>ROUND((ROUND(AT376*AG376,2)*1.25),6)</f>
        <v>48.575000000000003</v>
      </c>
    </row>
    <row r="377" spans="1:107" x14ac:dyDescent="0.25">
      <c r="A377">
        <f>ROW(Source!A130)</f>
        <v>130</v>
      </c>
      <c r="B377">
        <v>1045535525</v>
      </c>
      <c r="C377">
        <v>1045568739</v>
      </c>
      <c r="D377">
        <v>394530876</v>
      </c>
      <c r="E377">
        <v>1</v>
      </c>
      <c r="F377">
        <v>1</v>
      </c>
      <c r="G377">
        <v>394458718</v>
      </c>
      <c r="H377">
        <v>2</v>
      </c>
      <c r="I377" t="s">
        <v>647</v>
      </c>
      <c r="J377" t="s">
        <v>648</v>
      </c>
      <c r="K377" t="s">
        <v>649</v>
      </c>
      <c r="L377">
        <v>1367</v>
      </c>
      <c r="N377">
        <v>91022270</v>
      </c>
      <c r="O377" t="s">
        <v>505</v>
      </c>
      <c r="P377" t="s">
        <v>505</v>
      </c>
      <c r="Q377">
        <v>1</v>
      </c>
      <c r="W377">
        <v>0</v>
      </c>
      <c r="X377">
        <v>142191915</v>
      </c>
      <c r="Y377">
        <v>2.0750000000000002</v>
      </c>
      <c r="AA377">
        <v>0</v>
      </c>
      <c r="AB377">
        <v>62.97</v>
      </c>
      <c r="AC377">
        <v>6.64</v>
      </c>
      <c r="AD377">
        <v>0</v>
      </c>
      <c r="AE377">
        <v>0</v>
      </c>
      <c r="AF377">
        <v>62.97</v>
      </c>
      <c r="AG377">
        <v>6.64</v>
      </c>
      <c r="AH377">
        <v>0</v>
      </c>
      <c r="AI377">
        <v>1</v>
      </c>
      <c r="AJ377">
        <v>1</v>
      </c>
      <c r="AK377">
        <v>1</v>
      </c>
      <c r="AL377">
        <v>1</v>
      </c>
      <c r="AN377">
        <v>0</v>
      </c>
      <c r="AO377">
        <v>1</v>
      </c>
      <c r="AP377">
        <v>1</v>
      </c>
      <c r="AQ377">
        <v>0</v>
      </c>
      <c r="AR377">
        <v>0</v>
      </c>
      <c r="AT377">
        <v>1.66</v>
      </c>
      <c r="AU377" t="s">
        <v>164</v>
      </c>
      <c r="AV377">
        <v>0</v>
      </c>
      <c r="AW377">
        <v>2</v>
      </c>
      <c r="AX377">
        <v>1045568750</v>
      </c>
      <c r="AY377">
        <v>1</v>
      </c>
      <c r="AZ377">
        <v>0</v>
      </c>
      <c r="BA377">
        <v>427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CX377">
        <f>Y377*Source!I130</f>
        <v>7.4700000000000003E-2</v>
      </c>
      <c r="CY377">
        <f>AB377</f>
        <v>62.97</v>
      </c>
      <c r="CZ377">
        <f>AF377</f>
        <v>62.97</v>
      </c>
      <c r="DA377">
        <f>AJ377</f>
        <v>1</v>
      </c>
      <c r="DB377">
        <f>ROUND((ROUND(AT377*CZ377,2)*1.25),6)</f>
        <v>130.66249999999999</v>
      </c>
      <c r="DC377">
        <f>ROUND((ROUND(AT377*AG377,2)*1.25),6)</f>
        <v>13.775</v>
      </c>
    </row>
    <row r="378" spans="1:107" x14ac:dyDescent="0.25">
      <c r="A378">
        <f>ROW(Source!A130)</f>
        <v>130</v>
      </c>
      <c r="B378">
        <v>1045535525</v>
      </c>
      <c r="C378">
        <v>1045568739</v>
      </c>
      <c r="D378">
        <v>394530879</v>
      </c>
      <c r="E378">
        <v>1</v>
      </c>
      <c r="F378">
        <v>1</v>
      </c>
      <c r="G378">
        <v>394458718</v>
      </c>
      <c r="H378">
        <v>2</v>
      </c>
      <c r="I378" t="s">
        <v>635</v>
      </c>
      <c r="J378" t="s">
        <v>636</v>
      </c>
      <c r="K378" t="s">
        <v>637</v>
      </c>
      <c r="L378">
        <v>1367</v>
      </c>
      <c r="N378">
        <v>91022270</v>
      </c>
      <c r="O378" t="s">
        <v>505</v>
      </c>
      <c r="P378" t="s">
        <v>505</v>
      </c>
      <c r="Q378">
        <v>1</v>
      </c>
      <c r="W378">
        <v>0</v>
      </c>
      <c r="X378">
        <v>366114799</v>
      </c>
      <c r="Y378">
        <v>0.8125</v>
      </c>
      <c r="AA378">
        <v>0</v>
      </c>
      <c r="AB378">
        <v>246.68</v>
      </c>
      <c r="AC378">
        <v>13.37</v>
      </c>
      <c r="AD378">
        <v>0</v>
      </c>
      <c r="AE378">
        <v>0</v>
      </c>
      <c r="AF378">
        <v>246.68</v>
      </c>
      <c r="AG378">
        <v>13.37</v>
      </c>
      <c r="AH378">
        <v>0</v>
      </c>
      <c r="AI378">
        <v>1</v>
      </c>
      <c r="AJ378">
        <v>1</v>
      </c>
      <c r="AK378">
        <v>1</v>
      </c>
      <c r="AL378">
        <v>1</v>
      </c>
      <c r="AN378">
        <v>0</v>
      </c>
      <c r="AO378">
        <v>1</v>
      </c>
      <c r="AP378">
        <v>1</v>
      </c>
      <c r="AQ378">
        <v>0</v>
      </c>
      <c r="AR378">
        <v>0</v>
      </c>
      <c r="AT378">
        <v>0.65</v>
      </c>
      <c r="AU378" t="s">
        <v>164</v>
      </c>
      <c r="AV378">
        <v>0</v>
      </c>
      <c r="AW378">
        <v>2</v>
      </c>
      <c r="AX378">
        <v>1045568751</v>
      </c>
      <c r="AY378">
        <v>1</v>
      </c>
      <c r="AZ378">
        <v>0</v>
      </c>
      <c r="BA378">
        <v>428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CX378">
        <f>Y378*Source!I130</f>
        <v>2.9249999999999998E-2</v>
      </c>
      <c r="CY378">
        <f>AB378</f>
        <v>246.68</v>
      </c>
      <c r="CZ378">
        <f>AF378</f>
        <v>246.68</v>
      </c>
      <c r="DA378">
        <f>AJ378</f>
        <v>1</v>
      </c>
      <c r="DB378">
        <f>ROUND((ROUND(AT378*CZ378,2)*1.25),6)</f>
        <v>200.42500000000001</v>
      </c>
      <c r="DC378">
        <f>ROUND((ROUND(AT378*AG378,2)*1.25),6)</f>
        <v>10.862500000000001</v>
      </c>
    </row>
    <row r="379" spans="1:107" x14ac:dyDescent="0.25">
      <c r="A379">
        <f>ROW(Source!A130)</f>
        <v>130</v>
      </c>
      <c r="B379">
        <v>1045535525</v>
      </c>
      <c r="C379">
        <v>1045568739</v>
      </c>
      <c r="D379">
        <v>394530907</v>
      </c>
      <c r="E379">
        <v>1</v>
      </c>
      <c r="F379">
        <v>1</v>
      </c>
      <c r="G379">
        <v>394458718</v>
      </c>
      <c r="H379">
        <v>2</v>
      </c>
      <c r="I379" t="s">
        <v>509</v>
      </c>
      <c r="J379" t="s">
        <v>510</v>
      </c>
      <c r="K379" t="s">
        <v>511</v>
      </c>
      <c r="L379">
        <v>1367</v>
      </c>
      <c r="N379">
        <v>91022270</v>
      </c>
      <c r="O379" t="s">
        <v>505</v>
      </c>
      <c r="P379" t="s">
        <v>505</v>
      </c>
      <c r="Q379">
        <v>1</v>
      </c>
      <c r="W379">
        <v>0</v>
      </c>
      <c r="X379">
        <v>856318566</v>
      </c>
      <c r="Y379">
        <v>1.9375</v>
      </c>
      <c r="AA379">
        <v>0</v>
      </c>
      <c r="AB379">
        <v>125.13</v>
      </c>
      <c r="AC379">
        <v>24.74</v>
      </c>
      <c r="AD379">
        <v>0</v>
      </c>
      <c r="AE379">
        <v>0</v>
      </c>
      <c r="AF379">
        <v>125.13</v>
      </c>
      <c r="AG379">
        <v>24.74</v>
      </c>
      <c r="AH379">
        <v>0</v>
      </c>
      <c r="AI379">
        <v>1</v>
      </c>
      <c r="AJ379">
        <v>1</v>
      </c>
      <c r="AK379">
        <v>1</v>
      </c>
      <c r="AL379">
        <v>1</v>
      </c>
      <c r="AN379">
        <v>0</v>
      </c>
      <c r="AO379">
        <v>1</v>
      </c>
      <c r="AP379">
        <v>1</v>
      </c>
      <c r="AQ379">
        <v>0</v>
      </c>
      <c r="AR379">
        <v>0</v>
      </c>
      <c r="AT379">
        <v>1.55</v>
      </c>
      <c r="AU379" t="s">
        <v>164</v>
      </c>
      <c r="AV379">
        <v>0</v>
      </c>
      <c r="AW379">
        <v>2</v>
      </c>
      <c r="AX379">
        <v>1045568752</v>
      </c>
      <c r="AY379">
        <v>1</v>
      </c>
      <c r="AZ379">
        <v>0</v>
      </c>
      <c r="BA379">
        <v>429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CX379">
        <f>Y379*Source!I130</f>
        <v>6.9749999999999993E-2</v>
      </c>
      <c r="CY379">
        <f>AB379</f>
        <v>125.13</v>
      </c>
      <c r="CZ379">
        <f>AF379</f>
        <v>125.13</v>
      </c>
      <c r="DA379">
        <f>AJ379</f>
        <v>1</v>
      </c>
      <c r="DB379">
        <f>ROUND((ROUND(AT379*CZ379,2)*1.25),6)</f>
        <v>242.4375</v>
      </c>
      <c r="DC379">
        <f>ROUND((ROUND(AT379*AG379,2)*1.25),6)</f>
        <v>47.9375</v>
      </c>
    </row>
    <row r="380" spans="1:107" x14ac:dyDescent="0.25">
      <c r="A380">
        <f>ROW(Source!A130)</f>
        <v>130</v>
      </c>
      <c r="B380">
        <v>1045535525</v>
      </c>
      <c r="C380">
        <v>1045568739</v>
      </c>
      <c r="D380">
        <v>394530869</v>
      </c>
      <c r="E380">
        <v>1</v>
      </c>
      <c r="F380">
        <v>1</v>
      </c>
      <c r="G380">
        <v>394458718</v>
      </c>
      <c r="H380">
        <v>2</v>
      </c>
      <c r="I380" t="s">
        <v>644</v>
      </c>
      <c r="J380" t="s">
        <v>645</v>
      </c>
      <c r="K380" t="s">
        <v>646</v>
      </c>
      <c r="L380">
        <v>1367</v>
      </c>
      <c r="N380">
        <v>91022270</v>
      </c>
      <c r="O380" t="s">
        <v>505</v>
      </c>
      <c r="P380" t="s">
        <v>505</v>
      </c>
      <c r="Q380">
        <v>1</v>
      </c>
      <c r="W380">
        <v>0</v>
      </c>
      <c r="X380">
        <v>-646811103</v>
      </c>
      <c r="Y380">
        <v>0.65</v>
      </c>
      <c r="AA380">
        <v>0</v>
      </c>
      <c r="AB380">
        <v>177.54</v>
      </c>
      <c r="AC380">
        <v>17.420000000000002</v>
      </c>
      <c r="AD380">
        <v>0</v>
      </c>
      <c r="AE380">
        <v>0</v>
      </c>
      <c r="AF380">
        <v>177.54</v>
      </c>
      <c r="AG380">
        <v>17.420000000000002</v>
      </c>
      <c r="AH380">
        <v>0</v>
      </c>
      <c r="AI380">
        <v>1</v>
      </c>
      <c r="AJ380">
        <v>1</v>
      </c>
      <c r="AK380">
        <v>1</v>
      </c>
      <c r="AL380">
        <v>1</v>
      </c>
      <c r="AN380">
        <v>0</v>
      </c>
      <c r="AO380">
        <v>1</v>
      </c>
      <c r="AP380">
        <v>1</v>
      </c>
      <c r="AQ380">
        <v>0</v>
      </c>
      <c r="AR380">
        <v>0</v>
      </c>
      <c r="AT380">
        <v>0.52</v>
      </c>
      <c r="AU380" t="s">
        <v>164</v>
      </c>
      <c r="AV380">
        <v>0</v>
      </c>
      <c r="AW380">
        <v>2</v>
      </c>
      <c r="AX380">
        <v>1045568753</v>
      </c>
      <c r="AY380">
        <v>1</v>
      </c>
      <c r="AZ380">
        <v>0</v>
      </c>
      <c r="BA380">
        <v>430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CX380">
        <f>Y380*Source!I130</f>
        <v>2.3400000000000001E-2</v>
      </c>
      <c r="CY380">
        <f>AB380</f>
        <v>177.54</v>
      </c>
      <c r="CZ380">
        <f>AF380</f>
        <v>177.54</v>
      </c>
      <c r="DA380">
        <f>AJ380</f>
        <v>1</v>
      </c>
      <c r="DB380">
        <f>ROUND((ROUND(AT380*CZ380,2)*1.25),6)</f>
        <v>115.4</v>
      </c>
      <c r="DC380">
        <f>ROUND((ROUND(AT380*AG380,2)*1.25),6)</f>
        <v>11.324999999999999</v>
      </c>
    </row>
    <row r="381" spans="1:107" x14ac:dyDescent="0.25">
      <c r="A381">
        <f>ROW(Source!A130)</f>
        <v>130</v>
      </c>
      <c r="B381">
        <v>1045535525</v>
      </c>
      <c r="C381">
        <v>1045568739</v>
      </c>
      <c r="D381">
        <v>394506123</v>
      </c>
      <c r="E381">
        <v>1</v>
      </c>
      <c r="F381">
        <v>1</v>
      </c>
      <c r="G381">
        <v>394458718</v>
      </c>
      <c r="H381">
        <v>3</v>
      </c>
      <c r="I381" t="s">
        <v>556</v>
      </c>
      <c r="J381" t="s">
        <v>557</v>
      </c>
      <c r="K381" t="s">
        <v>558</v>
      </c>
      <c r="L381">
        <v>1339</v>
      </c>
      <c r="N381">
        <v>1007</v>
      </c>
      <c r="O381" t="s">
        <v>241</v>
      </c>
      <c r="P381" t="s">
        <v>241</v>
      </c>
      <c r="Q381">
        <v>1</v>
      </c>
      <c r="W381">
        <v>0</v>
      </c>
      <c r="X381">
        <v>-862991314</v>
      </c>
      <c r="Y381">
        <v>5</v>
      </c>
      <c r="AA381">
        <v>7.07</v>
      </c>
      <c r="AB381">
        <v>0</v>
      </c>
      <c r="AC381">
        <v>0</v>
      </c>
      <c r="AD381">
        <v>0</v>
      </c>
      <c r="AE381">
        <v>7.07</v>
      </c>
      <c r="AF381">
        <v>0</v>
      </c>
      <c r="AG381">
        <v>0</v>
      </c>
      <c r="AH381">
        <v>0</v>
      </c>
      <c r="AI381">
        <v>1</v>
      </c>
      <c r="AJ381">
        <v>1</v>
      </c>
      <c r="AK381">
        <v>1</v>
      </c>
      <c r="AL381">
        <v>1</v>
      </c>
      <c r="AN381">
        <v>0</v>
      </c>
      <c r="AO381">
        <v>1</v>
      </c>
      <c r="AP381">
        <v>0</v>
      </c>
      <c r="AQ381">
        <v>0</v>
      </c>
      <c r="AR381">
        <v>0</v>
      </c>
      <c r="AT381">
        <v>5</v>
      </c>
      <c r="AV381">
        <v>0</v>
      </c>
      <c r="AW381">
        <v>2</v>
      </c>
      <c r="AX381">
        <v>1045568754</v>
      </c>
      <c r="AY381">
        <v>1</v>
      </c>
      <c r="AZ381">
        <v>0</v>
      </c>
      <c r="BA381">
        <v>431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CX381">
        <f>Y381*Source!I130</f>
        <v>0.18</v>
      </c>
      <c r="CY381">
        <f>AA381</f>
        <v>7.07</v>
      </c>
      <c r="CZ381">
        <f>AE381</f>
        <v>7.07</v>
      </c>
      <c r="DA381">
        <f>AI381</f>
        <v>1</v>
      </c>
      <c r="DB381">
        <f>ROUND(ROUND(AT381*CZ381,2),6)</f>
        <v>35.35</v>
      </c>
      <c r="DC381">
        <f>ROUND(ROUND(AT381*AG381,2),6)</f>
        <v>0</v>
      </c>
    </row>
    <row r="382" spans="1:107" x14ac:dyDescent="0.25">
      <c r="A382">
        <f>ROW(Source!A130)</f>
        <v>130</v>
      </c>
      <c r="B382">
        <v>1045535525</v>
      </c>
      <c r="C382">
        <v>1045568739</v>
      </c>
      <c r="D382">
        <v>394506682</v>
      </c>
      <c r="E382">
        <v>1</v>
      </c>
      <c r="F382">
        <v>1</v>
      </c>
      <c r="G382">
        <v>394458718</v>
      </c>
      <c r="H382">
        <v>3</v>
      </c>
      <c r="I382" t="s">
        <v>336</v>
      </c>
      <c r="J382" t="s">
        <v>337</v>
      </c>
      <c r="K382" t="s">
        <v>99</v>
      </c>
      <c r="L382">
        <v>1339</v>
      </c>
      <c r="N382">
        <v>1007</v>
      </c>
      <c r="O382" t="s">
        <v>241</v>
      </c>
      <c r="P382" t="s">
        <v>241</v>
      </c>
      <c r="Q382">
        <v>1</v>
      </c>
      <c r="W382">
        <v>0</v>
      </c>
      <c r="X382">
        <v>2069056849</v>
      </c>
      <c r="Y382">
        <v>130</v>
      </c>
      <c r="AA382">
        <v>104.99</v>
      </c>
      <c r="AB382">
        <v>0</v>
      </c>
      <c r="AC382">
        <v>0</v>
      </c>
      <c r="AD382">
        <v>0</v>
      </c>
      <c r="AE382">
        <v>104.99</v>
      </c>
      <c r="AF382">
        <v>0</v>
      </c>
      <c r="AG382">
        <v>0</v>
      </c>
      <c r="AH382">
        <v>0</v>
      </c>
      <c r="AI382">
        <v>1</v>
      </c>
      <c r="AJ382">
        <v>1</v>
      </c>
      <c r="AK382">
        <v>1</v>
      </c>
      <c r="AL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T382">
        <v>130</v>
      </c>
      <c r="AV382">
        <v>0</v>
      </c>
      <c r="AW382">
        <v>1</v>
      </c>
      <c r="AX382">
        <v>-1</v>
      </c>
      <c r="AY382">
        <v>0</v>
      </c>
      <c r="AZ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CX382">
        <f>Y382*Source!I130</f>
        <v>4.68</v>
      </c>
      <c r="CY382">
        <f>AA382</f>
        <v>104.99</v>
      </c>
      <c r="CZ382">
        <f>AE382</f>
        <v>104.99</v>
      </c>
      <c r="DA382">
        <f>AI382</f>
        <v>1</v>
      </c>
      <c r="DB382">
        <f>ROUND(ROUND(AT382*CZ382,2),6)</f>
        <v>13648.7</v>
      </c>
      <c r="DC382">
        <f>ROUND(ROUND(AT382*AG382,2),6)</f>
        <v>0</v>
      </c>
    </row>
    <row r="383" spans="1:107" x14ac:dyDescent="0.25">
      <c r="A383">
        <f>ROW(Source!A131)</f>
        <v>131</v>
      </c>
      <c r="B383">
        <v>1045535526</v>
      </c>
      <c r="C383">
        <v>1045568739</v>
      </c>
      <c r="D383">
        <v>394458722</v>
      </c>
      <c r="E383">
        <v>394458718</v>
      </c>
      <c r="F383">
        <v>1</v>
      </c>
      <c r="G383">
        <v>394458718</v>
      </c>
      <c r="H383">
        <v>1</v>
      </c>
      <c r="I383" t="s">
        <v>499</v>
      </c>
      <c r="K383" t="s">
        <v>500</v>
      </c>
      <c r="L383">
        <v>1191</v>
      </c>
      <c r="N383">
        <v>1013</v>
      </c>
      <c r="O383" t="s">
        <v>501</v>
      </c>
      <c r="P383" t="s">
        <v>501</v>
      </c>
      <c r="Q383">
        <v>1</v>
      </c>
      <c r="W383">
        <v>0</v>
      </c>
      <c r="X383">
        <v>476480486</v>
      </c>
      <c r="Y383">
        <v>16.559999999999999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1</v>
      </c>
      <c r="AK383">
        <v>1</v>
      </c>
      <c r="AL383">
        <v>1</v>
      </c>
      <c r="AN383">
        <v>0</v>
      </c>
      <c r="AO383">
        <v>1</v>
      </c>
      <c r="AP383">
        <v>1</v>
      </c>
      <c r="AQ383">
        <v>0</v>
      </c>
      <c r="AR383">
        <v>0</v>
      </c>
      <c r="AT383">
        <v>14.4</v>
      </c>
      <c r="AU383" t="s">
        <v>165</v>
      </c>
      <c r="AV383">
        <v>1</v>
      </c>
      <c r="AW383">
        <v>2</v>
      </c>
      <c r="AX383">
        <v>1045568748</v>
      </c>
      <c r="AY383">
        <v>1</v>
      </c>
      <c r="AZ383">
        <v>0</v>
      </c>
      <c r="BA383">
        <v>433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CX383">
        <f>Y383*Source!I131</f>
        <v>0.59615999999999991</v>
      </c>
      <c r="CY383">
        <f>AD383</f>
        <v>0</v>
      </c>
      <c r="CZ383">
        <f>AH383</f>
        <v>0</v>
      </c>
      <c r="DA383">
        <f>AL383</f>
        <v>1</v>
      </c>
      <c r="DB383">
        <f>ROUND((ROUND(AT383*CZ383,2)*1.15),6)</f>
        <v>0</v>
      </c>
      <c r="DC383">
        <f>ROUND((ROUND(AT383*AG383,2)*1.15),6)</f>
        <v>0</v>
      </c>
    </row>
    <row r="384" spans="1:107" x14ac:dyDescent="0.25">
      <c r="A384">
        <f>ROW(Source!A131)</f>
        <v>131</v>
      </c>
      <c r="B384">
        <v>1045535526</v>
      </c>
      <c r="C384">
        <v>1045568739</v>
      </c>
      <c r="D384">
        <v>394530653</v>
      </c>
      <c r="E384">
        <v>1</v>
      </c>
      <c r="F384">
        <v>1</v>
      </c>
      <c r="G384">
        <v>394458718</v>
      </c>
      <c r="H384">
        <v>2</v>
      </c>
      <c r="I384" t="s">
        <v>515</v>
      </c>
      <c r="J384" t="s">
        <v>516</v>
      </c>
      <c r="K384" t="s">
        <v>517</v>
      </c>
      <c r="L384">
        <v>1367</v>
      </c>
      <c r="N384">
        <v>91022270</v>
      </c>
      <c r="O384" t="s">
        <v>505</v>
      </c>
      <c r="P384" t="s">
        <v>505</v>
      </c>
      <c r="Q384">
        <v>1</v>
      </c>
      <c r="W384">
        <v>0</v>
      </c>
      <c r="X384">
        <v>1928543733</v>
      </c>
      <c r="Y384">
        <v>2.0750000000000002</v>
      </c>
      <c r="AA384">
        <v>0</v>
      </c>
      <c r="AB384">
        <v>1335.2075852999999</v>
      </c>
      <c r="AC384">
        <v>631.13945249999995</v>
      </c>
      <c r="AD384">
        <v>0</v>
      </c>
      <c r="AE384">
        <v>0</v>
      </c>
      <c r="AF384">
        <v>116.89</v>
      </c>
      <c r="AG384">
        <v>23.41</v>
      </c>
      <c r="AH384">
        <v>0</v>
      </c>
      <c r="AI384">
        <v>1</v>
      </c>
      <c r="AJ384">
        <v>10.91</v>
      </c>
      <c r="AK384">
        <v>25.75</v>
      </c>
      <c r="AL384">
        <v>1</v>
      </c>
      <c r="AN384">
        <v>0</v>
      </c>
      <c r="AO384">
        <v>1</v>
      </c>
      <c r="AP384">
        <v>1</v>
      </c>
      <c r="AQ384">
        <v>0</v>
      </c>
      <c r="AR384">
        <v>0</v>
      </c>
      <c r="AT384">
        <v>1.66</v>
      </c>
      <c r="AU384" t="s">
        <v>164</v>
      </c>
      <c r="AV384">
        <v>0</v>
      </c>
      <c r="AW384">
        <v>2</v>
      </c>
      <c r="AX384">
        <v>1045568749</v>
      </c>
      <c r="AY384">
        <v>1</v>
      </c>
      <c r="AZ384">
        <v>0</v>
      </c>
      <c r="BA384">
        <v>434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CX384">
        <f>Y384*Source!I131</f>
        <v>7.4700000000000003E-2</v>
      </c>
      <c r="CY384">
        <f>AB384</f>
        <v>1335.2075852999999</v>
      </c>
      <c r="CZ384">
        <f>AF384</f>
        <v>116.89</v>
      </c>
      <c r="DA384">
        <f>AJ384</f>
        <v>10.91</v>
      </c>
      <c r="DB384">
        <f>ROUND((ROUND(AT384*CZ384,2)*1.25),6)</f>
        <v>242.55</v>
      </c>
      <c r="DC384">
        <f>ROUND((ROUND(AT384*AG384,2)*1.25),6)</f>
        <v>48.575000000000003</v>
      </c>
    </row>
    <row r="385" spans="1:107" x14ac:dyDescent="0.25">
      <c r="A385">
        <f>ROW(Source!A131)</f>
        <v>131</v>
      </c>
      <c r="B385">
        <v>1045535526</v>
      </c>
      <c r="C385">
        <v>1045568739</v>
      </c>
      <c r="D385">
        <v>394530876</v>
      </c>
      <c r="E385">
        <v>1</v>
      </c>
      <c r="F385">
        <v>1</v>
      </c>
      <c r="G385">
        <v>394458718</v>
      </c>
      <c r="H385">
        <v>2</v>
      </c>
      <c r="I385" t="s">
        <v>647</v>
      </c>
      <c r="J385" t="s">
        <v>648</v>
      </c>
      <c r="K385" t="s">
        <v>649</v>
      </c>
      <c r="L385">
        <v>1367</v>
      </c>
      <c r="N385">
        <v>91022270</v>
      </c>
      <c r="O385" t="s">
        <v>505</v>
      </c>
      <c r="P385" t="s">
        <v>505</v>
      </c>
      <c r="Q385">
        <v>1</v>
      </c>
      <c r="W385">
        <v>0</v>
      </c>
      <c r="X385">
        <v>142191915</v>
      </c>
      <c r="Y385">
        <v>2.0750000000000002</v>
      </c>
      <c r="AA385">
        <v>0</v>
      </c>
      <c r="AB385">
        <v>461.50713000000002</v>
      </c>
      <c r="AC385">
        <v>179.01606000000001</v>
      </c>
      <c r="AD385">
        <v>0</v>
      </c>
      <c r="AE385">
        <v>0</v>
      </c>
      <c r="AF385">
        <v>62.97</v>
      </c>
      <c r="AG385">
        <v>6.64</v>
      </c>
      <c r="AH385">
        <v>0</v>
      </c>
      <c r="AI385">
        <v>1</v>
      </c>
      <c r="AJ385">
        <v>7</v>
      </c>
      <c r="AK385">
        <v>25.75</v>
      </c>
      <c r="AL385">
        <v>1</v>
      </c>
      <c r="AN385">
        <v>0</v>
      </c>
      <c r="AO385">
        <v>1</v>
      </c>
      <c r="AP385">
        <v>1</v>
      </c>
      <c r="AQ385">
        <v>0</v>
      </c>
      <c r="AR385">
        <v>0</v>
      </c>
      <c r="AT385">
        <v>1.66</v>
      </c>
      <c r="AU385" t="s">
        <v>164</v>
      </c>
      <c r="AV385">
        <v>0</v>
      </c>
      <c r="AW385">
        <v>2</v>
      </c>
      <c r="AX385">
        <v>1045568750</v>
      </c>
      <c r="AY385">
        <v>1</v>
      </c>
      <c r="AZ385">
        <v>0</v>
      </c>
      <c r="BA385">
        <v>435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CX385">
        <f>Y385*Source!I131</f>
        <v>7.4700000000000003E-2</v>
      </c>
      <c r="CY385">
        <f>AB385</f>
        <v>461.50713000000002</v>
      </c>
      <c r="CZ385">
        <f>AF385</f>
        <v>62.97</v>
      </c>
      <c r="DA385">
        <f>AJ385</f>
        <v>7</v>
      </c>
      <c r="DB385">
        <f>ROUND((ROUND(AT385*CZ385,2)*1.25),6)</f>
        <v>130.66249999999999</v>
      </c>
      <c r="DC385">
        <f>ROUND((ROUND(AT385*AG385,2)*1.25),6)</f>
        <v>13.775</v>
      </c>
    </row>
    <row r="386" spans="1:107" x14ac:dyDescent="0.25">
      <c r="A386">
        <f>ROW(Source!A131)</f>
        <v>131</v>
      </c>
      <c r="B386">
        <v>1045535526</v>
      </c>
      <c r="C386">
        <v>1045568739</v>
      </c>
      <c r="D386">
        <v>394530879</v>
      </c>
      <c r="E386">
        <v>1</v>
      </c>
      <c r="F386">
        <v>1</v>
      </c>
      <c r="G386">
        <v>394458718</v>
      </c>
      <c r="H386">
        <v>2</v>
      </c>
      <c r="I386" t="s">
        <v>635</v>
      </c>
      <c r="J386" t="s">
        <v>636</v>
      </c>
      <c r="K386" t="s">
        <v>637</v>
      </c>
      <c r="L386">
        <v>1367</v>
      </c>
      <c r="N386">
        <v>91022270</v>
      </c>
      <c r="O386" t="s">
        <v>505</v>
      </c>
      <c r="P386" t="s">
        <v>505</v>
      </c>
      <c r="Q386">
        <v>1</v>
      </c>
      <c r="W386">
        <v>0</v>
      </c>
      <c r="X386">
        <v>366114799</v>
      </c>
      <c r="Y386">
        <v>0.8125</v>
      </c>
      <c r="AA386">
        <v>0</v>
      </c>
      <c r="AB386">
        <v>2151.4220868000002</v>
      </c>
      <c r="AC386">
        <v>360.45854250000002</v>
      </c>
      <c r="AD386">
        <v>0</v>
      </c>
      <c r="AE386">
        <v>0</v>
      </c>
      <c r="AF386">
        <v>246.68</v>
      </c>
      <c r="AG386">
        <v>13.37</v>
      </c>
      <c r="AH386">
        <v>0</v>
      </c>
      <c r="AI386">
        <v>1</v>
      </c>
      <c r="AJ386">
        <v>8.33</v>
      </c>
      <c r="AK386">
        <v>25.75</v>
      </c>
      <c r="AL386">
        <v>1</v>
      </c>
      <c r="AN386">
        <v>0</v>
      </c>
      <c r="AO386">
        <v>1</v>
      </c>
      <c r="AP386">
        <v>1</v>
      </c>
      <c r="AQ386">
        <v>0</v>
      </c>
      <c r="AR386">
        <v>0</v>
      </c>
      <c r="AT386">
        <v>0.65</v>
      </c>
      <c r="AU386" t="s">
        <v>164</v>
      </c>
      <c r="AV386">
        <v>0</v>
      </c>
      <c r="AW386">
        <v>2</v>
      </c>
      <c r="AX386">
        <v>1045568751</v>
      </c>
      <c r="AY386">
        <v>1</v>
      </c>
      <c r="AZ386">
        <v>0</v>
      </c>
      <c r="BA386">
        <v>436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CX386">
        <f>Y386*Source!I131</f>
        <v>2.9249999999999998E-2</v>
      </c>
      <c r="CY386">
        <f>AB386</f>
        <v>2151.4220868000002</v>
      </c>
      <c r="CZ386">
        <f>AF386</f>
        <v>246.68</v>
      </c>
      <c r="DA386">
        <f>AJ386</f>
        <v>8.33</v>
      </c>
      <c r="DB386">
        <f>ROUND((ROUND(AT386*CZ386,2)*1.25),6)</f>
        <v>200.42500000000001</v>
      </c>
      <c r="DC386">
        <f>ROUND((ROUND(AT386*AG386,2)*1.25),6)</f>
        <v>10.862500000000001</v>
      </c>
    </row>
    <row r="387" spans="1:107" x14ac:dyDescent="0.25">
      <c r="A387">
        <f>ROW(Source!A131)</f>
        <v>131</v>
      </c>
      <c r="B387">
        <v>1045535526</v>
      </c>
      <c r="C387">
        <v>1045568739</v>
      </c>
      <c r="D387">
        <v>394530907</v>
      </c>
      <c r="E387">
        <v>1</v>
      </c>
      <c r="F387">
        <v>1</v>
      </c>
      <c r="G387">
        <v>394458718</v>
      </c>
      <c r="H387">
        <v>2</v>
      </c>
      <c r="I387" t="s">
        <v>509</v>
      </c>
      <c r="J387" t="s">
        <v>510</v>
      </c>
      <c r="K387" t="s">
        <v>511</v>
      </c>
      <c r="L387">
        <v>1367</v>
      </c>
      <c r="N387">
        <v>91022270</v>
      </c>
      <c r="O387" t="s">
        <v>505</v>
      </c>
      <c r="P387" t="s">
        <v>505</v>
      </c>
      <c r="Q387">
        <v>1</v>
      </c>
      <c r="W387">
        <v>0</v>
      </c>
      <c r="X387">
        <v>856318566</v>
      </c>
      <c r="Y387">
        <v>1.9375</v>
      </c>
      <c r="AA387">
        <v>0</v>
      </c>
      <c r="AB387">
        <v>1642.8793194</v>
      </c>
      <c r="AC387">
        <v>666.99658499999998</v>
      </c>
      <c r="AD387">
        <v>0</v>
      </c>
      <c r="AE387">
        <v>0</v>
      </c>
      <c r="AF387">
        <v>125.13</v>
      </c>
      <c r="AG387">
        <v>24.74</v>
      </c>
      <c r="AH387">
        <v>0</v>
      </c>
      <c r="AI387">
        <v>1</v>
      </c>
      <c r="AJ387">
        <v>12.54</v>
      </c>
      <c r="AK387">
        <v>25.75</v>
      </c>
      <c r="AL387">
        <v>1</v>
      </c>
      <c r="AN387">
        <v>0</v>
      </c>
      <c r="AO387">
        <v>1</v>
      </c>
      <c r="AP387">
        <v>1</v>
      </c>
      <c r="AQ387">
        <v>0</v>
      </c>
      <c r="AR387">
        <v>0</v>
      </c>
      <c r="AT387">
        <v>1.55</v>
      </c>
      <c r="AU387" t="s">
        <v>164</v>
      </c>
      <c r="AV387">
        <v>0</v>
      </c>
      <c r="AW387">
        <v>2</v>
      </c>
      <c r="AX387">
        <v>1045568752</v>
      </c>
      <c r="AY387">
        <v>1</v>
      </c>
      <c r="AZ387">
        <v>0</v>
      </c>
      <c r="BA387">
        <v>437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CX387">
        <f>Y387*Source!I131</f>
        <v>6.9749999999999993E-2</v>
      </c>
      <c r="CY387">
        <f>AB387</f>
        <v>1642.8793194</v>
      </c>
      <c r="CZ387">
        <f>AF387</f>
        <v>125.13</v>
      </c>
      <c r="DA387">
        <f>AJ387</f>
        <v>12.54</v>
      </c>
      <c r="DB387">
        <f>ROUND((ROUND(AT387*CZ387,2)*1.25),6)</f>
        <v>242.4375</v>
      </c>
      <c r="DC387">
        <f>ROUND((ROUND(AT387*AG387,2)*1.25),6)</f>
        <v>47.9375</v>
      </c>
    </row>
    <row r="388" spans="1:107" x14ac:dyDescent="0.25">
      <c r="A388">
        <f>ROW(Source!A131)</f>
        <v>131</v>
      </c>
      <c r="B388">
        <v>1045535526</v>
      </c>
      <c r="C388">
        <v>1045568739</v>
      </c>
      <c r="D388">
        <v>394530869</v>
      </c>
      <c r="E388">
        <v>1</v>
      </c>
      <c r="F388">
        <v>1</v>
      </c>
      <c r="G388">
        <v>394458718</v>
      </c>
      <c r="H388">
        <v>2</v>
      </c>
      <c r="I388" t="s">
        <v>644</v>
      </c>
      <c r="J388" t="s">
        <v>645</v>
      </c>
      <c r="K388" t="s">
        <v>646</v>
      </c>
      <c r="L388">
        <v>1367</v>
      </c>
      <c r="N388">
        <v>91022270</v>
      </c>
      <c r="O388" t="s">
        <v>505</v>
      </c>
      <c r="P388" t="s">
        <v>505</v>
      </c>
      <c r="Q388">
        <v>1</v>
      </c>
      <c r="W388">
        <v>0</v>
      </c>
      <c r="X388">
        <v>-646811103</v>
      </c>
      <c r="Y388">
        <v>0.65</v>
      </c>
      <c r="AA388">
        <v>0</v>
      </c>
      <c r="AB388">
        <v>1671.1005762</v>
      </c>
      <c r="AC388">
        <v>469.64755500000001</v>
      </c>
      <c r="AD388">
        <v>0</v>
      </c>
      <c r="AE388">
        <v>0</v>
      </c>
      <c r="AF388">
        <v>177.54</v>
      </c>
      <c r="AG388">
        <v>17.420000000000002</v>
      </c>
      <c r="AH388">
        <v>0</v>
      </c>
      <c r="AI388">
        <v>1</v>
      </c>
      <c r="AJ388">
        <v>8.99</v>
      </c>
      <c r="AK388">
        <v>25.75</v>
      </c>
      <c r="AL388">
        <v>1</v>
      </c>
      <c r="AN388">
        <v>0</v>
      </c>
      <c r="AO388">
        <v>1</v>
      </c>
      <c r="AP388">
        <v>1</v>
      </c>
      <c r="AQ388">
        <v>0</v>
      </c>
      <c r="AR388">
        <v>0</v>
      </c>
      <c r="AT388">
        <v>0.52</v>
      </c>
      <c r="AU388" t="s">
        <v>164</v>
      </c>
      <c r="AV388">
        <v>0</v>
      </c>
      <c r="AW388">
        <v>2</v>
      </c>
      <c r="AX388">
        <v>1045568753</v>
      </c>
      <c r="AY388">
        <v>1</v>
      </c>
      <c r="AZ388">
        <v>0</v>
      </c>
      <c r="BA388">
        <v>438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CX388">
        <f>Y388*Source!I131</f>
        <v>2.3400000000000001E-2</v>
      </c>
      <c r="CY388">
        <f>AB388</f>
        <v>1671.1005762</v>
      </c>
      <c r="CZ388">
        <f>AF388</f>
        <v>177.54</v>
      </c>
      <c r="DA388">
        <f>AJ388</f>
        <v>8.99</v>
      </c>
      <c r="DB388">
        <f>ROUND((ROUND(AT388*CZ388,2)*1.25),6)</f>
        <v>115.4</v>
      </c>
      <c r="DC388">
        <f>ROUND((ROUND(AT388*AG388,2)*1.25),6)</f>
        <v>11.324999999999999</v>
      </c>
    </row>
    <row r="389" spans="1:107" x14ac:dyDescent="0.25">
      <c r="A389">
        <f>ROW(Source!A131)</f>
        <v>131</v>
      </c>
      <c r="B389">
        <v>1045535526</v>
      </c>
      <c r="C389">
        <v>1045568739</v>
      </c>
      <c r="D389">
        <v>394506123</v>
      </c>
      <c r="E389">
        <v>1</v>
      </c>
      <c r="F389">
        <v>1</v>
      </c>
      <c r="G389">
        <v>394458718</v>
      </c>
      <c r="H389">
        <v>3</v>
      </c>
      <c r="I389" t="s">
        <v>556</v>
      </c>
      <c r="J389" t="s">
        <v>557</v>
      </c>
      <c r="K389" t="s">
        <v>558</v>
      </c>
      <c r="L389">
        <v>1339</v>
      </c>
      <c r="N389">
        <v>1007</v>
      </c>
      <c r="O389" t="s">
        <v>241</v>
      </c>
      <c r="P389" t="s">
        <v>241</v>
      </c>
      <c r="Q389">
        <v>1</v>
      </c>
      <c r="W389">
        <v>0</v>
      </c>
      <c r="X389">
        <v>-862991314</v>
      </c>
      <c r="Y389">
        <v>5</v>
      </c>
      <c r="AA389">
        <v>36.412479599999998</v>
      </c>
      <c r="AB389">
        <v>0</v>
      </c>
      <c r="AC389">
        <v>0</v>
      </c>
      <c r="AD389">
        <v>0</v>
      </c>
      <c r="AE389">
        <v>7.07</v>
      </c>
      <c r="AF389">
        <v>0</v>
      </c>
      <c r="AG389">
        <v>0</v>
      </c>
      <c r="AH389">
        <v>0</v>
      </c>
      <c r="AI389">
        <v>5.14</v>
      </c>
      <c r="AJ389">
        <v>1</v>
      </c>
      <c r="AK389">
        <v>1</v>
      </c>
      <c r="AL389">
        <v>1</v>
      </c>
      <c r="AN389">
        <v>0</v>
      </c>
      <c r="AO389">
        <v>1</v>
      </c>
      <c r="AP389">
        <v>0</v>
      </c>
      <c r="AQ389">
        <v>0</v>
      </c>
      <c r="AR389">
        <v>0</v>
      </c>
      <c r="AT389">
        <v>5</v>
      </c>
      <c r="AV389">
        <v>0</v>
      </c>
      <c r="AW389">
        <v>2</v>
      </c>
      <c r="AX389">
        <v>1045568754</v>
      </c>
      <c r="AY389">
        <v>1</v>
      </c>
      <c r="AZ389">
        <v>0</v>
      </c>
      <c r="BA389">
        <v>439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CX389">
        <f>Y389*Source!I131</f>
        <v>0.18</v>
      </c>
      <c r="CY389">
        <f>AA389</f>
        <v>36.412479599999998</v>
      </c>
      <c r="CZ389">
        <f>AE389</f>
        <v>7.07</v>
      </c>
      <c r="DA389">
        <f>AI389</f>
        <v>5.14</v>
      </c>
      <c r="DB389">
        <f>ROUND(ROUND(AT389*CZ389,2),6)</f>
        <v>35.35</v>
      </c>
      <c r="DC389">
        <f>ROUND(ROUND(AT389*AG389,2),6)</f>
        <v>0</v>
      </c>
    </row>
    <row r="390" spans="1:107" x14ac:dyDescent="0.25">
      <c r="A390">
        <f>ROW(Source!A131)</f>
        <v>131</v>
      </c>
      <c r="B390">
        <v>1045535526</v>
      </c>
      <c r="C390">
        <v>1045568739</v>
      </c>
      <c r="D390">
        <v>394506682</v>
      </c>
      <c r="E390">
        <v>1</v>
      </c>
      <c r="F390">
        <v>1</v>
      </c>
      <c r="G390">
        <v>394458718</v>
      </c>
      <c r="H390">
        <v>3</v>
      </c>
      <c r="I390" t="s">
        <v>336</v>
      </c>
      <c r="J390" t="s">
        <v>337</v>
      </c>
      <c r="K390" t="s">
        <v>99</v>
      </c>
      <c r="L390">
        <v>1339</v>
      </c>
      <c r="N390">
        <v>1007</v>
      </c>
      <c r="O390" t="s">
        <v>241</v>
      </c>
      <c r="P390" t="s">
        <v>241</v>
      </c>
      <c r="Q390">
        <v>1</v>
      </c>
      <c r="W390">
        <v>0</v>
      </c>
      <c r="X390">
        <v>2069056849</v>
      </c>
      <c r="Y390">
        <v>130</v>
      </c>
      <c r="AA390">
        <v>638.56387859999995</v>
      </c>
      <c r="AB390">
        <v>0</v>
      </c>
      <c r="AC390">
        <v>0</v>
      </c>
      <c r="AD390">
        <v>0</v>
      </c>
      <c r="AE390">
        <v>104.99</v>
      </c>
      <c r="AF390">
        <v>0</v>
      </c>
      <c r="AG390">
        <v>0</v>
      </c>
      <c r="AH390">
        <v>0</v>
      </c>
      <c r="AI390">
        <v>6.07</v>
      </c>
      <c r="AJ390">
        <v>1</v>
      </c>
      <c r="AK390">
        <v>1</v>
      </c>
      <c r="AL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T390">
        <v>130</v>
      </c>
      <c r="AV390">
        <v>0</v>
      </c>
      <c r="AW390">
        <v>1</v>
      </c>
      <c r="AX390">
        <v>-1</v>
      </c>
      <c r="AY390">
        <v>0</v>
      </c>
      <c r="AZ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CX390">
        <f>Y390*Source!I131</f>
        <v>4.68</v>
      </c>
      <c r="CY390">
        <f>AA390</f>
        <v>638.56387859999995</v>
      </c>
      <c r="CZ390">
        <f>AE390</f>
        <v>104.99</v>
      </c>
      <c r="DA390">
        <f>AI390</f>
        <v>6.07</v>
      </c>
      <c r="DB390">
        <f>ROUND(ROUND(AT390*CZ390,2),6)</f>
        <v>13648.7</v>
      </c>
      <c r="DC390">
        <f>ROUND(ROUND(AT390*AG390,2),6)</f>
        <v>0</v>
      </c>
    </row>
    <row r="391" spans="1:107" x14ac:dyDescent="0.25">
      <c r="A391">
        <f>ROW(Source!A134)</f>
        <v>134</v>
      </c>
      <c r="B391">
        <v>1045535525</v>
      </c>
      <c r="C391">
        <v>1045568764</v>
      </c>
      <c r="D391">
        <v>394458722</v>
      </c>
      <c r="E391">
        <v>394458718</v>
      </c>
      <c r="F391">
        <v>1</v>
      </c>
      <c r="G391">
        <v>394458718</v>
      </c>
      <c r="H391">
        <v>1</v>
      </c>
      <c r="I391" t="s">
        <v>499</v>
      </c>
      <c r="K391" t="s">
        <v>500</v>
      </c>
      <c r="L391">
        <v>1191</v>
      </c>
      <c r="N391">
        <v>1013</v>
      </c>
      <c r="O391" t="s">
        <v>501</v>
      </c>
      <c r="P391" t="s">
        <v>501</v>
      </c>
      <c r="Q391">
        <v>1</v>
      </c>
      <c r="W391">
        <v>0</v>
      </c>
      <c r="X391">
        <v>476480486</v>
      </c>
      <c r="Y391">
        <v>155.25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1</v>
      </c>
      <c r="AL391">
        <v>1</v>
      </c>
      <c r="AN391">
        <v>0</v>
      </c>
      <c r="AO391">
        <v>1</v>
      </c>
      <c r="AP391">
        <v>1</v>
      </c>
      <c r="AQ391">
        <v>0</v>
      </c>
      <c r="AR391">
        <v>0</v>
      </c>
      <c r="AT391">
        <v>135</v>
      </c>
      <c r="AU391" t="s">
        <v>165</v>
      </c>
      <c r="AV391">
        <v>1</v>
      </c>
      <c r="AW391">
        <v>2</v>
      </c>
      <c r="AX391">
        <v>1045568765</v>
      </c>
      <c r="AY391">
        <v>1</v>
      </c>
      <c r="AZ391">
        <v>0</v>
      </c>
      <c r="BA391">
        <v>441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CX391">
        <f>Y391*Source!I134</f>
        <v>5.5889999999999995</v>
      </c>
      <c r="CY391">
        <f>AD391</f>
        <v>0</v>
      </c>
      <c r="CZ391">
        <f>AH391</f>
        <v>0</v>
      </c>
      <c r="DA391">
        <f>AL391</f>
        <v>1</v>
      </c>
      <c r="DB391">
        <f>ROUND((ROUND(AT391*CZ391,2)*1.15),6)</f>
        <v>0</v>
      </c>
      <c r="DC391">
        <f>ROUND((ROUND(AT391*AG391,2)*1.15),6)</f>
        <v>0</v>
      </c>
    </row>
    <row r="392" spans="1:107" x14ac:dyDescent="0.25">
      <c r="A392">
        <f>ROW(Source!A134)</f>
        <v>134</v>
      </c>
      <c r="B392">
        <v>1045535525</v>
      </c>
      <c r="C392">
        <v>1045568764</v>
      </c>
      <c r="D392">
        <v>394531455</v>
      </c>
      <c r="E392">
        <v>1</v>
      </c>
      <c r="F392">
        <v>1</v>
      </c>
      <c r="G392">
        <v>394458718</v>
      </c>
      <c r="H392">
        <v>2</v>
      </c>
      <c r="I392" t="s">
        <v>656</v>
      </c>
      <c r="J392" t="s">
        <v>657</v>
      </c>
      <c r="K392" t="s">
        <v>658</v>
      </c>
      <c r="L392">
        <v>1367</v>
      </c>
      <c r="N392">
        <v>91022270</v>
      </c>
      <c r="O392" t="s">
        <v>505</v>
      </c>
      <c r="P392" t="s">
        <v>505</v>
      </c>
      <c r="Q392">
        <v>1</v>
      </c>
      <c r="W392">
        <v>0</v>
      </c>
      <c r="X392">
        <v>-1695718102</v>
      </c>
      <c r="Y392">
        <v>0.15</v>
      </c>
      <c r="AA392">
        <v>0</v>
      </c>
      <c r="AB392">
        <v>108.75</v>
      </c>
      <c r="AC392">
        <v>15.42</v>
      </c>
      <c r="AD392">
        <v>0</v>
      </c>
      <c r="AE392">
        <v>0</v>
      </c>
      <c r="AF392">
        <v>108.75</v>
      </c>
      <c r="AG392">
        <v>15.42</v>
      </c>
      <c r="AH392">
        <v>0</v>
      </c>
      <c r="AI392">
        <v>1</v>
      </c>
      <c r="AJ392">
        <v>1</v>
      </c>
      <c r="AK392">
        <v>1</v>
      </c>
      <c r="AL392">
        <v>1</v>
      </c>
      <c r="AN392">
        <v>0</v>
      </c>
      <c r="AO392">
        <v>1</v>
      </c>
      <c r="AP392">
        <v>1</v>
      </c>
      <c r="AQ392">
        <v>0</v>
      </c>
      <c r="AR392">
        <v>0</v>
      </c>
      <c r="AT392">
        <v>0.12</v>
      </c>
      <c r="AU392" t="s">
        <v>164</v>
      </c>
      <c r="AV392">
        <v>0</v>
      </c>
      <c r="AW392">
        <v>2</v>
      </c>
      <c r="AX392">
        <v>1045568766</v>
      </c>
      <c r="AY392">
        <v>1</v>
      </c>
      <c r="AZ392">
        <v>0</v>
      </c>
      <c r="BA392">
        <v>442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CX392">
        <f>Y392*Source!I134</f>
        <v>5.3999999999999994E-3</v>
      </c>
      <c r="CY392">
        <f>AB392</f>
        <v>108.75</v>
      </c>
      <c r="CZ392">
        <f>AF392</f>
        <v>108.75</v>
      </c>
      <c r="DA392">
        <f>AJ392</f>
        <v>1</v>
      </c>
      <c r="DB392">
        <f>ROUND((ROUND(AT392*CZ392,2)*1.25),6)</f>
        <v>16.3125</v>
      </c>
      <c r="DC392">
        <f>ROUND((ROUND(AT392*AG392,2)*1.25),6)</f>
        <v>2.3125</v>
      </c>
    </row>
    <row r="393" spans="1:107" x14ac:dyDescent="0.25">
      <c r="A393">
        <f>ROW(Source!A134)</f>
        <v>134</v>
      </c>
      <c r="B393">
        <v>1045535525</v>
      </c>
      <c r="C393">
        <v>1045568764</v>
      </c>
      <c r="D393">
        <v>394530983</v>
      </c>
      <c r="E393">
        <v>1</v>
      </c>
      <c r="F393">
        <v>1</v>
      </c>
      <c r="G393">
        <v>394458718</v>
      </c>
      <c r="H393">
        <v>2</v>
      </c>
      <c r="I393" t="s">
        <v>659</v>
      </c>
      <c r="J393" t="s">
        <v>660</v>
      </c>
      <c r="K393" t="s">
        <v>661</v>
      </c>
      <c r="L393">
        <v>1367</v>
      </c>
      <c r="N393">
        <v>91022270</v>
      </c>
      <c r="O393" t="s">
        <v>505</v>
      </c>
      <c r="P393" t="s">
        <v>505</v>
      </c>
      <c r="Q393">
        <v>1</v>
      </c>
      <c r="W393">
        <v>0</v>
      </c>
      <c r="X393">
        <v>1029667330</v>
      </c>
      <c r="Y393">
        <v>7.4124999999999996</v>
      </c>
      <c r="AA393">
        <v>0</v>
      </c>
      <c r="AB393">
        <v>1.61</v>
      </c>
      <c r="AC393">
        <v>0.04</v>
      </c>
      <c r="AD393">
        <v>0</v>
      </c>
      <c r="AE393">
        <v>0</v>
      </c>
      <c r="AF393">
        <v>1.61</v>
      </c>
      <c r="AG393">
        <v>0.04</v>
      </c>
      <c r="AH393">
        <v>0</v>
      </c>
      <c r="AI393">
        <v>1</v>
      </c>
      <c r="AJ393">
        <v>1</v>
      </c>
      <c r="AK393">
        <v>1</v>
      </c>
      <c r="AL393">
        <v>1</v>
      </c>
      <c r="AN393">
        <v>0</v>
      </c>
      <c r="AO393">
        <v>1</v>
      </c>
      <c r="AP393">
        <v>1</v>
      </c>
      <c r="AQ393">
        <v>0</v>
      </c>
      <c r="AR393">
        <v>0</v>
      </c>
      <c r="AT393">
        <v>5.93</v>
      </c>
      <c r="AU393" t="s">
        <v>164</v>
      </c>
      <c r="AV393">
        <v>0</v>
      </c>
      <c r="AW393">
        <v>2</v>
      </c>
      <c r="AX393">
        <v>1045568767</v>
      </c>
      <c r="AY393">
        <v>1</v>
      </c>
      <c r="AZ393">
        <v>0</v>
      </c>
      <c r="BA393">
        <v>443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CX393">
        <f>Y393*Source!I134</f>
        <v>0.26684999999999998</v>
      </c>
      <c r="CY393">
        <f>AB393</f>
        <v>1.61</v>
      </c>
      <c r="CZ393">
        <f>AF393</f>
        <v>1.61</v>
      </c>
      <c r="DA393">
        <f>AJ393</f>
        <v>1</v>
      </c>
      <c r="DB393">
        <f>ROUND((ROUND(AT393*CZ393,2)*1.25),6)</f>
        <v>11.9375</v>
      </c>
      <c r="DC393">
        <f>ROUND((ROUND(AT393*AG393,2)*1.25),6)</f>
        <v>0.3</v>
      </c>
    </row>
    <row r="394" spans="1:107" x14ac:dyDescent="0.25">
      <c r="A394">
        <f>ROW(Source!A134)</f>
        <v>134</v>
      </c>
      <c r="B394">
        <v>1045535525</v>
      </c>
      <c r="C394">
        <v>1045568764</v>
      </c>
      <c r="D394">
        <v>394506123</v>
      </c>
      <c r="E394">
        <v>1</v>
      </c>
      <c r="F394">
        <v>1</v>
      </c>
      <c r="G394">
        <v>394458718</v>
      </c>
      <c r="H394">
        <v>3</v>
      </c>
      <c r="I394" t="s">
        <v>556</v>
      </c>
      <c r="J394" t="s">
        <v>557</v>
      </c>
      <c r="K394" t="s">
        <v>558</v>
      </c>
      <c r="L394">
        <v>1339</v>
      </c>
      <c r="N394">
        <v>1007</v>
      </c>
      <c r="O394" t="s">
        <v>241</v>
      </c>
      <c r="P394" t="s">
        <v>241</v>
      </c>
      <c r="Q394">
        <v>1</v>
      </c>
      <c r="W394">
        <v>0</v>
      </c>
      <c r="X394">
        <v>-862991314</v>
      </c>
      <c r="Y394">
        <v>1.75</v>
      </c>
      <c r="AA394">
        <v>7.07</v>
      </c>
      <c r="AB394">
        <v>0</v>
      </c>
      <c r="AC394">
        <v>0</v>
      </c>
      <c r="AD394">
        <v>0</v>
      </c>
      <c r="AE394">
        <v>7.07</v>
      </c>
      <c r="AF394">
        <v>0</v>
      </c>
      <c r="AG394">
        <v>0</v>
      </c>
      <c r="AH394">
        <v>0</v>
      </c>
      <c r="AI394">
        <v>1</v>
      </c>
      <c r="AJ394">
        <v>1</v>
      </c>
      <c r="AK394">
        <v>1</v>
      </c>
      <c r="AL394">
        <v>1</v>
      </c>
      <c r="AN394">
        <v>0</v>
      </c>
      <c r="AO394">
        <v>1</v>
      </c>
      <c r="AP394">
        <v>0</v>
      </c>
      <c r="AQ394">
        <v>0</v>
      </c>
      <c r="AR394">
        <v>0</v>
      </c>
      <c r="AT394">
        <v>1.75</v>
      </c>
      <c r="AV394">
        <v>0</v>
      </c>
      <c r="AW394">
        <v>2</v>
      </c>
      <c r="AX394">
        <v>1045568768</v>
      </c>
      <c r="AY394">
        <v>1</v>
      </c>
      <c r="AZ394">
        <v>0</v>
      </c>
      <c r="BA394">
        <v>444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CX394">
        <f>Y394*Source!I134</f>
        <v>6.3E-2</v>
      </c>
      <c r="CY394">
        <f>AA394</f>
        <v>7.07</v>
      </c>
      <c r="CZ394">
        <f>AE394</f>
        <v>7.07</v>
      </c>
      <c r="DA394">
        <f>AI394</f>
        <v>1</v>
      </c>
      <c r="DB394">
        <f>ROUND(ROUND(AT394*CZ394,2),6)</f>
        <v>12.37</v>
      </c>
      <c r="DC394">
        <f>ROUND(ROUND(AT394*AG394,2),6)</f>
        <v>0</v>
      </c>
    </row>
    <row r="395" spans="1:107" x14ac:dyDescent="0.25">
      <c r="A395">
        <f>ROW(Source!A134)</f>
        <v>134</v>
      </c>
      <c r="B395">
        <v>1045535525</v>
      </c>
      <c r="C395">
        <v>1045568764</v>
      </c>
      <c r="D395">
        <v>394506606</v>
      </c>
      <c r="E395">
        <v>1</v>
      </c>
      <c r="F395">
        <v>1</v>
      </c>
      <c r="G395">
        <v>394458718</v>
      </c>
      <c r="H395">
        <v>3</v>
      </c>
      <c r="I395" t="s">
        <v>662</v>
      </c>
      <c r="J395" t="s">
        <v>663</v>
      </c>
      <c r="K395" t="s">
        <v>664</v>
      </c>
      <c r="L395">
        <v>369160830</v>
      </c>
      <c r="N395">
        <v>1005</v>
      </c>
      <c r="O395" t="s">
        <v>292</v>
      </c>
      <c r="P395" t="s">
        <v>292</v>
      </c>
      <c r="Q395">
        <v>1</v>
      </c>
      <c r="W395">
        <v>0</v>
      </c>
      <c r="X395">
        <v>-1319095992</v>
      </c>
      <c r="Y395">
        <v>250</v>
      </c>
      <c r="AA395">
        <v>7.39</v>
      </c>
      <c r="AB395">
        <v>0</v>
      </c>
      <c r="AC395">
        <v>0</v>
      </c>
      <c r="AD395">
        <v>0</v>
      </c>
      <c r="AE395">
        <v>7.39</v>
      </c>
      <c r="AF395">
        <v>0</v>
      </c>
      <c r="AG395">
        <v>0</v>
      </c>
      <c r="AH395">
        <v>0</v>
      </c>
      <c r="AI395">
        <v>1</v>
      </c>
      <c r="AJ395">
        <v>1</v>
      </c>
      <c r="AK395">
        <v>1</v>
      </c>
      <c r="AL395">
        <v>1</v>
      </c>
      <c r="AN395">
        <v>0</v>
      </c>
      <c r="AO395">
        <v>1</v>
      </c>
      <c r="AP395">
        <v>0</v>
      </c>
      <c r="AQ395">
        <v>0</v>
      </c>
      <c r="AR395">
        <v>0</v>
      </c>
      <c r="AT395">
        <v>250</v>
      </c>
      <c r="AV395">
        <v>0</v>
      </c>
      <c r="AW395">
        <v>2</v>
      </c>
      <c r="AX395">
        <v>1045568769</v>
      </c>
      <c r="AY395">
        <v>1</v>
      </c>
      <c r="AZ395">
        <v>0</v>
      </c>
      <c r="BA395">
        <v>445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CX395">
        <f>Y395*Source!I134</f>
        <v>9</v>
      </c>
      <c r="CY395">
        <f>AA395</f>
        <v>7.39</v>
      </c>
      <c r="CZ395">
        <f>AE395</f>
        <v>7.39</v>
      </c>
      <c r="DA395">
        <f>AI395</f>
        <v>1</v>
      </c>
      <c r="DB395">
        <f>ROUND(ROUND(AT395*CZ395,2),6)</f>
        <v>1847.5</v>
      </c>
      <c r="DC395">
        <f>ROUND(ROUND(AT395*AG395,2),6)</f>
        <v>0</v>
      </c>
    </row>
    <row r="396" spans="1:107" x14ac:dyDescent="0.25">
      <c r="A396">
        <f>ROW(Source!A134)</f>
        <v>134</v>
      </c>
      <c r="B396">
        <v>1045535525</v>
      </c>
      <c r="C396">
        <v>1045568764</v>
      </c>
      <c r="D396">
        <v>394525021</v>
      </c>
      <c r="E396">
        <v>1</v>
      </c>
      <c r="F396">
        <v>1</v>
      </c>
      <c r="G396">
        <v>394458718</v>
      </c>
      <c r="H396">
        <v>3</v>
      </c>
      <c r="I396" t="s">
        <v>360</v>
      </c>
      <c r="J396" t="s">
        <v>361</v>
      </c>
      <c r="K396" t="s">
        <v>109</v>
      </c>
      <c r="L396">
        <v>1339</v>
      </c>
      <c r="N396">
        <v>1007</v>
      </c>
      <c r="O396" t="s">
        <v>241</v>
      </c>
      <c r="P396" t="s">
        <v>241</v>
      </c>
      <c r="Q396">
        <v>1</v>
      </c>
      <c r="W396">
        <v>0</v>
      </c>
      <c r="X396">
        <v>-53288948</v>
      </c>
      <c r="Y396">
        <v>102</v>
      </c>
      <c r="AA396">
        <v>560.52</v>
      </c>
      <c r="AB396">
        <v>0</v>
      </c>
      <c r="AC396">
        <v>0</v>
      </c>
      <c r="AD396">
        <v>0</v>
      </c>
      <c r="AE396">
        <v>560.52</v>
      </c>
      <c r="AF396">
        <v>0</v>
      </c>
      <c r="AG396">
        <v>0</v>
      </c>
      <c r="AH396">
        <v>0</v>
      </c>
      <c r="AI396">
        <v>1</v>
      </c>
      <c r="AJ396">
        <v>1</v>
      </c>
      <c r="AK396">
        <v>1</v>
      </c>
      <c r="AL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T396">
        <v>102</v>
      </c>
      <c r="AV396">
        <v>0</v>
      </c>
      <c r="AW396">
        <v>1</v>
      </c>
      <c r="AX396">
        <v>-1</v>
      </c>
      <c r="AY396">
        <v>0</v>
      </c>
      <c r="AZ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CX396">
        <f>Y396*Source!I134</f>
        <v>3.6719999999999997</v>
      </c>
      <c r="CY396">
        <f>AA396</f>
        <v>560.52</v>
      </c>
      <c r="CZ396">
        <f>AE396</f>
        <v>560.52</v>
      </c>
      <c r="DA396">
        <f>AI396</f>
        <v>1</v>
      </c>
      <c r="DB396">
        <f>ROUND(ROUND(AT396*CZ396,2),6)</f>
        <v>57173.04</v>
      </c>
      <c r="DC396">
        <f>ROUND(ROUND(AT396*AG396,2),6)</f>
        <v>0</v>
      </c>
    </row>
    <row r="397" spans="1:107" x14ac:dyDescent="0.25">
      <c r="A397">
        <f>ROW(Source!A135)</f>
        <v>135</v>
      </c>
      <c r="B397">
        <v>1045535526</v>
      </c>
      <c r="C397">
        <v>1045568764</v>
      </c>
      <c r="D397">
        <v>394458722</v>
      </c>
      <c r="E397">
        <v>394458718</v>
      </c>
      <c r="F397">
        <v>1</v>
      </c>
      <c r="G397">
        <v>394458718</v>
      </c>
      <c r="H397">
        <v>1</v>
      </c>
      <c r="I397" t="s">
        <v>499</v>
      </c>
      <c r="K397" t="s">
        <v>500</v>
      </c>
      <c r="L397">
        <v>1191</v>
      </c>
      <c r="N397">
        <v>1013</v>
      </c>
      <c r="O397" t="s">
        <v>501</v>
      </c>
      <c r="P397" t="s">
        <v>501</v>
      </c>
      <c r="Q397">
        <v>1</v>
      </c>
      <c r="W397">
        <v>0</v>
      </c>
      <c r="X397">
        <v>476480486</v>
      </c>
      <c r="Y397">
        <v>155.25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1</v>
      </c>
      <c r="AK397">
        <v>1</v>
      </c>
      <c r="AL397">
        <v>1</v>
      </c>
      <c r="AN397">
        <v>0</v>
      </c>
      <c r="AO397">
        <v>1</v>
      </c>
      <c r="AP397">
        <v>1</v>
      </c>
      <c r="AQ397">
        <v>0</v>
      </c>
      <c r="AR397">
        <v>0</v>
      </c>
      <c r="AT397">
        <v>135</v>
      </c>
      <c r="AU397" t="s">
        <v>165</v>
      </c>
      <c r="AV397">
        <v>1</v>
      </c>
      <c r="AW397">
        <v>2</v>
      </c>
      <c r="AX397">
        <v>1045568765</v>
      </c>
      <c r="AY397">
        <v>1</v>
      </c>
      <c r="AZ397">
        <v>0</v>
      </c>
      <c r="BA397">
        <v>447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CX397">
        <f>Y397*Source!I135</f>
        <v>5.5889999999999995</v>
      </c>
      <c r="CY397">
        <f>AD397</f>
        <v>0</v>
      </c>
      <c r="CZ397">
        <f>AH397</f>
        <v>0</v>
      </c>
      <c r="DA397">
        <f>AL397</f>
        <v>1</v>
      </c>
      <c r="DB397">
        <f>ROUND((ROUND(AT397*CZ397,2)*1.15),6)</f>
        <v>0</v>
      </c>
      <c r="DC397">
        <f>ROUND((ROUND(AT397*AG397,2)*1.15),6)</f>
        <v>0</v>
      </c>
    </row>
    <row r="398" spans="1:107" x14ac:dyDescent="0.25">
      <c r="A398">
        <f>ROW(Source!A135)</f>
        <v>135</v>
      </c>
      <c r="B398">
        <v>1045535526</v>
      </c>
      <c r="C398">
        <v>1045568764</v>
      </c>
      <c r="D398">
        <v>394531455</v>
      </c>
      <c r="E398">
        <v>1</v>
      </c>
      <c r="F398">
        <v>1</v>
      </c>
      <c r="G398">
        <v>394458718</v>
      </c>
      <c r="H398">
        <v>2</v>
      </c>
      <c r="I398" t="s">
        <v>656</v>
      </c>
      <c r="J398" t="s">
        <v>657</v>
      </c>
      <c r="K398" t="s">
        <v>658</v>
      </c>
      <c r="L398">
        <v>1367</v>
      </c>
      <c r="N398">
        <v>91022270</v>
      </c>
      <c r="O398" t="s">
        <v>505</v>
      </c>
      <c r="P398" t="s">
        <v>505</v>
      </c>
      <c r="Q398">
        <v>1</v>
      </c>
      <c r="W398">
        <v>0</v>
      </c>
      <c r="X398">
        <v>-1695718102</v>
      </c>
      <c r="Y398">
        <v>0.15</v>
      </c>
      <c r="AA398">
        <v>0</v>
      </c>
      <c r="AB398">
        <v>1055.4937875000001</v>
      </c>
      <c r="AC398">
        <v>415.72705500000001</v>
      </c>
      <c r="AD398">
        <v>0</v>
      </c>
      <c r="AE398">
        <v>0</v>
      </c>
      <c r="AF398">
        <v>108.75</v>
      </c>
      <c r="AG398">
        <v>15.42</v>
      </c>
      <c r="AH398">
        <v>0</v>
      </c>
      <c r="AI398">
        <v>1</v>
      </c>
      <c r="AJ398">
        <v>9.27</v>
      </c>
      <c r="AK398">
        <v>25.75</v>
      </c>
      <c r="AL398">
        <v>1</v>
      </c>
      <c r="AN398">
        <v>0</v>
      </c>
      <c r="AO398">
        <v>1</v>
      </c>
      <c r="AP398">
        <v>1</v>
      </c>
      <c r="AQ398">
        <v>0</v>
      </c>
      <c r="AR398">
        <v>0</v>
      </c>
      <c r="AT398">
        <v>0.12</v>
      </c>
      <c r="AU398" t="s">
        <v>164</v>
      </c>
      <c r="AV398">
        <v>0</v>
      </c>
      <c r="AW398">
        <v>2</v>
      </c>
      <c r="AX398">
        <v>1045568766</v>
      </c>
      <c r="AY398">
        <v>1</v>
      </c>
      <c r="AZ398">
        <v>0</v>
      </c>
      <c r="BA398">
        <v>448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CX398">
        <f>Y398*Source!I135</f>
        <v>5.3999999999999994E-3</v>
      </c>
      <c r="CY398">
        <f>AB398</f>
        <v>1055.4937875000001</v>
      </c>
      <c r="CZ398">
        <f>AF398</f>
        <v>108.75</v>
      </c>
      <c r="DA398">
        <f>AJ398</f>
        <v>9.27</v>
      </c>
      <c r="DB398">
        <f>ROUND((ROUND(AT398*CZ398,2)*1.25),6)</f>
        <v>16.3125</v>
      </c>
      <c r="DC398">
        <f>ROUND((ROUND(AT398*AG398,2)*1.25),6)</f>
        <v>2.3125</v>
      </c>
    </row>
    <row r="399" spans="1:107" x14ac:dyDescent="0.25">
      <c r="A399">
        <f>ROW(Source!A135)</f>
        <v>135</v>
      </c>
      <c r="B399">
        <v>1045535526</v>
      </c>
      <c r="C399">
        <v>1045568764</v>
      </c>
      <c r="D399">
        <v>394530983</v>
      </c>
      <c r="E399">
        <v>1</v>
      </c>
      <c r="F399">
        <v>1</v>
      </c>
      <c r="G399">
        <v>394458718</v>
      </c>
      <c r="H399">
        <v>2</v>
      </c>
      <c r="I399" t="s">
        <v>659</v>
      </c>
      <c r="J399" t="s">
        <v>660</v>
      </c>
      <c r="K399" t="s">
        <v>661</v>
      </c>
      <c r="L399">
        <v>1367</v>
      </c>
      <c r="N399">
        <v>91022270</v>
      </c>
      <c r="O399" t="s">
        <v>505</v>
      </c>
      <c r="P399" t="s">
        <v>505</v>
      </c>
      <c r="Q399">
        <v>1</v>
      </c>
      <c r="W399">
        <v>0</v>
      </c>
      <c r="X399">
        <v>1029667330</v>
      </c>
      <c r="Y399">
        <v>7.4124999999999996</v>
      </c>
      <c r="AA399">
        <v>0</v>
      </c>
      <c r="AB399">
        <v>2.9499225</v>
      </c>
      <c r="AC399">
        <v>1.0784100000000001</v>
      </c>
      <c r="AD399">
        <v>0</v>
      </c>
      <c r="AE399">
        <v>0</v>
      </c>
      <c r="AF399">
        <v>1.61</v>
      </c>
      <c r="AG399">
        <v>0.04</v>
      </c>
      <c r="AH399">
        <v>0</v>
      </c>
      <c r="AI399">
        <v>1</v>
      </c>
      <c r="AJ399">
        <v>1.75</v>
      </c>
      <c r="AK399">
        <v>25.75</v>
      </c>
      <c r="AL399">
        <v>1</v>
      </c>
      <c r="AN399">
        <v>0</v>
      </c>
      <c r="AO399">
        <v>1</v>
      </c>
      <c r="AP399">
        <v>1</v>
      </c>
      <c r="AQ399">
        <v>0</v>
      </c>
      <c r="AR399">
        <v>0</v>
      </c>
      <c r="AT399">
        <v>5.93</v>
      </c>
      <c r="AU399" t="s">
        <v>164</v>
      </c>
      <c r="AV399">
        <v>0</v>
      </c>
      <c r="AW399">
        <v>2</v>
      </c>
      <c r="AX399">
        <v>1045568767</v>
      </c>
      <c r="AY399">
        <v>1</v>
      </c>
      <c r="AZ399">
        <v>0</v>
      </c>
      <c r="BA399">
        <v>449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CX399">
        <f>Y399*Source!I135</f>
        <v>0.26684999999999998</v>
      </c>
      <c r="CY399">
        <f>AB399</f>
        <v>2.9499225</v>
      </c>
      <c r="CZ399">
        <f>AF399</f>
        <v>1.61</v>
      </c>
      <c r="DA399">
        <f>AJ399</f>
        <v>1.75</v>
      </c>
      <c r="DB399">
        <f>ROUND((ROUND(AT399*CZ399,2)*1.25),6)</f>
        <v>11.9375</v>
      </c>
      <c r="DC399">
        <f>ROUND((ROUND(AT399*AG399,2)*1.25),6)</f>
        <v>0.3</v>
      </c>
    </row>
    <row r="400" spans="1:107" x14ac:dyDescent="0.25">
      <c r="A400">
        <f>ROW(Source!A135)</f>
        <v>135</v>
      </c>
      <c r="B400">
        <v>1045535526</v>
      </c>
      <c r="C400">
        <v>1045568764</v>
      </c>
      <c r="D400">
        <v>394506123</v>
      </c>
      <c r="E400">
        <v>1</v>
      </c>
      <c r="F400">
        <v>1</v>
      </c>
      <c r="G400">
        <v>394458718</v>
      </c>
      <c r="H400">
        <v>3</v>
      </c>
      <c r="I400" t="s">
        <v>556</v>
      </c>
      <c r="J400" t="s">
        <v>557</v>
      </c>
      <c r="K400" t="s">
        <v>558</v>
      </c>
      <c r="L400">
        <v>1339</v>
      </c>
      <c r="N400">
        <v>1007</v>
      </c>
      <c r="O400" t="s">
        <v>241</v>
      </c>
      <c r="P400" t="s">
        <v>241</v>
      </c>
      <c r="Q400">
        <v>1</v>
      </c>
      <c r="W400">
        <v>0</v>
      </c>
      <c r="X400">
        <v>-862991314</v>
      </c>
      <c r="Y400">
        <v>1.75</v>
      </c>
      <c r="AA400">
        <v>37.139275599999998</v>
      </c>
      <c r="AB400">
        <v>0</v>
      </c>
      <c r="AC400">
        <v>0</v>
      </c>
      <c r="AD400">
        <v>0</v>
      </c>
      <c r="AE400">
        <v>7.07</v>
      </c>
      <c r="AF400">
        <v>0</v>
      </c>
      <c r="AG400">
        <v>0</v>
      </c>
      <c r="AH400">
        <v>0</v>
      </c>
      <c r="AI400">
        <v>5.14</v>
      </c>
      <c r="AJ400">
        <v>1</v>
      </c>
      <c r="AK400">
        <v>1</v>
      </c>
      <c r="AL400">
        <v>1</v>
      </c>
      <c r="AN400">
        <v>0</v>
      </c>
      <c r="AO400">
        <v>1</v>
      </c>
      <c r="AP400">
        <v>0</v>
      </c>
      <c r="AQ400">
        <v>0</v>
      </c>
      <c r="AR400">
        <v>0</v>
      </c>
      <c r="AT400">
        <v>1.75</v>
      </c>
      <c r="AV400">
        <v>0</v>
      </c>
      <c r="AW400">
        <v>2</v>
      </c>
      <c r="AX400">
        <v>1045568768</v>
      </c>
      <c r="AY400">
        <v>1</v>
      </c>
      <c r="AZ400">
        <v>0</v>
      </c>
      <c r="BA400">
        <v>450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CX400">
        <f>Y400*Source!I135</f>
        <v>6.3E-2</v>
      </c>
      <c r="CY400">
        <f>AA400</f>
        <v>37.139275599999998</v>
      </c>
      <c r="CZ400">
        <f>AE400</f>
        <v>7.07</v>
      </c>
      <c r="DA400">
        <f>AI400</f>
        <v>5.14</v>
      </c>
      <c r="DB400">
        <f>ROUND(ROUND(AT400*CZ400,2),6)</f>
        <v>12.37</v>
      </c>
      <c r="DC400">
        <f>ROUND(ROUND(AT400*AG400,2),6)</f>
        <v>0</v>
      </c>
    </row>
    <row r="401" spans="1:107" x14ac:dyDescent="0.25">
      <c r="A401">
        <f>ROW(Source!A135)</f>
        <v>135</v>
      </c>
      <c r="B401">
        <v>1045535526</v>
      </c>
      <c r="C401">
        <v>1045568764</v>
      </c>
      <c r="D401">
        <v>394506606</v>
      </c>
      <c r="E401">
        <v>1</v>
      </c>
      <c r="F401">
        <v>1</v>
      </c>
      <c r="G401">
        <v>394458718</v>
      </c>
      <c r="H401">
        <v>3</v>
      </c>
      <c r="I401" t="s">
        <v>662</v>
      </c>
      <c r="J401" t="s">
        <v>663</v>
      </c>
      <c r="K401" t="s">
        <v>664</v>
      </c>
      <c r="L401">
        <v>369160830</v>
      </c>
      <c r="N401">
        <v>1005</v>
      </c>
      <c r="O401" t="s">
        <v>292</v>
      </c>
      <c r="P401" t="s">
        <v>292</v>
      </c>
      <c r="Q401">
        <v>1</v>
      </c>
      <c r="W401">
        <v>0</v>
      </c>
      <c r="X401">
        <v>-1319095992</v>
      </c>
      <c r="Y401">
        <v>250</v>
      </c>
      <c r="AA401">
        <v>29.832691000000001</v>
      </c>
      <c r="AB401">
        <v>0</v>
      </c>
      <c r="AC401">
        <v>0</v>
      </c>
      <c r="AD401">
        <v>0</v>
      </c>
      <c r="AE401">
        <v>7.39</v>
      </c>
      <c r="AF401">
        <v>0</v>
      </c>
      <c r="AG401">
        <v>0</v>
      </c>
      <c r="AH401">
        <v>0</v>
      </c>
      <c r="AI401">
        <v>3.95</v>
      </c>
      <c r="AJ401">
        <v>1</v>
      </c>
      <c r="AK401">
        <v>1</v>
      </c>
      <c r="AL401">
        <v>1</v>
      </c>
      <c r="AN401">
        <v>0</v>
      </c>
      <c r="AO401">
        <v>1</v>
      </c>
      <c r="AP401">
        <v>0</v>
      </c>
      <c r="AQ401">
        <v>0</v>
      </c>
      <c r="AR401">
        <v>0</v>
      </c>
      <c r="AT401">
        <v>250</v>
      </c>
      <c r="AV401">
        <v>0</v>
      </c>
      <c r="AW401">
        <v>2</v>
      </c>
      <c r="AX401">
        <v>1045568769</v>
      </c>
      <c r="AY401">
        <v>1</v>
      </c>
      <c r="AZ401">
        <v>0</v>
      </c>
      <c r="BA401">
        <v>451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CX401">
        <f>Y401*Source!I135</f>
        <v>9</v>
      </c>
      <c r="CY401">
        <f>AA401</f>
        <v>29.832691000000001</v>
      </c>
      <c r="CZ401">
        <f>AE401</f>
        <v>7.39</v>
      </c>
      <c r="DA401">
        <f>AI401</f>
        <v>3.95</v>
      </c>
      <c r="DB401">
        <f>ROUND(ROUND(AT401*CZ401,2),6)</f>
        <v>1847.5</v>
      </c>
      <c r="DC401">
        <f>ROUND(ROUND(AT401*AG401,2),6)</f>
        <v>0</v>
      </c>
    </row>
    <row r="402" spans="1:107" x14ac:dyDescent="0.25">
      <c r="A402">
        <f>ROW(Source!A135)</f>
        <v>135</v>
      </c>
      <c r="B402">
        <v>1045535526</v>
      </c>
      <c r="C402">
        <v>1045568764</v>
      </c>
      <c r="D402">
        <v>394525021</v>
      </c>
      <c r="E402">
        <v>1</v>
      </c>
      <c r="F402">
        <v>1</v>
      </c>
      <c r="G402">
        <v>394458718</v>
      </c>
      <c r="H402">
        <v>3</v>
      </c>
      <c r="I402" t="s">
        <v>360</v>
      </c>
      <c r="J402" t="s">
        <v>361</v>
      </c>
      <c r="K402" t="s">
        <v>109</v>
      </c>
      <c r="L402">
        <v>1339</v>
      </c>
      <c r="N402">
        <v>1007</v>
      </c>
      <c r="O402" t="s">
        <v>241</v>
      </c>
      <c r="P402" t="s">
        <v>241</v>
      </c>
      <c r="Q402">
        <v>1</v>
      </c>
      <c r="W402">
        <v>0</v>
      </c>
      <c r="X402">
        <v>-53288948</v>
      </c>
      <c r="Y402">
        <v>102</v>
      </c>
      <c r="AA402">
        <v>3820.9191047999998</v>
      </c>
      <c r="AB402">
        <v>0</v>
      </c>
      <c r="AC402">
        <v>0</v>
      </c>
      <c r="AD402">
        <v>0</v>
      </c>
      <c r="AE402">
        <v>560.52</v>
      </c>
      <c r="AF402">
        <v>0</v>
      </c>
      <c r="AG402">
        <v>0</v>
      </c>
      <c r="AH402">
        <v>0</v>
      </c>
      <c r="AI402">
        <v>6.67</v>
      </c>
      <c r="AJ402">
        <v>1</v>
      </c>
      <c r="AK402">
        <v>1</v>
      </c>
      <c r="AL402">
        <v>1</v>
      </c>
      <c r="AN402">
        <v>0</v>
      </c>
      <c r="AO402">
        <v>0</v>
      </c>
      <c r="AP402">
        <v>0</v>
      </c>
      <c r="AQ402">
        <v>0</v>
      </c>
      <c r="AR402">
        <v>0</v>
      </c>
      <c r="AT402">
        <v>102</v>
      </c>
      <c r="AV402">
        <v>0</v>
      </c>
      <c r="AW402">
        <v>1</v>
      </c>
      <c r="AX402">
        <v>-1</v>
      </c>
      <c r="AY402">
        <v>0</v>
      </c>
      <c r="AZ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CX402">
        <f>Y402*Source!I135</f>
        <v>3.6719999999999997</v>
      </c>
      <c r="CY402">
        <f>AA402</f>
        <v>3820.9191047999998</v>
      </c>
      <c r="CZ402">
        <f>AE402</f>
        <v>560.52</v>
      </c>
      <c r="DA402">
        <f>AI402</f>
        <v>6.67</v>
      </c>
      <c r="DB402">
        <f>ROUND(ROUND(AT402*CZ402,2),6)</f>
        <v>57173.04</v>
      </c>
      <c r="DC402">
        <f>ROUND(ROUND(AT402*AG402,2),6)</f>
        <v>0</v>
      </c>
    </row>
    <row r="403" spans="1:107" x14ac:dyDescent="0.25">
      <c r="A403">
        <f>ROW(Source!A138)</f>
        <v>138</v>
      </c>
      <c r="B403">
        <v>1045535525</v>
      </c>
      <c r="C403">
        <v>1045569007</v>
      </c>
      <c r="D403">
        <v>394458722</v>
      </c>
      <c r="E403">
        <v>394458718</v>
      </c>
      <c r="F403">
        <v>1</v>
      </c>
      <c r="G403">
        <v>394458718</v>
      </c>
      <c r="H403">
        <v>1</v>
      </c>
      <c r="I403" t="s">
        <v>499</v>
      </c>
      <c r="K403" t="s">
        <v>500</v>
      </c>
      <c r="L403">
        <v>1191</v>
      </c>
      <c r="N403">
        <v>1013</v>
      </c>
      <c r="O403" t="s">
        <v>501</v>
      </c>
      <c r="P403" t="s">
        <v>501</v>
      </c>
      <c r="Q403">
        <v>1</v>
      </c>
      <c r="W403">
        <v>0</v>
      </c>
      <c r="X403">
        <v>476480486</v>
      </c>
      <c r="Y403">
        <v>80.27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1</v>
      </c>
      <c r="AK403">
        <v>1</v>
      </c>
      <c r="AL403">
        <v>1</v>
      </c>
      <c r="AN403">
        <v>0</v>
      </c>
      <c r="AO403">
        <v>1</v>
      </c>
      <c r="AP403">
        <v>1</v>
      </c>
      <c r="AQ403">
        <v>0</v>
      </c>
      <c r="AR403">
        <v>0</v>
      </c>
      <c r="AT403">
        <v>69.8</v>
      </c>
      <c r="AU403" t="s">
        <v>165</v>
      </c>
      <c r="AV403">
        <v>1</v>
      </c>
      <c r="AW403">
        <v>2</v>
      </c>
      <c r="AX403">
        <v>1045569009</v>
      </c>
      <c r="AY403">
        <v>1</v>
      </c>
      <c r="AZ403">
        <v>0</v>
      </c>
      <c r="BA403">
        <v>453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CX403">
        <f>Y403*Source!I138</f>
        <v>12.0405</v>
      </c>
      <c r="CY403">
        <f>AD403</f>
        <v>0</v>
      </c>
      <c r="CZ403">
        <f>AH403</f>
        <v>0</v>
      </c>
      <c r="DA403">
        <f>AL403</f>
        <v>1</v>
      </c>
      <c r="DB403">
        <f>ROUND((ROUND(AT403*CZ403,2)*1.15),6)</f>
        <v>0</v>
      </c>
      <c r="DC403">
        <f>ROUND((ROUND(AT403*AG403,2)*1.15),6)</f>
        <v>0</v>
      </c>
    </row>
    <row r="404" spans="1:107" x14ac:dyDescent="0.25">
      <c r="A404">
        <f>ROW(Source!A138)</f>
        <v>138</v>
      </c>
      <c r="B404">
        <v>1045535525</v>
      </c>
      <c r="C404">
        <v>1045569007</v>
      </c>
      <c r="D404">
        <v>394530700</v>
      </c>
      <c r="E404">
        <v>1</v>
      </c>
      <c r="F404">
        <v>1</v>
      </c>
      <c r="G404">
        <v>394458718</v>
      </c>
      <c r="H404">
        <v>2</v>
      </c>
      <c r="I404" t="s">
        <v>550</v>
      </c>
      <c r="J404" t="s">
        <v>551</v>
      </c>
      <c r="K404" t="s">
        <v>552</v>
      </c>
      <c r="L404">
        <v>1367</v>
      </c>
      <c r="N404">
        <v>91022270</v>
      </c>
      <c r="O404" t="s">
        <v>505</v>
      </c>
      <c r="P404" t="s">
        <v>505</v>
      </c>
      <c r="Q404">
        <v>1</v>
      </c>
      <c r="W404">
        <v>0</v>
      </c>
      <c r="X404">
        <v>-266174272</v>
      </c>
      <c r="Y404">
        <v>0.76249999999999996</v>
      </c>
      <c r="AA404">
        <v>0</v>
      </c>
      <c r="AB404">
        <v>190.93</v>
      </c>
      <c r="AC404">
        <v>18.149999999999999</v>
      </c>
      <c r="AD404">
        <v>0</v>
      </c>
      <c r="AE404">
        <v>0</v>
      </c>
      <c r="AF404">
        <v>190.93</v>
      </c>
      <c r="AG404">
        <v>18.149999999999999</v>
      </c>
      <c r="AH404">
        <v>0</v>
      </c>
      <c r="AI404">
        <v>1</v>
      </c>
      <c r="AJ404">
        <v>1</v>
      </c>
      <c r="AK404">
        <v>1</v>
      </c>
      <c r="AL404">
        <v>1</v>
      </c>
      <c r="AN404">
        <v>0</v>
      </c>
      <c r="AO404">
        <v>1</v>
      </c>
      <c r="AP404">
        <v>1</v>
      </c>
      <c r="AQ404">
        <v>0</v>
      </c>
      <c r="AR404">
        <v>0</v>
      </c>
      <c r="AT404">
        <v>0.61</v>
      </c>
      <c r="AU404" t="s">
        <v>164</v>
      </c>
      <c r="AV404">
        <v>0</v>
      </c>
      <c r="AW404">
        <v>2</v>
      </c>
      <c r="AX404">
        <v>1045569010</v>
      </c>
      <c r="AY404">
        <v>1</v>
      </c>
      <c r="AZ404">
        <v>0</v>
      </c>
      <c r="BA404">
        <v>454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CX404">
        <f>Y404*Source!I138</f>
        <v>0.11437499999999999</v>
      </c>
      <c r="CY404">
        <f>AB404</f>
        <v>190.93</v>
      </c>
      <c r="CZ404">
        <f>AF404</f>
        <v>190.93</v>
      </c>
      <c r="DA404">
        <f>AJ404</f>
        <v>1</v>
      </c>
      <c r="DB404">
        <f>ROUND((ROUND(AT404*CZ404,2)*1.25),6)</f>
        <v>145.58750000000001</v>
      </c>
      <c r="DC404">
        <f>ROUND((ROUND(AT404*AG404,2)*1.25),6)</f>
        <v>13.8375</v>
      </c>
    </row>
    <row r="405" spans="1:107" x14ac:dyDescent="0.25">
      <c r="A405">
        <f>ROW(Source!A138)</f>
        <v>138</v>
      </c>
      <c r="B405">
        <v>1045535525</v>
      </c>
      <c r="C405">
        <v>1045569007</v>
      </c>
      <c r="D405">
        <v>394524936</v>
      </c>
      <c r="E405">
        <v>1</v>
      </c>
      <c r="F405">
        <v>1</v>
      </c>
      <c r="G405">
        <v>394458718</v>
      </c>
      <c r="H405">
        <v>3</v>
      </c>
      <c r="I405" t="s">
        <v>240</v>
      </c>
      <c r="J405" t="s">
        <v>242</v>
      </c>
      <c r="K405" t="s">
        <v>64</v>
      </c>
      <c r="L405">
        <v>1339</v>
      </c>
      <c r="N405">
        <v>1007</v>
      </c>
      <c r="O405" t="s">
        <v>241</v>
      </c>
      <c r="P405" t="s">
        <v>241</v>
      </c>
      <c r="Q405">
        <v>1</v>
      </c>
      <c r="W405">
        <v>0</v>
      </c>
      <c r="X405">
        <v>-758282629</v>
      </c>
      <c r="Y405">
        <v>5.9</v>
      </c>
      <c r="AA405">
        <v>704.89</v>
      </c>
      <c r="AB405">
        <v>0</v>
      </c>
      <c r="AC405">
        <v>0</v>
      </c>
      <c r="AD405">
        <v>0</v>
      </c>
      <c r="AE405">
        <v>704.89</v>
      </c>
      <c r="AF405">
        <v>0</v>
      </c>
      <c r="AG405">
        <v>0</v>
      </c>
      <c r="AH405">
        <v>0</v>
      </c>
      <c r="AI405">
        <v>1</v>
      </c>
      <c r="AJ405">
        <v>1</v>
      </c>
      <c r="AK405">
        <v>1</v>
      </c>
      <c r="AL405">
        <v>1</v>
      </c>
      <c r="AN405">
        <v>0</v>
      </c>
      <c r="AO405">
        <v>1</v>
      </c>
      <c r="AP405">
        <v>0</v>
      </c>
      <c r="AQ405">
        <v>0</v>
      </c>
      <c r="AR405">
        <v>0</v>
      </c>
      <c r="AT405">
        <v>5.9</v>
      </c>
      <c r="AV405">
        <v>0</v>
      </c>
      <c r="AW405">
        <v>2</v>
      </c>
      <c r="AX405">
        <v>1045569011</v>
      </c>
      <c r="AY405">
        <v>1</v>
      </c>
      <c r="AZ405">
        <v>0</v>
      </c>
      <c r="BA405">
        <v>455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CX405">
        <f>Y405*Source!I138</f>
        <v>0.88500000000000001</v>
      </c>
      <c r="CY405">
        <f>AA405</f>
        <v>704.89</v>
      </c>
      <c r="CZ405">
        <f>AE405</f>
        <v>704.89</v>
      </c>
      <c r="DA405">
        <f>AI405</f>
        <v>1</v>
      </c>
      <c r="DB405">
        <f>ROUND(ROUND(AT405*CZ405,2),6)</f>
        <v>4158.8500000000004</v>
      </c>
      <c r="DC405">
        <f>ROUND(ROUND(AT405*AG405,2),6)</f>
        <v>0</v>
      </c>
    </row>
    <row r="406" spans="1:107" x14ac:dyDescent="0.25">
      <c r="A406">
        <f>ROW(Source!A138)</f>
        <v>138</v>
      </c>
      <c r="B406">
        <v>1045535525</v>
      </c>
      <c r="C406">
        <v>1045569007</v>
      </c>
      <c r="D406">
        <v>394525070</v>
      </c>
      <c r="E406">
        <v>1</v>
      </c>
      <c r="F406">
        <v>1</v>
      </c>
      <c r="G406">
        <v>394458718</v>
      </c>
      <c r="H406">
        <v>3</v>
      </c>
      <c r="I406" t="s">
        <v>665</v>
      </c>
      <c r="J406" t="s">
        <v>666</v>
      </c>
      <c r="K406" t="s">
        <v>667</v>
      </c>
      <c r="L406">
        <v>1339</v>
      </c>
      <c r="N406">
        <v>1007</v>
      </c>
      <c r="O406" t="s">
        <v>241</v>
      </c>
      <c r="P406" t="s">
        <v>241</v>
      </c>
      <c r="Q406">
        <v>1</v>
      </c>
      <c r="W406">
        <v>0</v>
      </c>
      <c r="X406">
        <v>-718781615</v>
      </c>
      <c r="Y406">
        <v>0.06</v>
      </c>
      <c r="AA406">
        <v>451.14</v>
      </c>
      <c r="AB406">
        <v>0</v>
      </c>
      <c r="AC406">
        <v>0</v>
      </c>
      <c r="AD406">
        <v>0</v>
      </c>
      <c r="AE406">
        <v>451.14</v>
      </c>
      <c r="AF406">
        <v>0</v>
      </c>
      <c r="AG406">
        <v>0</v>
      </c>
      <c r="AH406">
        <v>0</v>
      </c>
      <c r="AI406">
        <v>1</v>
      </c>
      <c r="AJ406">
        <v>1</v>
      </c>
      <c r="AK406">
        <v>1</v>
      </c>
      <c r="AL406">
        <v>1</v>
      </c>
      <c r="AN406">
        <v>0</v>
      </c>
      <c r="AO406">
        <v>1</v>
      </c>
      <c r="AP406">
        <v>0</v>
      </c>
      <c r="AQ406">
        <v>0</v>
      </c>
      <c r="AR406">
        <v>0</v>
      </c>
      <c r="AT406">
        <v>0.06</v>
      </c>
      <c r="AV406">
        <v>0</v>
      </c>
      <c r="AW406">
        <v>2</v>
      </c>
      <c r="AX406">
        <v>1045569012</v>
      </c>
      <c r="AY406">
        <v>1</v>
      </c>
      <c r="AZ406">
        <v>0</v>
      </c>
      <c r="BA406">
        <v>456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CX406">
        <f>Y406*Source!I138</f>
        <v>8.9999999999999993E-3</v>
      </c>
      <c r="CY406">
        <f>AA406</f>
        <v>451.14</v>
      </c>
      <c r="CZ406">
        <f>AE406</f>
        <v>451.14</v>
      </c>
      <c r="DA406">
        <f>AI406</f>
        <v>1</v>
      </c>
      <c r="DB406">
        <f>ROUND(ROUND(AT406*CZ406,2),6)</f>
        <v>27.07</v>
      </c>
      <c r="DC406">
        <f>ROUND(ROUND(AT406*AG406,2),6)</f>
        <v>0</v>
      </c>
    </row>
    <row r="407" spans="1:107" x14ac:dyDescent="0.25">
      <c r="A407">
        <f>ROW(Source!A138)</f>
        <v>138</v>
      </c>
      <c r="B407">
        <v>1045535525</v>
      </c>
      <c r="C407">
        <v>1045569007</v>
      </c>
      <c r="D407">
        <v>394525924</v>
      </c>
      <c r="E407">
        <v>1</v>
      </c>
      <c r="F407">
        <v>1</v>
      </c>
      <c r="G407">
        <v>394458718</v>
      </c>
      <c r="H407">
        <v>3</v>
      </c>
      <c r="I407" t="s">
        <v>369</v>
      </c>
      <c r="J407" t="s">
        <v>370</v>
      </c>
      <c r="K407" t="s">
        <v>112</v>
      </c>
      <c r="L407">
        <v>1339</v>
      </c>
      <c r="N407">
        <v>1007</v>
      </c>
      <c r="O407" t="s">
        <v>241</v>
      </c>
      <c r="P407" t="s">
        <v>241</v>
      </c>
      <c r="Q407">
        <v>1</v>
      </c>
      <c r="W407">
        <v>0</v>
      </c>
      <c r="X407">
        <v>-1815063453</v>
      </c>
      <c r="Y407">
        <v>4.3</v>
      </c>
      <c r="AA407">
        <v>1765.62</v>
      </c>
      <c r="AB407">
        <v>0</v>
      </c>
      <c r="AC407">
        <v>0</v>
      </c>
      <c r="AD407">
        <v>0</v>
      </c>
      <c r="AE407">
        <v>1765.62</v>
      </c>
      <c r="AF407">
        <v>0</v>
      </c>
      <c r="AG407">
        <v>0</v>
      </c>
      <c r="AH407">
        <v>0</v>
      </c>
      <c r="AI407">
        <v>1</v>
      </c>
      <c r="AJ407">
        <v>1</v>
      </c>
      <c r="AK407">
        <v>1</v>
      </c>
      <c r="AL407">
        <v>1</v>
      </c>
      <c r="AN407">
        <v>0</v>
      </c>
      <c r="AO407">
        <v>0</v>
      </c>
      <c r="AP407">
        <v>0</v>
      </c>
      <c r="AQ407">
        <v>0</v>
      </c>
      <c r="AR407">
        <v>0</v>
      </c>
      <c r="AT407">
        <v>4.3</v>
      </c>
      <c r="AV407">
        <v>0</v>
      </c>
      <c r="AW407">
        <v>1</v>
      </c>
      <c r="AX407">
        <v>-1</v>
      </c>
      <c r="AY407">
        <v>0</v>
      </c>
      <c r="AZ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CX407">
        <f>Y407*Source!I138</f>
        <v>0.64499999999999991</v>
      </c>
      <c r="CY407">
        <f>AA407</f>
        <v>1765.62</v>
      </c>
      <c r="CZ407">
        <f>AE407</f>
        <v>1765.62</v>
      </c>
      <c r="DA407">
        <f>AI407</f>
        <v>1</v>
      </c>
      <c r="DB407">
        <f>ROUND(ROUND(AT407*CZ407,2),6)</f>
        <v>7592.17</v>
      </c>
      <c r="DC407">
        <f>ROUND(ROUND(AT407*AG407,2),6)</f>
        <v>0</v>
      </c>
    </row>
    <row r="408" spans="1:107" x14ac:dyDescent="0.25">
      <c r="A408">
        <f>ROW(Source!A138)</f>
        <v>138</v>
      </c>
      <c r="B408">
        <v>1045535525</v>
      </c>
      <c r="C408">
        <v>1045569007</v>
      </c>
      <c r="D408">
        <v>394480058</v>
      </c>
      <c r="E408">
        <v>394458718</v>
      </c>
      <c r="F408">
        <v>1</v>
      </c>
      <c r="G408">
        <v>394458718</v>
      </c>
      <c r="H408">
        <v>3</v>
      </c>
      <c r="I408" t="s">
        <v>530</v>
      </c>
      <c r="K408" t="s">
        <v>531</v>
      </c>
      <c r="L408">
        <v>1344</v>
      </c>
      <c r="N408">
        <v>1008</v>
      </c>
      <c r="O408" t="s">
        <v>514</v>
      </c>
      <c r="P408" t="s">
        <v>514</v>
      </c>
      <c r="Q408">
        <v>1</v>
      </c>
      <c r="W408">
        <v>0</v>
      </c>
      <c r="X408">
        <v>-94250534</v>
      </c>
      <c r="Y408">
        <v>116.34</v>
      </c>
      <c r="AA408">
        <v>1</v>
      </c>
      <c r="AB408">
        <v>0</v>
      </c>
      <c r="AC408">
        <v>0</v>
      </c>
      <c r="AD408">
        <v>0</v>
      </c>
      <c r="AE408">
        <v>1</v>
      </c>
      <c r="AF408">
        <v>0</v>
      </c>
      <c r="AG408">
        <v>0</v>
      </c>
      <c r="AH408">
        <v>0</v>
      </c>
      <c r="AI408">
        <v>1</v>
      </c>
      <c r="AJ408">
        <v>1</v>
      </c>
      <c r="AK408">
        <v>1</v>
      </c>
      <c r="AL408">
        <v>1</v>
      </c>
      <c r="AN408">
        <v>0</v>
      </c>
      <c r="AO408">
        <v>1</v>
      </c>
      <c r="AP408">
        <v>0</v>
      </c>
      <c r="AQ408">
        <v>0</v>
      </c>
      <c r="AR408">
        <v>0</v>
      </c>
      <c r="AT408">
        <v>116.34</v>
      </c>
      <c r="AV408">
        <v>0</v>
      </c>
      <c r="AW408">
        <v>2</v>
      </c>
      <c r="AX408">
        <v>1045569014</v>
      </c>
      <c r="AY408">
        <v>1</v>
      </c>
      <c r="AZ408">
        <v>0</v>
      </c>
      <c r="BA408">
        <v>458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CX408">
        <f>Y408*Source!I138</f>
        <v>17.451000000000001</v>
      </c>
      <c r="CY408">
        <f>AA408</f>
        <v>1</v>
      </c>
      <c r="CZ408">
        <f>AE408</f>
        <v>1</v>
      </c>
      <c r="DA408">
        <f>AI408</f>
        <v>1</v>
      </c>
      <c r="DB408">
        <f>ROUND(ROUND(AT408*CZ408,2),6)</f>
        <v>116.34</v>
      </c>
      <c r="DC408">
        <f>ROUND(ROUND(AT408*AG408,2),6)</f>
        <v>0</v>
      </c>
    </row>
    <row r="409" spans="1:107" x14ac:dyDescent="0.25">
      <c r="A409">
        <f>ROW(Source!A139)</f>
        <v>139</v>
      </c>
      <c r="B409">
        <v>1045535526</v>
      </c>
      <c r="C409">
        <v>1045569007</v>
      </c>
      <c r="D409">
        <v>394458722</v>
      </c>
      <c r="E409">
        <v>394458718</v>
      </c>
      <c r="F409">
        <v>1</v>
      </c>
      <c r="G409">
        <v>394458718</v>
      </c>
      <c r="H409">
        <v>1</v>
      </c>
      <c r="I409" t="s">
        <v>499</v>
      </c>
      <c r="K409" t="s">
        <v>500</v>
      </c>
      <c r="L409">
        <v>1191</v>
      </c>
      <c r="N409">
        <v>1013</v>
      </c>
      <c r="O409" t="s">
        <v>501</v>
      </c>
      <c r="P409" t="s">
        <v>501</v>
      </c>
      <c r="Q409">
        <v>1</v>
      </c>
      <c r="W409">
        <v>0</v>
      </c>
      <c r="X409">
        <v>476480486</v>
      </c>
      <c r="Y409">
        <v>80.27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1</v>
      </c>
      <c r="AJ409">
        <v>1</v>
      </c>
      <c r="AK409">
        <v>1</v>
      </c>
      <c r="AL409">
        <v>1</v>
      </c>
      <c r="AN409">
        <v>0</v>
      </c>
      <c r="AO409">
        <v>1</v>
      </c>
      <c r="AP409">
        <v>1</v>
      </c>
      <c r="AQ409">
        <v>0</v>
      </c>
      <c r="AR409">
        <v>0</v>
      </c>
      <c r="AT409">
        <v>69.8</v>
      </c>
      <c r="AU409" t="s">
        <v>165</v>
      </c>
      <c r="AV409">
        <v>1</v>
      </c>
      <c r="AW409">
        <v>2</v>
      </c>
      <c r="AX409">
        <v>1045569009</v>
      </c>
      <c r="AY409">
        <v>1</v>
      </c>
      <c r="AZ409">
        <v>0</v>
      </c>
      <c r="BA409">
        <v>459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CX409">
        <f>Y409*Source!I139</f>
        <v>12.0405</v>
      </c>
      <c r="CY409">
        <f>AD409</f>
        <v>0</v>
      </c>
      <c r="CZ409">
        <f>AH409</f>
        <v>0</v>
      </c>
      <c r="DA409">
        <f>AL409</f>
        <v>1</v>
      </c>
      <c r="DB409">
        <f>ROUND((ROUND(AT409*CZ409,2)*1.15),6)</f>
        <v>0</v>
      </c>
      <c r="DC409">
        <f>ROUND((ROUND(AT409*AG409,2)*1.15),6)</f>
        <v>0</v>
      </c>
    </row>
    <row r="410" spans="1:107" x14ac:dyDescent="0.25">
      <c r="A410">
        <f>ROW(Source!A139)</f>
        <v>139</v>
      </c>
      <c r="B410">
        <v>1045535526</v>
      </c>
      <c r="C410">
        <v>1045569007</v>
      </c>
      <c r="D410">
        <v>394530700</v>
      </c>
      <c r="E410">
        <v>1</v>
      </c>
      <c r="F410">
        <v>1</v>
      </c>
      <c r="G410">
        <v>394458718</v>
      </c>
      <c r="H410">
        <v>2</v>
      </c>
      <c r="I410" t="s">
        <v>550</v>
      </c>
      <c r="J410" t="s">
        <v>551</v>
      </c>
      <c r="K410" t="s">
        <v>552</v>
      </c>
      <c r="L410">
        <v>1367</v>
      </c>
      <c r="N410">
        <v>91022270</v>
      </c>
      <c r="O410" t="s">
        <v>505</v>
      </c>
      <c r="P410" t="s">
        <v>505</v>
      </c>
      <c r="Q410">
        <v>1</v>
      </c>
      <c r="W410">
        <v>0</v>
      </c>
      <c r="X410">
        <v>-266174272</v>
      </c>
      <c r="Y410">
        <v>0.76249999999999996</v>
      </c>
      <c r="AA410">
        <v>0</v>
      </c>
      <c r="AB410">
        <v>1735.1642028000001</v>
      </c>
      <c r="AC410">
        <v>489.32853749999998</v>
      </c>
      <c r="AD410">
        <v>0</v>
      </c>
      <c r="AE410">
        <v>0</v>
      </c>
      <c r="AF410">
        <v>190.93</v>
      </c>
      <c r="AG410">
        <v>18.149999999999999</v>
      </c>
      <c r="AH410">
        <v>0</v>
      </c>
      <c r="AI410">
        <v>1</v>
      </c>
      <c r="AJ410">
        <v>8.68</v>
      </c>
      <c r="AK410">
        <v>25.75</v>
      </c>
      <c r="AL410">
        <v>1</v>
      </c>
      <c r="AN410">
        <v>0</v>
      </c>
      <c r="AO410">
        <v>1</v>
      </c>
      <c r="AP410">
        <v>1</v>
      </c>
      <c r="AQ410">
        <v>0</v>
      </c>
      <c r="AR410">
        <v>0</v>
      </c>
      <c r="AT410">
        <v>0.61</v>
      </c>
      <c r="AU410" t="s">
        <v>164</v>
      </c>
      <c r="AV410">
        <v>0</v>
      </c>
      <c r="AW410">
        <v>2</v>
      </c>
      <c r="AX410">
        <v>1045569010</v>
      </c>
      <c r="AY410">
        <v>1</v>
      </c>
      <c r="AZ410">
        <v>0</v>
      </c>
      <c r="BA410">
        <v>460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CX410">
        <f>Y410*Source!I139</f>
        <v>0.11437499999999999</v>
      </c>
      <c r="CY410">
        <f>AB410</f>
        <v>1735.1642028000001</v>
      </c>
      <c r="CZ410">
        <f>AF410</f>
        <v>190.93</v>
      </c>
      <c r="DA410">
        <f>AJ410</f>
        <v>8.68</v>
      </c>
      <c r="DB410">
        <f>ROUND((ROUND(AT410*CZ410,2)*1.25),6)</f>
        <v>145.58750000000001</v>
      </c>
      <c r="DC410">
        <f>ROUND((ROUND(AT410*AG410,2)*1.25),6)</f>
        <v>13.8375</v>
      </c>
    </row>
    <row r="411" spans="1:107" x14ac:dyDescent="0.25">
      <c r="A411">
        <f>ROW(Source!A139)</f>
        <v>139</v>
      </c>
      <c r="B411">
        <v>1045535526</v>
      </c>
      <c r="C411">
        <v>1045569007</v>
      </c>
      <c r="D411">
        <v>394524936</v>
      </c>
      <c r="E411">
        <v>1</v>
      </c>
      <c r="F411">
        <v>1</v>
      </c>
      <c r="G411">
        <v>394458718</v>
      </c>
      <c r="H411">
        <v>3</v>
      </c>
      <c r="I411" t="s">
        <v>240</v>
      </c>
      <c r="J411" t="s">
        <v>242</v>
      </c>
      <c r="K411" t="s">
        <v>64</v>
      </c>
      <c r="L411">
        <v>1339</v>
      </c>
      <c r="N411">
        <v>1007</v>
      </c>
      <c r="O411" t="s">
        <v>241</v>
      </c>
      <c r="P411" t="s">
        <v>241</v>
      </c>
      <c r="Q411">
        <v>1</v>
      </c>
      <c r="W411">
        <v>0</v>
      </c>
      <c r="X411">
        <v>-758282629</v>
      </c>
      <c r="Y411">
        <v>5.9</v>
      </c>
      <c r="AA411">
        <v>4467.4518420000004</v>
      </c>
      <c r="AB411">
        <v>0</v>
      </c>
      <c r="AC411">
        <v>0</v>
      </c>
      <c r="AD411">
        <v>0</v>
      </c>
      <c r="AE411">
        <v>704.89</v>
      </c>
      <c r="AF411">
        <v>0</v>
      </c>
      <c r="AG411">
        <v>0</v>
      </c>
      <c r="AH411">
        <v>0</v>
      </c>
      <c r="AI411">
        <v>6.3</v>
      </c>
      <c r="AJ411">
        <v>1</v>
      </c>
      <c r="AK411">
        <v>1</v>
      </c>
      <c r="AL411">
        <v>1</v>
      </c>
      <c r="AN411">
        <v>0</v>
      </c>
      <c r="AO411">
        <v>1</v>
      </c>
      <c r="AP411">
        <v>0</v>
      </c>
      <c r="AQ411">
        <v>0</v>
      </c>
      <c r="AR411">
        <v>0</v>
      </c>
      <c r="AT411">
        <v>5.9</v>
      </c>
      <c r="AV411">
        <v>0</v>
      </c>
      <c r="AW411">
        <v>2</v>
      </c>
      <c r="AX411">
        <v>1045569011</v>
      </c>
      <c r="AY411">
        <v>1</v>
      </c>
      <c r="AZ411">
        <v>0</v>
      </c>
      <c r="BA411">
        <v>461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CX411">
        <f>Y411*Source!I139</f>
        <v>0.88500000000000001</v>
      </c>
      <c r="CY411">
        <f>AA411</f>
        <v>4467.4518420000004</v>
      </c>
      <c r="CZ411">
        <f>AE411</f>
        <v>704.89</v>
      </c>
      <c r="DA411">
        <f>AI411</f>
        <v>6.3</v>
      </c>
      <c r="DB411">
        <f t="shared" ref="DB411:DB448" si="98">ROUND(ROUND(AT411*CZ411,2),6)</f>
        <v>4158.8500000000004</v>
      </c>
      <c r="DC411">
        <f t="shared" ref="DC411:DC448" si="99">ROUND(ROUND(AT411*AG411,2),6)</f>
        <v>0</v>
      </c>
    </row>
    <row r="412" spans="1:107" x14ac:dyDescent="0.25">
      <c r="A412">
        <f>ROW(Source!A139)</f>
        <v>139</v>
      </c>
      <c r="B412">
        <v>1045535526</v>
      </c>
      <c r="C412">
        <v>1045569007</v>
      </c>
      <c r="D412">
        <v>394525070</v>
      </c>
      <c r="E412">
        <v>1</v>
      </c>
      <c r="F412">
        <v>1</v>
      </c>
      <c r="G412">
        <v>394458718</v>
      </c>
      <c r="H412">
        <v>3</v>
      </c>
      <c r="I412" t="s">
        <v>665</v>
      </c>
      <c r="J412" t="s">
        <v>666</v>
      </c>
      <c r="K412" t="s">
        <v>667</v>
      </c>
      <c r="L412">
        <v>1339</v>
      </c>
      <c r="N412">
        <v>1007</v>
      </c>
      <c r="O412" t="s">
        <v>241</v>
      </c>
      <c r="P412" t="s">
        <v>241</v>
      </c>
      <c r="Q412">
        <v>1</v>
      </c>
      <c r="W412">
        <v>0</v>
      </c>
      <c r="X412">
        <v>-718781615</v>
      </c>
      <c r="Y412">
        <v>0.06</v>
      </c>
      <c r="AA412">
        <v>3158.7740064</v>
      </c>
      <c r="AB412">
        <v>0</v>
      </c>
      <c r="AC412">
        <v>0</v>
      </c>
      <c r="AD412">
        <v>0</v>
      </c>
      <c r="AE412">
        <v>451.14</v>
      </c>
      <c r="AF412">
        <v>0</v>
      </c>
      <c r="AG412">
        <v>0</v>
      </c>
      <c r="AH412">
        <v>0</v>
      </c>
      <c r="AI412">
        <v>6.96</v>
      </c>
      <c r="AJ412">
        <v>1</v>
      </c>
      <c r="AK412">
        <v>1</v>
      </c>
      <c r="AL412">
        <v>1</v>
      </c>
      <c r="AN412">
        <v>0</v>
      </c>
      <c r="AO412">
        <v>1</v>
      </c>
      <c r="AP412">
        <v>0</v>
      </c>
      <c r="AQ412">
        <v>0</v>
      </c>
      <c r="AR412">
        <v>0</v>
      </c>
      <c r="AT412">
        <v>0.06</v>
      </c>
      <c r="AV412">
        <v>0</v>
      </c>
      <c r="AW412">
        <v>2</v>
      </c>
      <c r="AX412">
        <v>1045569012</v>
      </c>
      <c r="AY412">
        <v>1</v>
      </c>
      <c r="AZ412">
        <v>0</v>
      </c>
      <c r="BA412">
        <v>462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CX412">
        <f>Y412*Source!I139</f>
        <v>8.9999999999999993E-3</v>
      </c>
      <c r="CY412">
        <f>AA412</f>
        <v>3158.7740064</v>
      </c>
      <c r="CZ412">
        <f>AE412</f>
        <v>451.14</v>
      </c>
      <c r="DA412">
        <f>AI412</f>
        <v>6.96</v>
      </c>
      <c r="DB412">
        <f t="shared" si="98"/>
        <v>27.07</v>
      </c>
      <c r="DC412">
        <f t="shared" si="99"/>
        <v>0</v>
      </c>
    </row>
    <row r="413" spans="1:107" x14ac:dyDescent="0.25">
      <c r="A413">
        <f>ROW(Source!A139)</f>
        <v>139</v>
      </c>
      <c r="B413">
        <v>1045535526</v>
      </c>
      <c r="C413">
        <v>1045569007</v>
      </c>
      <c r="D413">
        <v>394525924</v>
      </c>
      <c r="E413">
        <v>1</v>
      </c>
      <c r="F413">
        <v>1</v>
      </c>
      <c r="G413">
        <v>394458718</v>
      </c>
      <c r="H413">
        <v>3</v>
      </c>
      <c r="I413" t="s">
        <v>369</v>
      </c>
      <c r="J413" t="s">
        <v>370</v>
      </c>
      <c r="K413" t="s">
        <v>112</v>
      </c>
      <c r="L413">
        <v>1339</v>
      </c>
      <c r="N413">
        <v>1007</v>
      </c>
      <c r="O413" t="s">
        <v>241</v>
      </c>
      <c r="P413" t="s">
        <v>241</v>
      </c>
      <c r="Q413">
        <v>1</v>
      </c>
      <c r="W413">
        <v>0</v>
      </c>
      <c r="X413">
        <v>-1815063453</v>
      </c>
      <c r="Y413">
        <v>4.3</v>
      </c>
      <c r="AA413">
        <v>6198.9858827999997</v>
      </c>
      <c r="AB413">
        <v>0</v>
      </c>
      <c r="AC413">
        <v>0</v>
      </c>
      <c r="AD413">
        <v>0</v>
      </c>
      <c r="AE413">
        <v>1765.62</v>
      </c>
      <c r="AF413">
        <v>0</v>
      </c>
      <c r="AG413">
        <v>0</v>
      </c>
      <c r="AH413">
        <v>0</v>
      </c>
      <c r="AI413">
        <v>3.49</v>
      </c>
      <c r="AJ413">
        <v>1</v>
      </c>
      <c r="AK413">
        <v>1</v>
      </c>
      <c r="AL413">
        <v>1</v>
      </c>
      <c r="AN413">
        <v>0</v>
      </c>
      <c r="AO413">
        <v>0</v>
      </c>
      <c r="AP413">
        <v>0</v>
      </c>
      <c r="AQ413">
        <v>0</v>
      </c>
      <c r="AR413">
        <v>0</v>
      </c>
      <c r="AT413">
        <v>4.3</v>
      </c>
      <c r="AV413">
        <v>0</v>
      </c>
      <c r="AW413">
        <v>1</v>
      </c>
      <c r="AX413">
        <v>-1</v>
      </c>
      <c r="AY413">
        <v>0</v>
      </c>
      <c r="AZ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CX413">
        <f>Y413*Source!I139</f>
        <v>0.64499999999999991</v>
      </c>
      <c r="CY413">
        <f>AA413</f>
        <v>6198.9858827999997</v>
      </c>
      <c r="CZ413">
        <f>AE413</f>
        <v>1765.62</v>
      </c>
      <c r="DA413">
        <f>AI413</f>
        <v>3.49</v>
      </c>
      <c r="DB413">
        <f t="shared" si="98"/>
        <v>7592.17</v>
      </c>
      <c r="DC413">
        <f t="shared" si="99"/>
        <v>0</v>
      </c>
    </row>
    <row r="414" spans="1:107" x14ac:dyDescent="0.25">
      <c r="A414">
        <f>ROW(Source!A139)</f>
        <v>139</v>
      </c>
      <c r="B414">
        <v>1045535526</v>
      </c>
      <c r="C414">
        <v>1045569007</v>
      </c>
      <c r="D414">
        <v>394480058</v>
      </c>
      <c r="E414">
        <v>394458718</v>
      </c>
      <c r="F414">
        <v>1</v>
      </c>
      <c r="G414">
        <v>394458718</v>
      </c>
      <c r="H414">
        <v>3</v>
      </c>
      <c r="I414" t="s">
        <v>530</v>
      </c>
      <c r="K414" t="s">
        <v>531</v>
      </c>
      <c r="L414">
        <v>1344</v>
      </c>
      <c r="N414">
        <v>1008</v>
      </c>
      <c r="O414" t="s">
        <v>514</v>
      </c>
      <c r="P414" t="s">
        <v>514</v>
      </c>
      <c r="Q414">
        <v>1</v>
      </c>
      <c r="W414">
        <v>0</v>
      </c>
      <c r="X414">
        <v>-94250534</v>
      </c>
      <c r="Y414">
        <v>116.34</v>
      </c>
      <c r="AA414">
        <v>1.006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1</v>
      </c>
      <c r="AJ414">
        <v>1</v>
      </c>
      <c r="AK414">
        <v>1</v>
      </c>
      <c r="AL414">
        <v>1</v>
      </c>
      <c r="AN414">
        <v>0</v>
      </c>
      <c r="AO414">
        <v>1</v>
      </c>
      <c r="AP414">
        <v>0</v>
      </c>
      <c r="AQ414">
        <v>0</v>
      </c>
      <c r="AR414">
        <v>0</v>
      </c>
      <c r="AT414">
        <v>116.34</v>
      </c>
      <c r="AV414">
        <v>0</v>
      </c>
      <c r="AW414">
        <v>2</v>
      </c>
      <c r="AX414">
        <v>1045569014</v>
      </c>
      <c r="AY414">
        <v>1</v>
      </c>
      <c r="AZ414">
        <v>0</v>
      </c>
      <c r="BA414">
        <v>464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CX414">
        <f>Y414*Source!I139</f>
        <v>17.451000000000001</v>
      </c>
      <c r="CY414">
        <f>AA414</f>
        <v>1.006</v>
      </c>
      <c r="CZ414">
        <f>AE414</f>
        <v>1</v>
      </c>
      <c r="DA414">
        <f>AI414</f>
        <v>1</v>
      </c>
      <c r="DB414">
        <f t="shared" si="98"/>
        <v>116.34</v>
      </c>
      <c r="DC414">
        <f t="shared" si="99"/>
        <v>0</v>
      </c>
    </row>
    <row r="415" spans="1:107" x14ac:dyDescent="0.25">
      <c r="A415">
        <f>ROW(Source!A142)</f>
        <v>142</v>
      </c>
      <c r="B415">
        <v>1045535525</v>
      </c>
      <c r="C415">
        <v>1045568956</v>
      </c>
      <c r="D415">
        <v>394458722</v>
      </c>
      <c r="E415">
        <v>394458718</v>
      </c>
      <c r="F415">
        <v>1</v>
      </c>
      <c r="G415">
        <v>394458718</v>
      </c>
      <c r="H415">
        <v>1</v>
      </c>
      <c r="I415" t="s">
        <v>499</v>
      </c>
      <c r="K415" t="s">
        <v>500</v>
      </c>
      <c r="L415">
        <v>1191</v>
      </c>
      <c r="N415">
        <v>1013</v>
      </c>
      <c r="O415" t="s">
        <v>501</v>
      </c>
      <c r="P415" t="s">
        <v>501</v>
      </c>
      <c r="Q415">
        <v>1</v>
      </c>
      <c r="W415">
        <v>0</v>
      </c>
      <c r="X415">
        <v>476480486</v>
      </c>
      <c r="Y415">
        <v>146.80000000000001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1</v>
      </c>
      <c r="AK415">
        <v>1</v>
      </c>
      <c r="AL415">
        <v>1</v>
      </c>
      <c r="AN415">
        <v>0</v>
      </c>
      <c r="AO415">
        <v>1</v>
      </c>
      <c r="AP415">
        <v>0</v>
      </c>
      <c r="AQ415">
        <v>0</v>
      </c>
      <c r="AR415">
        <v>0</v>
      </c>
      <c r="AT415">
        <v>146.80000000000001</v>
      </c>
      <c r="AV415">
        <v>1</v>
      </c>
      <c r="AW415">
        <v>2</v>
      </c>
      <c r="AX415">
        <v>1045568957</v>
      </c>
      <c r="AY415">
        <v>1</v>
      </c>
      <c r="AZ415">
        <v>0</v>
      </c>
      <c r="BA415">
        <v>465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CX415">
        <f>Y415*Source!I142</f>
        <v>11.744000000000002</v>
      </c>
      <c r="CY415">
        <f>AD415</f>
        <v>0</v>
      </c>
      <c r="CZ415">
        <f>AH415</f>
        <v>0</v>
      </c>
      <c r="DA415">
        <f>AL415</f>
        <v>1</v>
      </c>
      <c r="DB415">
        <f t="shared" si="98"/>
        <v>0</v>
      </c>
      <c r="DC415">
        <f t="shared" si="99"/>
        <v>0</v>
      </c>
    </row>
    <row r="416" spans="1:107" x14ac:dyDescent="0.25">
      <c r="A416">
        <f>ROW(Source!A142)</f>
        <v>142</v>
      </c>
      <c r="B416">
        <v>1045535525</v>
      </c>
      <c r="C416">
        <v>1045568956</v>
      </c>
      <c r="D416">
        <v>394525191</v>
      </c>
      <c r="E416">
        <v>1</v>
      </c>
      <c r="F416">
        <v>1</v>
      </c>
      <c r="G416">
        <v>394458718</v>
      </c>
      <c r="H416">
        <v>3</v>
      </c>
      <c r="I416" t="s">
        <v>307</v>
      </c>
      <c r="J416" t="s">
        <v>308</v>
      </c>
      <c r="K416" t="s">
        <v>86</v>
      </c>
      <c r="L416">
        <v>1348</v>
      </c>
      <c r="N416">
        <v>39568864</v>
      </c>
      <c r="O416" t="s">
        <v>233</v>
      </c>
      <c r="P416" t="s">
        <v>233</v>
      </c>
      <c r="Q416">
        <v>1000</v>
      </c>
      <c r="W416">
        <v>0</v>
      </c>
      <c r="X416">
        <v>2044213033</v>
      </c>
      <c r="Y416">
        <v>3.9624999999999999</v>
      </c>
      <c r="AA416">
        <v>1774.21</v>
      </c>
      <c r="AB416">
        <v>0</v>
      </c>
      <c r="AC416">
        <v>0</v>
      </c>
      <c r="AD416">
        <v>0</v>
      </c>
      <c r="AE416">
        <v>1774.21</v>
      </c>
      <c r="AF416">
        <v>0</v>
      </c>
      <c r="AG416">
        <v>0</v>
      </c>
      <c r="AH416">
        <v>0</v>
      </c>
      <c r="AI416">
        <v>1</v>
      </c>
      <c r="AJ416">
        <v>1</v>
      </c>
      <c r="AK416">
        <v>1</v>
      </c>
      <c r="AL416">
        <v>1</v>
      </c>
      <c r="AN416">
        <v>0</v>
      </c>
      <c r="AO416">
        <v>0</v>
      </c>
      <c r="AP416">
        <v>0</v>
      </c>
      <c r="AQ416">
        <v>0</v>
      </c>
      <c r="AR416">
        <v>0</v>
      </c>
      <c r="AT416">
        <v>3.9624999999999999</v>
      </c>
      <c r="AV416">
        <v>0</v>
      </c>
      <c r="AW416">
        <v>1</v>
      </c>
      <c r="AX416">
        <v>-1</v>
      </c>
      <c r="AY416">
        <v>0</v>
      </c>
      <c r="AZ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CX416">
        <f>Y416*Source!I142</f>
        <v>0.317</v>
      </c>
      <c r="CY416">
        <f>AA416</f>
        <v>1774.21</v>
      </c>
      <c r="CZ416">
        <f>AE416</f>
        <v>1774.21</v>
      </c>
      <c r="DA416">
        <f>AI416</f>
        <v>1</v>
      </c>
      <c r="DB416">
        <f t="shared" si="98"/>
        <v>7030.31</v>
      </c>
      <c r="DC416">
        <f t="shared" si="99"/>
        <v>0</v>
      </c>
    </row>
    <row r="417" spans="1:107" x14ac:dyDescent="0.25">
      <c r="A417">
        <f>ROW(Source!A142)</f>
        <v>142</v>
      </c>
      <c r="B417">
        <v>1045535525</v>
      </c>
      <c r="C417">
        <v>1045568956</v>
      </c>
      <c r="D417">
        <v>394480045</v>
      </c>
      <c r="E417">
        <v>394458718</v>
      </c>
      <c r="F417">
        <v>1</v>
      </c>
      <c r="G417">
        <v>394458718</v>
      </c>
      <c r="H417">
        <v>3</v>
      </c>
      <c r="I417" t="s">
        <v>668</v>
      </c>
      <c r="K417" t="s">
        <v>669</v>
      </c>
      <c r="L417">
        <v>1348</v>
      </c>
      <c r="N417">
        <v>39568864</v>
      </c>
      <c r="O417" t="s">
        <v>233</v>
      </c>
      <c r="P417" t="s">
        <v>233</v>
      </c>
      <c r="Q417">
        <v>1000</v>
      </c>
      <c r="W417">
        <v>0</v>
      </c>
      <c r="X417">
        <v>1489638031</v>
      </c>
      <c r="Y417">
        <v>3.38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1</v>
      </c>
      <c r="AJ417">
        <v>1</v>
      </c>
      <c r="AK417">
        <v>1</v>
      </c>
      <c r="AL417">
        <v>1</v>
      </c>
      <c r="AN417">
        <v>0</v>
      </c>
      <c r="AO417">
        <v>1</v>
      </c>
      <c r="AP417">
        <v>0</v>
      </c>
      <c r="AQ417">
        <v>0</v>
      </c>
      <c r="AR417">
        <v>0</v>
      </c>
      <c r="AT417">
        <v>3.38</v>
      </c>
      <c r="AV417">
        <v>0</v>
      </c>
      <c r="AW417">
        <v>2</v>
      </c>
      <c r="AX417">
        <v>1045568959</v>
      </c>
      <c r="AY417">
        <v>1</v>
      </c>
      <c r="AZ417">
        <v>0</v>
      </c>
      <c r="BA417">
        <v>467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CX417">
        <f>Y417*Source!I142</f>
        <v>0.27039999999999997</v>
      </c>
      <c r="CY417">
        <f>AA417</f>
        <v>0</v>
      </c>
      <c r="CZ417">
        <f>AE417</f>
        <v>0</v>
      </c>
      <c r="DA417">
        <f>AI417</f>
        <v>1</v>
      </c>
      <c r="DB417">
        <f t="shared" si="98"/>
        <v>0</v>
      </c>
      <c r="DC417">
        <f t="shared" si="99"/>
        <v>0</v>
      </c>
    </row>
    <row r="418" spans="1:107" x14ac:dyDescent="0.25">
      <c r="A418">
        <f>ROW(Source!A143)</f>
        <v>143</v>
      </c>
      <c r="B418">
        <v>1045535526</v>
      </c>
      <c r="C418">
        <v>1045568956</v>
      </c>
      <c r="D418">
        <v>394458722</v>
      </c>
      <c r="E418">
        <v>394458718</v>
      </c>
      <c r="F418">
        <v>1</v>
      </c>
      <c r="G418">
        <v>394458718</v>
      </c>
      <c r="H418">
        <v>1</v>
      </c>
      <c r="I418" t="s">
        <v>499</v>
      </c>
      <c r="K418" t="s">
        <v>500</v>
      </c>
      <c r="L418">
        <v>1191</v>
      </c>
      <c r="N418">
        <v>1013</v>
      </c>
      <c r="O418" t="s">
        <v>501</v>
      </c>
      <c r="P418" t="s">
        <v>501</v>
      </c>
      <c r="Q418">
        <v>1</v>
      </c>
      <c r="W418">
        <v>0</v>
      </c>
      <c r="X418">
        <v>476480486</v>
      </c>
      <c r="Y418">
        <v>146.80000000000001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1</v>
      </c>
      <c r="AK418">
        <v>1</v>
      </c>
      <c r="AL418">
        <v>1</v>
      </c>
      <c r="AN418">
        <v>0</v>
      </c>
      <c r="AO418">
        <v>1</v>
      </c>
      <c r="AP418">
        <v>0</v>
      </c>
      <c r="AQ418">
        <v>0</v>
      </c>
      <c r="AR418">
        <v>0</v>
      </c>
      <c r="AT418">
        <v>146.80000000000001</v>
      </c>
      <c r="AV418">
        <v>1</v>
      </c>
      <c r="AW418">
        <v>2</v>
      </c>
      <c r="AX418">
        <v>1045568957</v>
      </c>
      <c r="AY418">
        <v>1</v>
      </c>
      <c r="AZ418">
        <v>0</v>
      </c>
      <c r="BA418">
        <v>468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CX418">
        <f>Y418*Source!I143</f>
        <v>11.744000000000002</v>
      </c>
      <c r="CY418">
        <f>AD418</f>
        <v>0</v>
      </c>
      <c r="CZ418">
        <f>AH418</f>
        <v>0</v>
      </c>
      <c r="DA418">
        <f>AL418</f>
        <v>1</v>
      </c>
      <c r="DB418">
        <f t="shared" si="98"/>
        <v>0</v>
      </c>
      <c r="DC418">
        <f t="shared" si="99"/>
        <v>0</v>
      </c>
    </row>
    <row r="419" spans="1:107" x14ac:dyDescent="0.25">
      <c r="A419">
        <f>ROW(Source!A143)</f>
        <v>143</v>
      </c>
      <c r="B419">
        <v>1045535526</v>
      </c>
      <c r="C419">
        <v>1045568956</v>
      </c>
      <c r="D419">
        <v>394525191</v>
      </c>
      <c r="E419">
        <v>1</v>
      </c>
      <c r="F419">
        <v>1</v>
      </c>
      <c r="G419">
        <v>394458718</v>
      </c>
      <c r="H419">
        <v>3</v>
      </c>
      <c r="I419" t="s">
        <v>307</v>
      </c>
      <c r="J419" t="s">
        <v>308</v>
      </c>
      <c r="K419" t="s">
        <v>86</v>
      </c>
      <c r="L419">
        <v>1348</v>
      </c>
      <c r="N419">
        <v>39568864</v>
      </c>
      <c r="O419" t="s">
        <v>233</v>
      </c>
      <c r="P419" t="s">
        <v>233</v>
      </c>
      <c r="Q419">
        <v>1000</v>
      </c>
      <c r="W419">
        <v>0</v>
      </c>
      <c r="X419">
        <v>2044213033</v>
      </c>
      <c r="Y419">
        <v>3.9624999999999999</v>
      </c>
      <c r="AA419">
        <v>8817.8237000000008</v>
      </c>
      <c r="AB419">
        <v>0</v>
      </c>
      <c r="AC419">
        <v>0</v>
      </c>
      <c r="AD419">
        <v>0</v>
      </c>
      <c r="AE419">
        <v>1774.21</v>
      </c>
      <c r="AF419">
        <v>0</v>
      </c>
      <c r="AG419">
        <v>0</v>
      </c>
      <c r="AH419">
        <v>0</v>
      </c>
      <c r="AI419">
        <v>4.97</v>
      </c>
      <c r="AJ419">
        <v>1</v>
      </c>
      <c r="AK419">
        <v>1</v>
      </c>
      <c r="AL419">
        <v>1</v>
      </c>
      <c r="AN419">
        <v>0</v>
      </c>
      <c r="AO419">
        <v>0</v>
      </c>
      <c r="AP419">
        <v>0</v>
      </c>
      <c r="AQ419">
        <v>0</v>
      </c>
      <c r="AR419">
        <v>0</v>
      </c>
      <c r="AT419">
        <v>3.9624999999999999</v>
      </c>
      <c r="AV419">
        <v>0</v>
      </c>
      <c r="AW419">
        <v>1</v>
      </c>
      <c r="AX419">
        <v>-1</v>
      </c>
      <c r="AY419">
        <v>0</v>
      </c>
      <c r="AZ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CX419">
        <f>Y419*Source!I143</f>
        <v>0.317</v>
      </c>
      <c r="CY419">
        <f>AA419</f>
        <v>8817.8237000000008</v>
      </c>
      <c r="CZ419">
        <f>AE419</f>
        <v>1774.21</v>
      </c>
      <c r="DA419">
        <f>AI419</f>
        <v>4.97</v>
      </c>
      <c r="DB419">
        <f t="shared" si="98"/>
        <v>7030.31</v>
      </c>
      <c r="DC419">
        <f t="shared" si="99"/>
        <v>0</v>
      </c>
    </row>
    <row r="420" spans="1:107" x14ac:dyDescent="0.25">
      <c r="A420">
        <f>ROW(Source!A143)</f>
        <v>143</v>
      </c>
      <c r="B420">
        <v>1045535526</v>
      </c>
      <c r="C420">
        <v>1045568956</v>
      </c>
      <c r="D420">
        <v>394480045</v>
      </c>
      <c r="E420">
        <v>394458718</v>
      </c>
      <c r="F420">
        <v>1</v>
      </c>
      <c r="G420">
        <v>394458718</v>
      </c>
      <c r="H420">
        <v>3</v>
      </c>
      <c r="I420" t="s">
        <v>668</v>
      </c>
      <c r="K420" t="s">
        <v>669</v>
      </c>
      <c r="L420">
        <v>1348</v>
      </c>
      <c r="N420">
        <v>39568864</v>
      </c>
      <c r="O420" t="s">
        <v>233</v>
      </c>
      <c r="P420" t="s">
        <v>233</v>
      </c>
      <c r="Q420">
        <v>1000</v>
      </c>
      <c r="W420">
        <v>0</v>
      </c>
      <c r="X420">
        <v>1489638031</v>
      </c>
      <c r="Y420">
        <v>3.38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1</v>
      </c>
      <c r="AJ420">
        <v>1</v>
      </c>
      <c r="AK420">
        <v>1</v>
      </c>
      <c r="AL420">
        <v>1</v>
      </c>
      <c r="AN420">
        <v>0</v>
      </c>
      <c r="AO420">
        <v>1</v>
      </c>
      <c r="AP420">
        <v>0</v>
      </c>
      <c r="AQ420">
        <v>0</v>
      </c>
      <c r="AR420">
        <v>0</v>
      </c>
      <c r="AT420">
        <v>3.38</v>
      </c>
      <c r="AV420">
        <v>0</v>
      </c>
      <c r="AW420">
        <v>2</v>
      </c>
      <c r="AX420">
        <v>1045568959</v>
      </c>
      <c r="AY420">
        <v>1</v>
      </c>
      <c r="AZ420">
        <v>0</v>
      </c>
      <c r="BA420">
        <v>470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CX420">
        <f>Y420*Source!I143</f>
        <v>0.27039999999999997</v>
      </c>
      <c r="CY420">
        <f>AA420</f>
        <v>0</v>
      </c>
      <c r="CZ420">
        <f>AE420</f>
        <v>0</v>
      </c>
      <c r="DA420">
        <f>AI420</f>
        <v>1</v>
      </c>
      <c r="DB420">
        <f t="shared" si="98"/>
        <v>0</v>
      </c>
      <c r="DC420">
        <f t="shared" si="99"/>
        <v>0</v>
      </c>
    </row>
    <row r="421" spans="1:107" x14ac:dyDescent="0.25">
      <c r="A421">
        <f>ROW(Source!A146)</f>
        <v>146</v>
      </c>
      <c r="B421">
        <v>1045535525</v>
      </c>
      <c r="C421">
        <v>1045569214</v>
      </c>
      <c r="D421">
        <v>394458722</v>
      </c>
      <c r="E421">
        <v>394458718</v>
      </c>
      <c r="F421">
        <v>1</v>
      </c>
      <c r="G421">
        <v>394458718</v>
      </c>
      <c r="H421">
        <v>1</v>
      </c>
      <c r="I421" t="s">
        <v>499</v>
      </c>
      <c r="K421" t="s">
        <v>500</v>
      </c>
      <c r="L421">
        <v>1191</v>
      </c>
      <c r="N421">
        <v>1013</v>
      </c>
      <c r="O421" t="s">
        <v>501</v>
      </c>
      <c r="P421" t="s">
        <v>501</v>
      </c>
      <c r="Q421">
        <v>1</v>
      </c>
      <c r="W421">
        <v>0</v>
      </c>
      <c r="X421">
        <v>476480486</v>
      </c>
      <c r="Y421">
        <v>26.3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1</v>
      </c>
      <c r="AK421">
        <v>1</v>
      </c>
      <c r="AL421">
        <v>1</v>
      </c>
      <c r="AN421">
        <v>0</v>
      </c>
      <c r="AO421">
        <v>1</v>
      </c>
      <c r="AP421">
        <v>0</v>
      </c>
      <c r="AQ421">
        <v>0</v>
      </c>
      <c r="AR421">
        <v>0</v>
      </c>
      <c r="AT421">
        <v>26.3</v>
      </c>
      <c r="AV421">
        <v>1</v>
      </c>
      <c r="AW421">
        <v>2</v>
      </c>
      <c r="AX421">
        <v>1045569215</v>
      </c>
      <c r="AY421">
        <v>1</v>
      </c>
      <c r="AZ421">
        <v>0</v>
      </c>
      <c r="BA421">
        <v>471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CX421">
        <f>Y421*Source!I146</f>
        <v>13.15</v>
      </c>
      <c r="CY421">
        <f>AD421</f>
        <v>0</v>
      </c>
      <c r="CZ421">
        <f>AH421</f>
        <v>0</v>
      </c>
      <c r="DA421">
        <f>AL421</f>
        <v>1</v>
      </c>
      <c r="DB421">
        <f t="shared" si="98"/>
        <v>0</v>
      </c>
      <c r="DC421">
        <f t="shared" si="99"/>
        <v>0</v>
      </c>
    </row>
    <row r="422" spans="1:107" x14ac:dyDescent="0.25">
      <c r="A422">
        <f>ROW(Source!A146)</f>
        <v>146</v>
      </c>
      <c r="B422">
        <v>1045535525</v>
      </c>
      <c r="C422">
        <v>1045569214</v>
      </c>
      <c r="D422">
        <v>394459462</v>
      </c>
      <c r="E422">
        <v>394458718</v>
      </c>
      <c r="F422">
        <v>1</v>
      </c>
      <c r="G422">
        <v>394458718</v>
      </c>
      <c r="H422">
        <v>2</v>
      </c>
      <c r="I422" t="s">
        <v>512</v>
      </c>
      <c r="K422" t="s">
        <v>513</v>
      </c>
      <c r="L422">
        <v>1344</v>
      </c>
      <c r="N422">
        <v>1008</v>
      </c>
      <c r="O422" t="s">
        <v>514</v>
      </c>
      <c r="P422" t="s">
        <v>514</v>
      </c>
      <c r="Q422">
        <v>1</v>
      </c>
      <c r="W422">
        <v>0</v>
      </c>
      <c r="X422">
        <v>-1180195794</v>
      </c>
      <c r="Y422">
        <v>4.47</v>
      </c>
      <c r="AA422">
        <v>0</v>
      </c>
      <c r="AB422">
        <v>1</v>
      </c>
      <c r="AC422">
        <v>0</v>
      </c>
      <c r="AD422">
        <v>0</v>
      </c>
      <c r="AE422">
        <v>0</v>
      </c>
      <c r="AF422">
        <v>1</v>
      </c>
      <c r="AG422">
        <v>0</v>
      </c>
      <c r="AH422">
        <v>0</v>
      </c>
      <c r="AI422">
        <v>1</v>
      </c>
      <c r="AJ422">
        <v>1</v>
      </c>
      <c r="AK422">
        <v>1</v>
      </c>
      <c r="AL422">
        <v>1</v>
      </c>
      <c r="AN422">
        <v>0</v>
      </c>
      <c r="AO422">
        <v>1</v>
      </c>
      <c r="AP422">
        <v>0</v>
      </c>
      <c r="AQ422">
        <v>0</v>
      </c>
      <c r="AR422">
        <v>0</v>
      </c>
      <c r="AT422">
        <v>4.47</v>
      </c>
      <c r="AV422">
        <v>0</v>
      </c>
      <c r="AW422">
        <v>2</v>
      </c>
      <c r="AX422">
        <v>1045569216</v>
      </c>
      <c r="AY422">
        <v>1</v>
      </c>
      <c r="AZ422">
        <v>0</v>
      </c>
      <c r="BA422">
        <v>472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CX422">
        <f>Y422*Source!I146</f>
        <v>2.2349999999999999</v>
      </c>
      <c r="CY422">
        <f>AB422</f>
        <v>1</v>
      </c>
      <c r="CZ422">
        <f>AF422</f>
        <v>1</v>
      </c>
      <c r="DA422">
        <f>AJ422</f>
        <v>1</v>
      </c>
      <c r="DB422">
        <f t="shared" si="98"/>
        <v>4.47</v>
      </c>
      <c r="DC422">
        <f t="shared" si="99"/>
        <v>0</v>
      </c>
    </row>
    <row r="423" spans="1:107" x14ac:dyDescent="0.25">
      <c r="A423">
        <f>ROW(Source!A146)</f>
        <v>146</v>
      </c>
      <c r="B423">
        <v>1045535525</v>
      </c>
      <c r="C423">
        <v>1045569214</v>
      </c>
      <c r="D423">
        <v>394506123</v>
      </c>
      <c r="E423">
        <v>1</v>
      </c>
      <c r="F423">
        <v>1</v>
      </c>
      <c r="G423">
        <v>394458718</v>
      </c>
      <c r="H423">
        <v>3</v>
      </c>
      <c r="I423" t="s">
        <v>556</v>
      </c>
      <c r="J423" t="s">
        <v>557</v>
      </c>
      <c r="K423" t="s">
        <v>558</v>
      </c>
      <c r="L423">
        <v>1339</v>
      </c>
      <c r="N423">
        <v>1007</v>
      </c>
      <c r="O423" t="s">
        <v>241</v>
      </c>
      <c r="P423" t="s">
        <v>241</v>
      </c>
      <c r="Q423">
        <v>1</v>
      </c>
      <c r="W423">
        <v>0</v>
      </c>
      <c r="X423">
        <v>-862991314</v>
      </c>
      <c r="Y423">
        <v>0.24</v>
      </c>
      <c r="AA423">
        <v>7.07</v>
      </c>
      <c r="AB423">
        <v>0</v>
      </c>
      <c r="AC423">
        <v>0</v>
      </c>
      <c r="AD423">
        <v>0</v>
      </c>
      <c r="AE423">
        <v>7.07</v>
      </c>
      <c r="AF423">
        <v>0</v>
      </c>
      <c r="AG423">
        <v>0</v>
      </c>
      <c r="AH423">
        <v>0</v>
      </c>
      <c r="AI423">
        <v>1</v>
      </c>
      <c r="AJ423">
        <v>1</v>
      </c>
      <c r="AK423">
        <v>1</v>
      </c>
      <c r="AL423">
        <v>1</v>
      </c>
      <c r="AN423">
        <v>0</v>
      </c>
      <c r="AO423">
        <v>1</v>
      </c>
      <c r="AP423">
        <v>0</v>
      </c>
      <c r="AQ423">
        <v>0</v>
      </c>
      <c r="AR423">
        <v>0</v>
      </c>
      <c r="AT423">
        <v>0.24</v>
      </c>
      <c r="AV423">
        <v>0</v>
      </c>
      <c r="AW423">
        <v>2</v>
      </c>
      <c r="AX423">
        <v>1045569217</v>
      </c>
      <c r="AY423">
        <v>1</v>
      </c>
      <c r="AZ423">
        <v>0</v>
      </c>
      <c r="BA423">
        <v>473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CX423">
        <f>Y423*Source!I146</f>
        <v>0.12</v>
      </c>
      <c r="CY423">
        <f t="shared" ref="CY423:CY428" si="100">AA423</f>
        <v>7.07</v>
      </c>
      <c r="CZ423">
        <f t="shared" ref="CZ423:CZ428" si="101">AE423</f>
        <v>7.07</v>
      </c>
      <c r="DA423">
        <f t="shared" ref="DA423:DA428" si="102">AI423</f>
        <v>1</v>
      </c>
      <c r="DB423">
        <f t="shared" si="98"/>
        <v>1.7</v>
      </c>
      <c r="DC423">
        <f t="shared" si="99"/>
        <v>0</v>
      </c>
    </row>
    <row r="424" spans="1:107" x14ac:dyDescent="0.25">
      <c r="A424">
        <f>ROW(Source!A146)</f>
        <v>146</v>
      </c>
      <c r="B424">
        <v>1045535525</v>
      </c>
      <c r="C424">
        <v>1045569214</v>
      </c>
      <c r="D424">
        <v>394507336</v>
      </c>
      <c r="E424">
        <v>1</v>
      </c>
      <c r="F424">
        <v>1</v>
      </c>
      <c r="G424">
        <v>394458718</v>
      </c>
      <c r="H424">
        <v>3</v>
      </c>
      <c r="I424" t="s">
        <v>670</v>
      </c>
      <c r="J424" t="s">
        <v>671</v>
      </c>
      <c r="K424" t="s">
        <v>672</v>
      </c>
      <c r="L424">
        <v>369160830</v>
      </c>
      <c r="N424">
        <v>1005</v>
      </c>
      <c r="O424" t="s">
        <v>292</v>
      </c>
      <c r="P424" t="s">
        <v>292</v>
      </c>
      <c r="Q424">
        <v>1</v>
      </c>
      <c r="W424">
        <v>0</v>
      </c>
      <c r="X424">
        <v>-1676237427</v>
      </c>
      <c r="Y424">
        <v>0.8</v>
      </c>
      <c r="AA424">
        <v>104</v>
      </c>
      <c r="AB424">
        <v>0</v>
      </c>
      <c r="AC424">
        <v>0</v>
      </c>
      <c r="AD424">
        <v>0</v>
      </c>
      <c r="AE424">
        <v>104</v>
      </c>
      <c r="AF424">
        <v>0</v>
      </c>
      <c r="AG424">
        <v>0</v>
      </c>
      <c r="AH424">
        <v>0</v>
      </c>
      <c r="AI424">
        <v>1</v>
      </c>
      <c r="AJ424">
        <v>1</v>
      </c>
      <c r="AK424">
        <v>1</v>
      </c>
      <c r="AL424">
        <v>1</v>
      </c>
      <c r="AN424">
        <v>0</v>
      </c>
      <c r="AO424">
        <v>1</v>
      </c>
      <c r="AP424">
        <v>0</v>
      </c>
      <c r="AQ424">
        <v>0</v>
      </c>
      <c r="AR424">
        <v>0</v>
      </c>
      <c r="AT424">
        <v>0.8</v>
      </c>
      <c r="AV424">
        <v>0</v>
      </c>
      <c r="AW424">
        <v>2</v>
      </c>
      <c r="AX424">
        <v>1045569218</v>
      </c>
      <c r="AY424">
        <v>1</v>
      </c>
      <c r="AZ424">
        <v>0</v>
      </c>
      <c r="BA424">
        <v>474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CX424">
        <f>Y424*Source!I146</f>
        <v>0.4</v>
      </c>
      <c r="CY424">
        <f t="shared" si="100"/>
        <v>104</v>
      </c>
      <c r="CZ424">
        <f t="shared" si="101"/>
        <v>104</v>
      </c>
      <c r="DA424">
        <f t="shared" si="102"/>
        <v>1</v>
      </c>
      <c r="DB424">
        <f t="shared" si="98"/>
        <v>83.2</v>
      </c>
      <c r="DC424">
        <f t="shared" si="99"/>
        <v>0</v>
      </c>
    </row>
    <row r="425" spans="1:107" x14ac:dyDescent="0.25">
      <c r="A425">
        <f>ROW(Source!A146)</f>
        <v>146</v>
      </c>
      <c r="B425">
        <v>1045535525</v>
      </c>
      <c r="C425">
        <v>1045569214</v>
      </c>
      <c r="D425">
        <v>394506384</v>
      </c>
      <c r="E425">
        <v>1</v>
      </c>
      <c r="F425">
        <v>1</v>
      </c>
      <c r="G425">
        <v>394458718</v>
      </c>
      <c r="H425">
        <v>3</v>
      </c>
      <c r="I425" t="s">
        <v>673</v>
      </c>
      <c r="J425" t="s">
        <v>674</v>
      </c>
      <c r="K425" t="s">
        <v>675</v>
      </c>
      <c r="L425">
        <v>1348</v>
      </c>
      <c r="N425">
        <v>39568864</v>
      </c>
      <c r="O425" t="s">
        <v>233</v>
      </c>
      <c r="P425" t="s">
        <v>233</v>
      </c>
      <c r="Q425">
        <v>1000</v>
      </c>
      <c r="W425">
        <v>0</v>
      </c>
      <c r="X425">
        <v>-455508453</v>
      </c>
      <c r="Y425">
        <v>2.4299999999999999E-3</v>
      </c>
      <c r="AA425">
        <v>12237.68</v>
      </c>
      <c r="AB425">
        <v>0</v>
      </c>
      <c r="AC425">
        <v>0</v>
      </c>
      <c r="AD425">
        <v>0</v>
      </c>
      <c r="AE425">
        <v>12237.68</v>
      </c>
      <c r="AF425">
        <v>0</v>
      </c>
      <c r="AG425">
        <v>0</v>
      </c>
      <c r="AH425">
        <v>0</v>
      </c>
      <c r="AI425">
        <v>1</v>
      </c>
      <c r="AJ425">
        <v>1</v>
      </c>
      <c r="AK425">
        <v>1</v>
      </c>
      <c r="AL425">
        <v>1</v>
      </c>
      <c r="AN425">
        <v>0</v>
      </c>
      <c r="AO425">
        <v>1</v>
      </c>
      <c r="AP425">
        <v>0</v>
      </c>
      <c r="AQ425">
        <v>0</v>
      </c>
      <c r="AR425">
        <v>0</v>
      </c>
      <c r="AT425">
        <v>2.4299999999999999E-3</v>
      </c>
      <c r="AV425">
        <v>0</v>
      </c>
      <c r="AW425">
        <v>2</v>
      </c>
      <c r="AX425">
        <v>1045569219</v>
      </c>
      <c r="AY425">
        <v>1</v>
      </c>
      <c r="AZ425">
        <v>0</v>
      </c>
      <c r="BA425">
        <v>475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CX425">
        <f>Y425*Source!I146</f>
        <v>1.2149999999999999E-3</v>
      </c>
      <c r="CY425">
        <f t="shared" si="100"/>
        <v>12237.68</v>
      </c>
      <c r="CZ425">
        <f t="shared" si="101"/>
        <v>12237.68</v>
      </c>
      <c r="DA425">
        <f t="shared" si="102"/>
        <v>1</v>
      </c>
      <c r="DB425">
        <f t="shared" si="98"/>
        <v>29.74</v>
      </c>
      <c r="DC425">
        <f t="shared" si="99"/>
        <v>0</v>
      </c>
    </row>
    <row r="426" spans="1:107" x14ac:dyDescent="0.25">
      <c r="A426">
        <f>ROW(Source!A146)</f>
        <v>146</v>
      </c>
      <c r="B426">
        <v>1045535525</v>
      </c>
      <c r="C426">
        <v>1045569214</v>
      </c>
      <c r="D426">
        <v>394506426</v>
      </c>
      <c r="E426">
        <v>1</v>
      </c>
      <c r="F426">
        <v>1</v>
      </c>
      <c r="G426">
        <v>394458718</v>
      </c>
      <c r="H426">
        <v>3</v>
      </c>
      <c r="I426" t="s">
        <v>383</v>
      </c>
      <c r="J426" t="s">
        <v>384</v>
      </c>
      <c r="K426" t="s">
        <v>115</v>
      </c>
      <c r="L426">
        <v>1348</v>
      </c>
      <c r="N426">
        <v>39568864</v>
      </c>
      <c r="O426" t="s">
        <v>233</v>
      </c>
      <c r="P426" t="s">
        <v>233</v>
      </c>
      <c r="Q426">
        <v>1000</v>
      </c>
      <c r="W426">
        <v>0</v>
      </c>
      <c r="X426">
        <v>-908598485</v>
      </c>
      <c r="Y426">
        <v>6.7000000000000004E-2</v>
      </c>
      <c r="AA426">
        <v>22652.13</v>
      </c>
      <c r="AB426">
        <v>0</v>
      </c>
      <c r="AC426">
        <v>0</v>
      </c>
      <c r="AD426">
        <v>0</v>
      </c>
      <c r="AE426">
        <v>22652.13</v>
      </c>
      <c r="AF426">
        <v>0</v>
      </c>
      <c r="AG426">
        <v>0</v>
      </c>
      <c r="AH426">
        <v>0</v>
      </c>
      <c r="AI426">
        <v>1</v>
      </c>
      <c r="AJ426">
        <v>1</v>
      </c>
      <c r="AK426">
        <v>1</v>
      </c>
      <c r="AL426">
        <v>1</v>
      </c>
      <c r="AN426">
        <v>0</v>
      </c>
      <c r="AO426">
        <v>0</v>
      </c>
      <c r="AP426">
        <v>0</v>
      </c>
      <c r="AQ426">
        <v>0</v>
      </c>
      <c r="AR426">
        <v>0</v>
      </c>
      <c r="AT426">
        <v>6.7000000000000004E-2</v>
      </c>
      <c r="AV426">
        <v>0</v>
      </c>
      <c r="AW426">
        <v>1</v>
      </c>
      <c r="AX426">
        <v>-1</v>
      </c>
      <c r="AY426">
        <v>0</v>
      </c>
      <c r="AZ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CX426">
        <f>Y426*Source!I146</f>
        <v>3.3500000000000002E-2</v>
      </c>
      <c r="CY426">
        <f t="shared" si="100"/>
        <v>22652.13</v>
      </c>
      <c r="CZ426">
        <f t="shared" si="101"/>
        <v>22652.13</v>
      </c>
      <c r="DA426">
        <f t="shared" si="102"/>
        <v>1</v>
      </c>
      <c r="DB426">
        <f t="shared" si="98"/>
        <v>1517.69</v>
      </c>
      <c r="DC426">
        <f t="shared" si="99"/>
        <v>0</v>
      </c>
    </row>
    <row r="427" spans="1:107" x14ac:dyDescent="0.25">
      <c r="A427">
        <f>ROW(Source!A146)</f>
        <v>146</v>
      </c>
      <c r="B427">
        <v>1045535525</v>
      </c>
      <c r="C427">
        <v>1045569214</v>
      </c>
      <c r="D427">
        <v>394506603</v>
      </c>
      <c r="E427">
        <v>1</v>
      </c>
      <c r="F427">
        <v>1</v>
      </c>
      <c r="G427">
        <v>394458718</v>
      </c>
      <c r="H427">
        <v>3</v>
      </c>
      <c r="I427" t="s">
        <v>676</v>
      </c>
      <c r="J427" t="s">
        <v>677</v>
      </c>
      <c r="K427" t="s">
        <v>678</v>
      </c>
      <c r="L427">
        <v>1348</v>
      </c>
      <c r="N427">
        <v>39568864</v>
      </c>
      <c r="O427" t="s">
        <v>233</v>
      </c>
      <c r="P427" t="s">
        <v>233</v>
      </c>
      <c r="Q427">
        <v>1000</v>
      </c>
      <c r="W427">
        <v>0</v>
      </c>
      <c r="X427">
        <v>525496182</v>
      </c>
      <c r="Y427">
        <v>1.2E-2</v>
      </c>
      <c r="AA427">
        <v>545.21</v>
      </c>
      <c r="AB427">
        <v>0</v>
      </c>
      <c r="AC427">
        <v>0</v>
      </c>
      <c r="AD427">
        <v>0</v>
      </c>
      <c r="AE427">
        <v>545.21</v>
      </c>
      <c r="AF427">
        <v>0</v>
      </c>
      <c r="AG427">
        <v>0</v>
      </c>
      <c r="AH427">
        <v>0</v>
      </c>
      <c r="AI427">
        <v>1</v>
      </c>
      <c r="AJ427">
        <v>1</v>
      </c>
      <c r="AK427">
        <v>1</v>
      </c>
      <c r="AL427">
        <v>1</v>
      </c>
      <c r="AN427">
        <v>0</v>
      </c>
      <c r="AO427">
        <v>1</v>
      </c>
      <c r="AP427">
        <v>0</v>
      </c>
      <c r="AQ427">
        <v>0</v>
      </c>
      <c r="AR427">
        <v>0</v>
      </c>
      <c r="AT427">
        <v>1.2E-2</v>
      </c>
      <c r="AV427">
        <v>0</v>
      </c>
      <c r="AW427">
        <v>2</v>
      </c>
      <c r="AX427">
        <v>1045569220</v>
      </c>
      <c r="AY427">
        <v>1</v>
      </c>
      <c r="AZ427">
        <v>0</v>
      </c>
      <c r="BA427">
        <v>476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CX427">
        <f>Y427*Source!I146</f>
        <v>6.0000000000000001E-3</v>
      </c>
      <c r="CY427">
        <f t="shared" si="100"/>
        <v>545.21</v>
      </c>
      <c r="CZ427">
        <f t="shared" si="101"/>
        <v>545.21</v>
      </c>
      <c r="DA427">
        <f t="shared" si="102"/>
        <v>1</v>
      </c>
      <c r="DB427">
        <f t="shared" si="98"/>
        <v>6.54</v>
      </c>
      <c r="DC427">
        <f t="shared" si="99"/>
        <v>0</v>
      </c>
    </row>
    <row r="428" spans="1:107" x14ac:dyDescent="0.25">
      <c r="A428">
        <f>ROW(Source!A146)</f>
        <v>146</v>
      </c>
      <c r="B428">
        <v>1045535525</v>
      </c>
      <c r="C428">
        <v>1045569214</v>
      </c>
      <c r="D428">
        <v>394506610</v>
      </c>
      <c r="E428">
        <v>1</v>
      </c>
      <c r="F428">
        <v>1</v>
      </c>
      <c r="G428">
        <v>394458718</v>
      </c>
      <c r="H428">
        <v>3</v>
      </c>
      <c r="I428" t="s">
        <v>679</v>
      </c>
      <c r="J428" t="s">
        <v>680</v>
      </c>
      <c r="K428" t="s">
        <v>681</v>
      </c>
      <c r="L428">
        <v>1348</v>
      </c>
      <c r="N428">
        <v>39568864</v>
      </c>
      <c r="O428" t="s">
        <v>233</v>
      </c>
      <c r="P428" t="s">
        <v>233</v>
      </c>
      <c r="Q428">
        <v>1000</v>
      </c>
      <c r="W428">
        <v>0</v>
      </c>
      <c r="X428">
        <v>-1028135181</v>
      </c>
      <c r="Y428">
        <v>6.4000000000000005E-4</v>
      </c>
      <c r="AA428">
        <v>12705.7</v>
      </c>
      <c r="AB428">
        <v>0</v>
      </c>
      <c r="AC428">
        <v>0</v>
      </c>
      <c r="AD428">
        <v>0</v>
      </c>
      <c r="AE428">
        <v>12705.7</v>
      </c>
      <c r="AF428">
        <v>0</v>
      </c>
      <c r="AG428">
        <v>0</v>
      </c>
      <c r="AH428">
        <v>0</v>
      </c>
      <c r="AI428">
        <v>1</v>
      </c>
      <c r="AJ428">
        <v>1</v>
      </c>
      <c r="AK428">
        <v>1</v>
      </c>
      <c r="AL428">
        <v>1</v>
      </c>
      <c r="AN428">
        <v>0</v>
      </c>
      <c r="AO428">
        <v>1</v>
      </c>
      <c r="AP428">
        <v>0</v>
      </c>
      <c r="AQ428">
        <v>0</v>
      </c>
      <c r="AR428">
        <v>0</v>
      </c>
      <c r="AT428">
        <v>6.4000000000000005E-4</v>
      </c>
      <c r="AV428">
        <v>0</v>
      </c>
      <c r="AW428">
        <v>2</v>
      </c>
      <c r="AX428">
        <v>1045569221</v>
      </c>
      <c r="AY428">
        <v>1</v>
      </c>
      <c r="AZ428">
        <v>0</v>
      </c>
      <c r="BA428">
        <v>477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CX428">
        <f>Y428*Source!I146</f>
        <v>3.2000000000000003E-4</v>
      </c>
      <c r="CY428">
        <f t="shared" si="100"/>
        <v>12705.7</v>
      </c>
      <c r="CZ428">
        <f t="shared" si="101"/>
        <v>12705.7</v>
      </c>
      <c r="DA428">
        <f t="shared" si="102"/>
        <v>1</v>
      </c>
      <c r="DB428">
        <f t="shared" si="98"/>
        <v>8.1300000000000008</v>
      </c>
      <c r="DC428">
        <f t="shared" si="99"/>
        <v>0</v>
      </c>
    </row>
    <row r="429" spans="1:107" x14ac:dyDescent="0.25">
      <c r="A429">
        <f>ROW(Source!A147)</f>
        <v>147</v>
      </c>
      <c r="B429">
        <v>1045535526</v>
      </c>
      <c r="C429">
        <v>1045569214</v>
      </c>
      <c r="D429">
        <v>394458722</v>
      </c>
      <c r="E429">
        <v>394458718</v>
      </c>
      <c r="F429">
        <v>1</v>
      </c>
      <c r="G429">
        <v>394458718</v>
      </c>
      <c r="H429">
        <v>1</v>
      </c>
      <c r="I429" t="s">
        <v>499</v>
      </c>
      <c r="K429" t="s">
        <v>500</v>
      </c>
      <c r="L429">
        <v>1191</v>
      </c>
      <c r="N429">
        <v>1013</v>
      </c>
      <c r="O429" t="s">
        <v>501</v>
      </c>
      <c r="P429" t="s">
        <v>501</v>
      </c>
      <c r="Q429">
        <v>1</v>
      </c>
      <c r="W429">
        <v>0</v>
      </c>
      <c r="X429">
        <v>476480486</v>
      </c>
      <c r="Y429">
        <v>26.3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1</v>
      </c>
      <c r="AL429">
        <v>1</v>
      </c>
      <c r="AN429">
        <v>0</v>
      </c>
      <c r="AO429">
        <v>1</v>
      </c>
      <c r="AP429">
        <v>0</v>
      </c>
      <c r="AQ429">
        <v>0</v>
      </c>
      <c r="AR429">
        <v>0</v>
      </c>
      <c r="AT429">
        <v>26.3</v>
      </c>
      <c r="AV429">
        <v>1</v>
      </c>
      <c r="AW429">
        <v>2</v>
      </c>
      <c r="AX429">
        <v>1045569215</v>
      </c>
      <c r="AY429">
        <v>1</v>
      </c>
      <c r="AZ429">
        <v>0</v>
      </c>
      <c r="BA429">
        <v>480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CX429">
        <f>Y429*Source!I147</f>
        <v>13.15</v>
      </c>
      <c r="CY429">
        <f>AD429</f>
        <v>0</v>
      </c>
      <c r="CZ429">
        <f>AH429</f>
        <v>0</v>
      </c>
      <c r="DA429">
        <f>AL429</f>
        <v>1</v>
      </c>
      <c r="DB429">
        <f t="shared" si="98"/>
        <v>0</v>
      </c>
      <c r="DC429">
        <f t="shared" si="99"/>
        <v>0</v>
      </c>
    </row>
    <row r="430" spans="1:107" x14ac:dyDescent="0.25">
      <c r="A430">
        <f>ROW(Source!A147)</f>
        <v>147</v>
      </c>
      <c r="B430">
        <v>1045535526</v>
      </c>
      <c r="C430">
        <v>1045569214</v>
      </c>
      <c r="D430">
        <v>394459462</v>
      </c>
      <c r="E430">
        <v>394458718</v>
      </c>
      <c r="F430">
        <v>1</v>
      </c>
      <c r="G430">
        <v>394458718</v>
      </c>
      <c r="H430">
        <v>2</v>
      </c>
      <c r="I430" t="s">
        <v>512</v>
      </c>
      <c r="K430" t="s">
        <v>513</v>
      </c>
      <c r="L430">
        <v>1344</v>
      </c>
      <c r="N430">
        <v>1008</v>
      </c>
      <c r="O430" t="s">
        <v>514</v>
      </c>
      <c r="P430" t="s">
        <v>514</v>
      </c>
      <c r="Q430">
        <v>1</v>
      </c>
      <c r="W430">
        <v>0</v>
      </c>
      <c r="X430">
        <v>-1180195794</v>
      </c>
      <c r="Y430">
        <v>4.47</v>
      </c>
      <c r="AA430">
        <v>0</v>
      </c>
      <c r="AB430">
        <v>1.0249999999999999</v>
      </c>
      <c r="AC430">
        <v>0</v>
      </c>
      <c r="AD430">
        <v>0</v>
      </c>
      <c r="AE430">
        <v>0</v>
      </c>
      <c r="AF430">
        <v>1</v>
      </c>
      <c r="AG430">
        <v>0</v>
      </c>
      <c r="AH430">
        <v>0</v>
      </c>
      <c r="AI430">
        <v>1</v>
      </c>
      <c r="AJ430">
        <v>1</v>
      </c>
      <c r="AK430">
        <v>1</v>
      </c>
      <c r="AL430">
        <v>1</v>
      </c>
      <c r="AN430">
        <v>0</v>
      </c>
      <c r="AO430">
        <v>1</v>
      </c>
      <c r="AP430">
        <v>0</v>
      </c>
      <c r="AQ430">
        <v>0</v>
      </c>
      <c r="AR430">
        <v>0</v>
      </c>
      <c r="AT430">
        <v>4.47</v>
      </c>
      <c r="AV430">
        <v>0</v>
      </c>
      <c r="AW430">
        <v>2</v>
      </c>
      <c r="AX430">
        <v>1045569216</v>
      </c>
      <c r="AY430">
        <v>1</v>
      </c>
      <c r="AZ430">
        <v>0</v>
      </c>
      <c r="BA430">
        <v>481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CX430">
        <f>Y430*Source!I147</f>
        <v>2.2349999999999999</v>
      </c>
      <c r="CY430">
        <f>AB430</f>
        <v>1.0249999999999999</v>
      </c>
      <c r="CZ430">
        <f>AF430</f>
        <v>1</v>
      </c>
      <c r="DA430">
        <f>AJ430</f>
        <v>1</v>
      </c>
      <c r="DB430">
        <f t="shared" si="98"/>
        <v>4.47</v>
      </c>
      <c r="DC430">
        <f t="shared" si="99"/>
        <v>0</v>
      </c>
    </row>
    <row r="431" spans="1:107" x14ac:dyDescent="0.25">
      <c r="A431">
        <f>ROW(Source!A147)</f>
        <v>147</v>
      </c>
      <c r="B431">
        <v>1045535526</v>
      </c>
      <c r="C431">
        <v>1045569214</v>
      </c>
      <c r="D431">
        <v>394506123</v>
      </c>
      <c r="E431">
        <v>1</v>
      </c>
      <c r="F431">
        <v>1</v>
      </c>
      <c r="G431">
        <v>394458718</v>
      </c>
      <c r="H431">
        <v>3</v>
      </c>
      <c r="I431" t="s">
        <v>556</v>
      </c>
      <c r="J431" t="s">
        <v>557</v>
      </c>
      <c r="K431" t="s">
        <v>558</v>
      </c>
      <c r="L431">
        <v>1339</v>
      </c>
      <c r="N431">
        <v>1007</v>
      </c>
      <c r="O431" t="s">
        <v>241</v>
      </c>
      <c r="P431" t="s">
        <v>241</v>
      </c>
      <c r="Q431">
        <v>1</v>
      </c>
      <c r="W431">
        <v>0</v>
      </c>
      <c r="X431">
        <v>-862991314</v>
      </c>
      <c r="Y431">
        <v>0.24</v>
      </c>
      <c r="AA431">
        <v>36.339799999999997</v>
      </c>
      <c r="AB431">
        <v>0</v>
      </c>
      <c r="AC431">
        <v>0</v>
      </c>
      <c r="AD431">
        <v>0</v>
      </c>
      <c r="AE431">
        <v>7.07</v>
      </c>
      <c r="AF431">
        <v>0</v>
      </c>
      <c r="AG431">
        <v>0</v>
      </c>
      <c r="AH431">
        <v>0</v>
      </c>
      <c r="AI431">
        <v>5.14</v>
      </c>
      <c r="AJ431">
        <v>1</v>
      </c>
      <c r="AK431">
        <v>1</v>
      </c>
      <c r="AL431">
        <v>1</v>
      </c>
      <c r="AN431">
        <v>0</v>
      </c>
      <c r="AO431">
        <v>1</v>
      </c>
      <c r="AP431">
        <v>0</v>
      </c>
      <c r="AQ431">
        <v>0</v>
      </c>
      <c r="AR431">
        <v>0</v>
      </c>
      <c r="AT431">
        <v>0.24</v>
      </c>
      <c r="AV431">
        <v>0</v>
      </c>
      <c r="AW431">
        <v>2</v>
      </c>
      <c r="AX431">
        <v>1045569217</v>
      </c>
      <c r="AY431">
        <v>1</v>
      </c>
      <c r="AZ431">
        <v>0</v>
      </c>
      <c r="BA431">
        <v>482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CX431">
        <f>Y431*Source!I147</f>
        <v>0.12</v>
      </c>
      <c r="CY431">
        <f t="shared" ref="CY431:CY436" si="103">AA431</f>
        <v>36.339799999999997</v>
      </c>
      <c r="CZ431">
        <f t="shared" ref="CZ431:CZ436" si="104">AE431</f>
        <v>7.07</v>
      </c>
      <c r="DA431">
        <f t="shared" ref="DA431:DA436" si="105">AI431</f>
        <v>5.14</v>
      </c>
      <c r="DB431">
        <f t="shared" si="98"/>
        <v>1.7</v>
      </c>
      <c r="DC431">
        <f t="shared" si="99"/>
        <v>0</v>
      </c>
    </row>
    <row r="432" spans="1:107" x14ac:dyDescent="0.25">
      <c r="A432">
        <f>ROW(Source!A147)</f>
        <v>147</v>
      </c>
      <c r="B432">
        <v>1045535526</v>
      </c>
      <c r="C432">
        <v>1045569214</v>
      </c>
      <c r="D432">
        <v>394507336</v>
      </c>
      <c r="E432">
        <v>1</v>
      </c>
      <c r="F432">
        <v>1</v>
      </c>
      <c r="G432">
        <v>394458718</v>
      </c>
      <c r="H432">
        <v>3</v>
      </c>
      <c r="I432" t="s">
        <v>670</v>
      </c>
      <c r="J432" t="s">
        <v>671</v>
      </c>
      <c r="K432" t="s">
        <v>672</v>
      </c>
      <c r="L432">
        <v>369160830</v>
      </c>
      <c r="N432">
        <v>1005</v>
      </c>
      <c r="O432" t="s">
        <v>292</v>
      </c>
      <c r="P432" t="s">
        <v>292</v>
      </c>
      <c r="Q432">
        <v>1</v>
      </c>
      <c r="W432">
        <v>0</v>
      </c>
      <c r="X432">
        <v>-1676237427</v>
      </c>
      <c r="Y432">
        <v>0.8</v>
      </c>
      <c r="AA432">
        <v>139.36000000000001</v>
      </c>
      <c r="AB432">
        <v>0</v>
      </c>
      <c r="AC432">
        <v>0</v>
      </c>
      <c r="AD432">
        <v>0</v>
      </c>
      <c r="AE432">
        <v>104</v>
      </c>
      <c r="AF432">
        <v>0</v>
      </c>
      <c r="AG432">
        <v>0</v>
      </c>
      <c r="AH432">
        <v>0</v>
      </c>
      <c r="AI432">
        <v>1.34</v>
      </c>
      <c r="AJ432">
        <v>1</v>
      </c>
      <c r="AK432">
        <v>1</v>
      </c>
      <c r="AL432">
        <v>1</v>
      </c>
      <c r="AN432">
        <v>0</v>
      </c>
      <c r="AO432">
        <v>1</v>
      </c>
      <c r="AP432">
        <v>0</v>
      </c>
      <c r="AQ432">
        <v>0</v>
      </c>
      <c r="AR432">
        <v>0</v>
      </c>
      <c r="AT432">
        <v>0.8</v>
      </c>
      <c r="AV432">
        <v>0</v>
      </c>
      <c r="AW432">
        <v>2</v>
      </c>
      <c r="AX432">
        <v>1045569218</v>
      </c>
      <c r="AY432">
        <v>1</v>
      </c>
      <c r="AZ432">
        <v>0</v>
      </c>
      <c r="BA432">
        <v>483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CX432">
        <f>Y432*Source!I147</f>
        <v>0.4</v>
      </c>
      <c r="CY432">
        <f t="shared" si="103"/>
        <v>139.36000000000001</v>
      </c>
      <c r="CZ432">
        <f t="shared" si="104"/>
        <v>104</v>
      </c>
      <c r="DA432">
        <f t="shared" si="105"/>
        <v>1.34</v>
      </c>
      <c r="DB432">
        <f t="shared" si="98"/>
        <v>83.2</v>
      </c>
      <c r="DC432">
        <f t="shared" si="99"/>
        <v>0</v>
      </c>
    </row>
    <row r="433" spans="1:107" x14ac:dyDescent="0.25">
      <c r="A433">
        <f>ROW(Source!A147)</f>
        <v>147</v>
      </c>
      <c r="B433">
        <v>1045535526</v>
      </c>
      <c r="C433">
        <v>1045569214</v>
      </c>
      <c r="D433">
        <v>394506384</v>
      </c>
      <c r="E433">
        <v>1</v>
      </c>
      <c r="F433">
        <v>1</v>
      </c>
      <c r="G433">
        <v>394458718</v>
      </c>
      <c r="H433">
        <v>3</v>
      </c>
      <c r="I433" t="s">
        <v>673</v>
      </c>
      <c r="J433" t="s">
        <v>674</v>
      </c>
      <c r="K433" t="s">
        <v>675</v>
      </c>
      <c r="L433">
        <v>1348</v>
      </c>
      <c r="N433">
        <v>39568864</v>
      </c>
      <c r="O433" t="s">
        <v>233</v>
      </c>
      <c r="P433" t="s">
        <v>233</v>
      </c>
      <c r="Q433">
        <v>1000</v>
      </c>
      <c r="W433">
        <v>0</v>
      </c>
      <c r="X433">
        <v>-455508453</v>
      </c>
      <c r="Y433">
        <v>2.4299999999999999E-3</v>
      </c>
      <c r="AA433">
        <v>355871.73440000002</v>
      </c>
      <c r="AB433">
        <v>0</v>
      </c>
      <c r="AC433">
        <v>0</v>
      </c>
      <c r="AD433">
        <v>0</v>
      </c>
      <c r="AE433">
        <v>12237.68</v>
      </c>
      <c r="AF433">
        <v>0</v>
      </c>
      <c r="AG433">
        <v>0</v>
      </c>
      <c r="AH433">
        <v>0</v>
      </c>
      <c r="AI433">
        <v>29.08</v>
      </c>
      <c r="AJ433">
        <v>1</v>
      </c>
      <c r="AK433">
        <v>1</v>
      </c>
      <c r="AL433">
        <v>1</v>
      </c>
      <c r="AN433">
        <v>0</v>
      </c>
      <c r="AO433">
        <v>1</v>
      </c>
      <c r="AP433">
        <v>0</v>
      </c>
      <c r="AQ433">
        <v>0</v>
      </c>
      <c r="AR433">
        <v>0</v>
      </c>
      <c r="AT433">
        <v>2.4299999999999999E-3</v>
      </c>
      <c r="AV433">
        <v>0</v>
      </c>
      <c r="AW433">
        <v>2</v>
      </c>
      <c r="AX433">
        <v>1045569219</v>
      </c>
      <c r="AY433">
        <v>1</v>
      </c>
      <c r="AZ433">
        <v>0</v>
      </c>
      <c r="BA433">
        <v>484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CX433">
        <f>Y433*Source!I147</f>
        <v>1.2149999999999999E-3</v>
      </c>
      <c r="CY433">
        <f t="shared" si="103"/>
        <v>355871.73440000002</v>
      </c>
      <c r="CZ433">
        <f t="shared" si="104"/>
        <v>12237.68</v>
      </c>
      <c r="DA433">
        <f t="shared" si="105"/>
        <v>29.08</v>
      </c>
      <c r="DB433">
        <f t="shared" si="98"/>
        <v>29.74</v>
      </c>
      <c r="DC433">
        <f t="shared" si="99"/>
        <v>0</v>
      </c>
    </row>
    <row r="434" spans="1:107" x14ac:dyDescent="0.25">
      <c r="A434">
        <f>ROW(Source!A147)</f>
        <v>147</v>
      </c>
      <c r="B434">
        <v>1045535526</v>
      </c>
      <c r="C434">
        <v>1045569214</v>
      </c>
      <c r="D434">
        <v>394506426</v>
      </c>
      <c r="E434">
        <v>1</v>
      </c>
      <c r="F434">
        <v>1</v>
      </c>
      <c r="G434">
        <v>394458718</v>
      </c>
      <c r="H434">
        <v>3</v>
      </c>
      <c r="I434" t="s">
        <v>383</v>
      </c>
      <c r="J434" t="s">
        <v>384</v>
      </c>
      <c r="K434" t="s">
        <v>115</v>
      </c>
      <c r="L434">
        <v>1348</v>
      </c>
      <c r="N434">
        <v>39568864</v>
      </c>
      <c r="O434" t="s">
        <v>233</v>
      </c>
      <c r="P434" t="s">
        <v>233</v>
      </c>
      <c r="Q434">
        <v>1000</v>
      </c>
      <c r="W434">
        <v>0</v>
      </c>
      <c r="X434">
        <v>-908598485</v>
      </c>
      <c r="Y434">
        <v>6.7000000000000004E-2</v>
      </c>
      <c r="AA434">
        <v>33978.195</v>
      </c>
      <c r="AB434">
        <v>0</v>
      </c>
      <c r="AC434">
        <v>0</v>
      </c>
      <c r="AD434">
        <v>0</v>
      </c>
      <c r="AE434">
        <v>22652.13</v>
      </c>
      <c r="AF434">
        <v>0</v>
      </c>
      <c r="AG434">
        <v>0</v>
      </c>
      <c r="AH434">
        <v>0</v>
      </c>
      <c r="AI434">
        <v>1.5</v>
      </c>
      <c r="AJ434">
        <v>1</v>
      </c>
      <c r="AK434">
        <v>1</v>
      </c>
      <c r="AL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T434">
        <v>6.7000000000000004E-2</v>
      </c>
      <c r="AV434">
        <v>0</v>
      </c>
      <c r="AW434">
        <v>1</v>
      </c>
      <c r="AX434">
        <v>-1</v>
      </c>
      <c r="AY434">
        <v>0</v>
      </c>
      <c r="AZ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CX434">
        <f>Y434*Source!I147</f>
        <v>3.3500000000000002E-2</v>
      </c>
      <c r="CY434">
        <f t="shared" si="103"/>
        <v>33978.195</v>
      </c>
      <c r="CZ434">
        <f t="shared" si="104"/>
        <v>22652.13</v>
      </c>
      <c r="DA434">
        <f t="shared" si="105"/>
        <v>1.5</v>
      </c>
      <c r="DB434">
        <f t="shared" si="98"/>
        <v>1517.69</v>
      </c>
      <c r="DC434">
        <f t="shared" si="99"/>
        <v>0</v>
      </c>
    </row>
    <row r="435" spans="1:107" x14ac:dyDescent="0.25">
      <c r="A435">
        <f>ROW(Source!A147)</f>
        <v>147</v>
      </c>
      <c r="B435">
        <v>1045535526</v>
      </c>
      <c r="C435">
        <v>1045569214</v>
      </c>
      <c r="D435">
        <v>394506603</v>
      </c>
      <c r="E435">
        <v>1</v>
      </c>
      <c r="F435">
        <v>1</v>
      </c>
      <c r="G435">
        <v>394458718</v>
      </c>
      <c r="H435">
        <v>3</v>
      </c>
      <c r="I435" t="s">
        <v>676</v>
      </c>
      <c r="J435" t="s">
        <v>677</v>
      </c>
      <c r="K435" t="s">
        <v>678</v>
      </c>
      <c r="L435">
        <v>1348</v>
      </c>
      <c r="N435">
        <v>39568864</v>
      </c>
      <c r="O435" t="s">
        <v>233</v>
      </c>
      <c r="P435" t="s">
        <v>233</v>
      </c>
      <c r="Q435">
        <v>1000</v>
      </c>
      <c r="W435">
        <v>0</v>
      </c>
      <c r="X435">
        <v>525496182</v>
      </c>
      <c r="Y435">
        <v>1.2E-2</v>
      </c>
      <c r="AA435">
        <v>3134.9575</v>
      </c>
      <c r="AB435">
        <v>0</v>
      </c>
      <c r="AC435">
        <v>0</v>
      </c>
      <c r="AD435">
        <v>0</v>
      </c>
      <c r="AE435">
        <v>545.21</v>
      </c>
      <c r="AF435">
        <v>0</v>
      </c>
      <c r="AG435">
        <v>0</v>
      </c>
      <c r="AH435">
        <v>0</v>
      </c>
      <c r="AI435">
        <v>5.75</v>
      </c>
      <c r="AJ435">
        <v>1</v>
      </c>
      <c r="AK435">
        <v>1</v>
      </c>
      <c r="AL435">
        <v>1</v>
      </c>
      <c r="AN435">
        <v>0</v>
      </c>
      <c r="AO435">
        <v>1</v>
      </c>
      <c r="AP435">
        <v>0</v>
      </c>
      <c r="AQ435">
        <v>0</v>
      </c>
      <c r="AR435">
        <v>0</v>
      </c>
      <c r="AT435">
        <v>1.2E-2</v>
      </c>
      <c r="AV435">
        <v>0</v>
      </c>
      <c r="AW435">
        <v>2</v>
      </c>
      <c r="AX435">
        <v>1045569220</v>
      </c>
      <c r="AY435">
        <v>1</v>
      </c>
      <c r="AZ435">
        <v>0</v>
      </c>
      <c r="BA435">
        <v>485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CX435">
        <f>Y435*Source!I147</f>
        <v>6.0000000000000001E-3</v>
      </c>
      <c r="CY435">
        <f t="shared" si="103"/>
        <v>3134.9575</v>
      </c>
      <c r="CZ435">
        <f t="shared" si="104"/>
        <v>545.21</v>
      </c>
      <c r="DA435">
        <f t="shared" si="105"/>
        <v>5.75</v>
      </c>
      <c r="DB435">
        <f t="shared" si="98"/>
        <v>6.54</v>
      </c>
      <c r="DC435">
        <f t="shared" si="99"/>
        <v>0</v>
      </c>
    </row>
    <row r="436" spans="1:107" x14ac:dyDescent="0.25">
      <c r="A436">
        <f>ROW(Source!A147)</f>
        <v>147</v>
      </c>
      <c r="B436">
        <v>1045535526</v>
      </c>
      <c r="C436">
        <v>1045569214</v>
      </c>
      <c r="D436">
        <v>394506610</v>
      </c>
      <c r="E436">
        <v>1</v>
      </c>
      <c r="F436">
        <v>1</v>
      </c>
      <c r="G436">
        <v>394458718</v>
      </c>
      <c r="H436">
        <v>3</v>
      </c>
      <c r="I436" t="s">
        <v>679</v>
      </c>
      <c r="J436" t="s">
        <v>680</v>
      </c>
      <c r="K436" t="s">
        <v>681</v>
      </c>
      <c r="L436">
        <v>1348</v>
      </c>
      <c r="N436">
        <v>39568864</v>
      </c>
      <c r="O436" t="s">
        <v>233</v>
      </c>
      <c r="P436" t="s">
        <v>233</v>
      </c>
      <c r="Q436">
        <v>1000</v>
      </c>
      <c r="W436">
        <v>0</v>
      </c>
      <c r="X436">
        <v>-1028135181</v>
      </c>
      <c r="Y436">
        <v>6.4000000000000005E-4</v>
      </c>
      <c r="AA436">
        <v>30366.623</v>
      </c>
      <c r="AB436">
        <v>0</v>
      </c>
      <c r="AC436">
        <v>0</v>
      </c>
      <c r="AD436">
        <v>0</v>
      </c>
      <c r="AE436">
        <v>12705.7</v>
      </c>
      <c r="AF436">
        <v>0</v>
      </c>
      <c r="AG436">
        <v>0</v>
      </c>
      <c r="AH436">
        <v>0</v>
      </c>
      <c r="AI436">
        <v>2.39</v>
      </c>
      <c r="AJ436">
        <v>1</v>
      </c>
      <c r="AK436">
        <v>1</v>
      </c>
      <c r="AL436">
        <v>1</v>
      </c>
      <c r="AN436">
        <v>0</v>
      </c>
      <c r="AO436">
        <v>1</v>
      </c>
      <c r="AP436">
        <v>0</v>
      </c>
      <c r="AQ436">
        <v>0</v>
      </c>
      <c r="AR436">
        <v>0</v>
      </c>
      <c r="AT436">
        <v>6.4000000000000005E-4</v>
      </c>
      <c r="AV436">
        <v>0</v>
      </c>
      <c r="AW436">
        <v>2</v>
      </c>
      <c r="AX436">
        <v>1045569221</v>
      </c>
      <c r="AY436">
        <v>1</v>
      </c>
      <c r="AZ436">
        <v>0</v>
      </c>
      <c r="BA436">
        <v>486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CX436">
        <f>Y436*Source!I147</f>
        <v>3.2000000000000003E-4</v>
      </c>
      <c r="CY436">
        <f t="shared" si="103"/>
        <v>30366.623</v>
      </c>
      <c r="CZ436">
        <f t="shared" si="104"/>
        <v>12705.7</v>
      </c>
      <c r="DA436">
        <f t="shared" si="105"/>
        <v>2.39</v>
      </c>
      <c r="DB436">
        <f t="shared" si="98"/>
        <v>8.1300000000000008</v>
      </c>
      <c r="DC436">
        <f t="shared" si="99"/>
        <v>0</v>
      </c>
    </row>
    <row r="437" spans="1:107" x14ac:dyDescent="0.25">
      <c r="A437">
        <f>ROW(Source!A150)</f>
        <v>150</v>
      </c>
      <c r="B437">
        <v>1045535525</v>
      </c>
      <c r="C437">
        <v>1045570271</v>
      </c>
      <c r="D437">
        <v>394458722</v>
      </c>
      <c r="E437">
        <v>394458718</v>
      </c>
      <c r="F437">
        <v>1</v>
      </c>
      <c r="G437">
        <v>394458718</v>
      </c>
      <c r="H437">
        <v>1</v>
      </c>
      <c r="I437" t="s">
        <v>499</v>
      </c>
      <c r="K437" t="s">
        <v>500</v>
      </c>
      <c r="L437">
        <v>1191</v>
      </c>
      <c r="N437">
        <v>1013</v>
      </c>
      <c r="O437" t="s">
        <v>501</v>
      </c>
      <c r="P437" t="s">
        <v>501</v>
      </c>
      <c r="Q437">
        <v>1</v>
      </c>
      <c r="W437">
        <v>0</v>
      </c>
      <c r="X437">
        <v>476480486</v>
      </c>
      <c r="Y437">
        <v>0.65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1</v>
      </c>
      <c r="AK437">
        <v>1</v>
      </c>
      <c r="AL437">
        <v>1</v>
      </c>
      <c r="AN437">
        <v>0</v>
      </c>
      <c r="AO437">
        <v>1</v>
      </c>
      <c r="AP437">
        <v>0</v>
      </c>
      <c r="AQ437">
        <v>0</v>
      </c>
      <c r="AR437">
        <v>0</v>
      </c>
      <c r="AT437">
        <v>0.65</v>
      </c>
      <c r="AV437">
        <v>1</v>
      </c>
      <c r="AW437">
        <v>2</v>
      </c>
      <c r="AX437">
        <v>1045570272</v>
      </c>
      <c r="AY437">
        <v>1</v>
      </c>
      <c r="AZ437">
        <v>0</v>
      </c>
      <c r="BA437">
        <v>489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CX437">
        <f>Y437*Source!I150</f>
        <v>1.014</v>
      </c>
      <c r="CY437">
        <f>AD437</f>
        <v>0</v>
      </c>
      <c r="CZ437">
        <f>AH437</f>
        <v>0</v>
      </c>
      <c r="DA437">
        <f>AL437</f>
        <v>1</v>
      </c>
      <c r="DB437">
        <f t="shared" si="98"/>
        <v>0</v>
      </c>
      <c r="DC437">
        <f t="shared" si="99"/>
        <v>0</v>
      </c>
    </row>
    <row r="438" spans="1:107" x14ac:dyDescent="0.25">
      <c r="A438">
        <f>ROW(Source!A150)</f>
        <v>150</v>
      </c>
      <c r="B438">
        <v>1045535525</v>
      </c>
      <c r="C438">
        <v>1045570271</v>
      </c>
      <c r="D438">
        <v>394530623</v>
      </c>
      <c r="E438">
        <v>1</v>
      </c>
      <c r="F438">
        <v>1</v>
      </c>
      <c r="G438">
        <v>394458718</v>
      </c>
      <c r="H438">
        <v>2</v>
      </c>
      <c r="I438" t="s">
        <v>682</v>
      </c>
      <c r="J438" t="s">
        <v>683</v>
      </c>
      <c r="K438" t="s">
        <v>684</v>
      </c>
      <c r="L438">
        <v>1367</v>
      </c>
      <c r="N438">
        <v>91022270</v>
      </c>
      <c r="O438" t="s">
        <v>505</v>
      </c>
      <c r="P438" t="s">
        <v>505</v>
      </c>
      <c r="Q438">
        <v>1</v>
      </c>
      <c r="W438">
        <v>0</v>
      </c>
      <c r="X438">
        <v>-1811524351</v>
      </c>
      <c r="Y438">
        <v>0.54</v>
      </c>
      <c r="AA438">
        <v>0</v>
      </c>
      <c r="AB438">
        <v>305.56</v>
      </c>
      <c r="AC438">
        <v>18.27</v>
      </c>
      <c r="AD438">
        <v>0</v>
      </c>
      <c r="AE438">
        <v>0</v>
      </c>
      <c r="AF438">
        <v>305.56</v>
      </c>
      <c r="AG438">
        <v>18.27</v>
      </c>
      <c r="AH438">
        <v>0</v>
      </c>
      <c r="AI438">
        <v>1</v>
      </c>
      <c r="AJ438">
        <v>1</v>
      </c>
      <c r="AK438">
        <v>1</v>
      </c>
      <c r="AL438">
        <v>1</v>
      </c>
      <c r="AN438">
        <v>0</v>
      </c>
      <c r="AO438">
        <v>1</v>
      </c>
      <c r="AP438">
        <v>0</v>
      </c>
      <c r="AQ438">
        <v>0</v>
      </c>
      <c r="AR438">
        <v>0</v>
      </c>
      <c r="AT438">
        <v>0.54</v>
      </c>
      <c r="AV438">
        <v>0</v>
      </c>
      <c r="AW438">
        <v>2</v>
      </c>
      <c r="AX438">
        <v>1045570273</v>
      </c>
      <c r="AY438">
        <v>1</v>
      </c>
      <c r="AZ438">
        <v>0</v>
      </c>
      <c r="BA438">
        <v>490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CX438">
        <f>Y438*Source!I150</f>
        <v>0.84240000000000004</v>
      </c>
      <c r="CY438">
        <f>AB438</f>
        <v>305.56</v>
      </c>
      <c r="CZ438">
        <f>AF438</f>
        <v>305.56</v>
      </c>
      <c r="DA438">
        <f>AJ438</f>
        <v>1</v>
      </c>
      <c r="DB438">
        <f t="shared" si="98"/>
        <v>165</v>
      </c>
      <c r="DC438">
        <f t="shared" si="99"/>
        <v>9.8699999999999992</v>
      </c>
    </row>
    <row r="439" spans="1:107" x14ac:dyDescent="0.25">
      <c r="A439">
        <f>ROW(Source!A151)</f>
        <v>151</v>
      </c>
      <c r="B439">
        <v>1045535526</v>
      </c>
      <c r="C439">
        <v>1045570271</v>
      </c>
      <c r="D439">
        <v>394458722</v>
      </c>
      <c r="E439">
        <v>394458718</v>
      </c>
      <c r="F439">
        <v>1</v>
      </c>
      <c r="G439">
        <v>394458718</v>
      </c>
      <c r="H439">
        <v>1</v>
      </c>
      <c r="I439" t="s">
        <v>499</v>
      </c>
      <c r="K439" t="s">
        <v>500</v>
      </c>
      <c r="L439">
        <v>1191</v>
      </c>
      <c r="N439">
        <v>1013</v>
      </c>
      <c r="O439" t="s">
        <v>501</v>
      </c>
      <c r="P439" t="s">
        <v>501</v>
      </c>
      <c r="Q439">
        <v>1</v>
      </c>
      <c r="W439">
        <v>0</v>
      </c>
      <c r="X439">
        <v>476480486</v>
      </c>
      <c r="Y439">
        <v>0.65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1</v>
      </c>
      <c r="AK439">
        <v>1</v>
      </c>
      <c r="AL439">
        <v>1</v>
      </c>
      <c r="AN439">
        <v>0</v>
      </c>
      <c r="AO439">
        <v>1</v>
      </c>
      <c r="AP439">
        <v>0</v>
      </c>
      <c r="AQ439">
        <v>0</v>
      </c>
      <c r="AR439">
        <v>0</v>
      </c>
      <c r="AT439">
        <v>0.65</v>
      </c>
      <c r="AV439">
        <v>1</v>
      </c>
      <c r="AW439">
        <v>2</v>
      </c>
      <c r="AX439">
        <v>1045570272</v>
      </c>
      <c r="AY439">
        <v>1</v>
      </c>
      <c r="AZ439">
        <v>0</v>
      </c>
      <c r="BA439">
        <v>491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CX439">
        <f>Y439*Source!I151</f>
        <v>1.014</v>
      </c>
      <c r="CY439">
        <f>AD439</f>
        <v>0</v>
      </c>
      <c r="CZ439">
        <f>AH439</f>
        <v>0</v>
      </c>
      <c r="DA439">
        <f>AL439</f>
        <v>1</v>
      </c>
      <c r="DB439">
        <f t="shared" si="98"/>
        <v>0</v>
      </c>
      <c r="DC439">
        <f t="shared" si="99"/>
        <v>0</v>
      </c>
    </row>
    <row r="440" spans="1:107" x14ac:dyDescent="0.25">
      <c r="A440">
        <f>ROW(Source!A151)</f>
        <v>151</v>
      </c>
      <c r="B440">
        <v>1045535526</v>
      </c>
      <c r="C440">
        <v>1045570271</v>
      </c>
      <c r="D440">
        <v>394530623</v>
      </c>
      <c r="E440">
        <v>1</v>
      </c>
      <c r="F440">
        <v>1</v>
      </c>
      <c r="G440">
        <v>394458718</v>
      </c>
      <c r="H440">
        <v>2</v>
      </c>
      <c r="I440" t="s">
        <v>682</v>
      </c>
      <c r="J440" t="s">
        <v>683</v>
      </c>
      <c r="K440" t="s">
        <v>684</v>
      </c>
      <c r="L440">
        <v>1367</v>
      </c>
      <c r="N440">
        <v>91022270</v>
      </c>
      <c r="O440" t="s">
        <v>505</v>
      </c>
      <c r="P440" t="s">
        <v>505</v>
      </c>
      <c r="Q440">
        <v>1</v>
      </c>
      <c r="W440">
        <v>0</v>
      </c>
      <c r="X440">
        <v>-1811524351</v>
      </c>
      <c r="Y440">
        <v>0.54</v>
      </c>
      <c r="AA440">
        <v>0</v>
      </c>
      <c r="AB440">
        <v>2804.5519039999999</v>
      </c>
      <c r="AC440">
        <v>560.77937999999995</v>
      </c>
      <c r="AD440">
        <v>0</v>
      </c>
      <c r="AE440">
        <v>0</v>
      </c>
      <c r="AF440">
        <v>305.56</v>
      </c>
      <c r="AG440">
        <v>18.27</v>
      </c>
      <c r="AH440">
        <v>0</v>
      </c>
      <c r="AI440">
        <v>1</v>
      </c>
      <c r="AJ440">
        <v>7.7</v>
      </c>
      <c r="AK440">
        <v>25.75</v>
      </c>
      <c r="AL440">
        <v>1</v>
      </c>
      <c r="AN440">
        <v>0</v>
      </c>
      <c r="AO440">
        <v>1</v>
      </c>
      <c r="AP440">
        <v>0</v>
      </c>
      <c r="AQ440">
        <v>0</v>
      </c>
      <c r="AR440">
        <v>0</v>
      </c>
      <c r="AT440">
        <v>0.54</v>
      </c>
      <c r="AV440">
        <v>0</v>
      </c>
      <c r="AW440">
        <v>2</v>
      </c>
      <c r="AX440">
        <v>1045570273</v>
      </c>
      <c r="AY440">
        <v>1</v>
      </c>
      <c r="AZ440">
        <v>0</v>
      </c>
      <c r="BA440">
        <v>492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CX440">
        <f>Y440*Source!I151</f>
        <v>0.84240000000000004</v>
      </c>
      <c r="CY440">
        <f t="shared" ref="CY440:CY448" si="106">AB440</f>
        <v>2804.5519039999999</v>
      </c>
      <c r="CZ440">
        <f t="shared" ref="CZ440:CZ448" si="107">AF440</f>
        <v>305.56</v>
      </c>
      <c r="DA440">
        <f t="shared" ref="DA440:DA448" si="108">AJ440</f>
        <v>7.7</v>
      </c>
      <c r="DB440">
        <f t="shared" si="98"/>
        <v>165</v>
      </c>
      <c r="DC440">
        <f t="shared" si="99"/>
        <v>9.8699999999999992</v>
      </c>
    </row>
    <row r="441" spans="1:107" x14ac:dyDescent="0.25">
      <c r="A441">
        <f>ROW(Source!A152)</f>
        <v>152</v>
      </c>
      <c r="B441">
        <v>1045535525</v>
      </c>
      <c r="C441">
        <v>1046316532</v>
      </c>
      <c r="D441">
        <v>417427129</v>
      </c>
      <c r="E441">
        <v>1</v>
      </c>
      <c r="F441">
        <v>1</v>
      </c>
      <c r="G441">
        <v>394458718</v>
      </c>
      <c r="H441">
        <v>2</v>
      </c>
      <c r="I441" t="s">
        <v>685</v>
      </c>
      <c r="J441" t="s">
        <v>686</v>
      </c>
      <c r="K441" t="s">
        <v>687</v>
      </c>
      <c r="L441">
        <v>1367</v>
      </c>
      <c r="N441">
        <v>91022270</v>
      </c>
      <c r="O441" t="s">
        <v>505</v>
      </c>
      <c r="P441" t="s">
        <v>505</v>
      </c>
      <c r="Q441">
        <v>1</v>
      </c>
      <c r="W441">
        <v>0</v>
      </c>
      <c r="X441">
        <v>1815391720</v>
      </c>
      <c r="Y441">
        <v>1</v>
      </c>
      <c r="AA441">
        <v>0</v>
      </c>
      <c r="AB441">
        <v>100.09</v>
      </c>
      <c r="AC441">
        <v>13.81</v>
      </c>
      <c r="AD441">
        <v>0</v>
      </c>
      <c r="AE441">
        <v>0</v>
      </c>
      <c r="AF441">
        <v>100.09</v>
      </c>
      <c r="AG441">
        <v>13.81</v>
      </c>
      <c r="AH441">
        <v>0</v>
      </c>
      <c r="AI441">
        <v>1</v>
      </c>
      <c r="AJ441">
        <v>1</v>
      </c>
      <c r="AK441">
        <v>1</v>
      </c>
      <c r="AL441">
        <v>1</v>
      </c>
      <c r="AN441">
        <v>0</v>
      </c>
      <c r="AO441">
        <v>1</v>
      </c>
      <c r="AP441">
        <v>0</v>
      </c>
      <c r="AQ441">
        <v>0</v>
      </c>
      <c r="AR441">
        <v>0</v>
      </c>
      <c r="AT441">
        <v>1</v>
      </c>
      <c r="AV441">
        <v>0</v>
      </c>
      <c r="AW441">
        <v>2</v>
      </c>
      <c r="AX441">
        <v>1046316533</v>
      </c>
      <c r="AY441">
        <v>1</v>
      </c>
      <c r="AZ441">
        <v>0</v>
      </c>
      <c r="BA441">
        <v>493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CX441">
        <f>Y441*Source!I152</f>
        <v>28.08</v>
      </c>
      <c r="CY441">
        <f t="shared" si="106"/>
        <v>100.09</v>
      </c>
      <c r="CZ441">
        <f t="shared" si="107"/>
        <v>100.09</v>
      </c>
      <c r="DA441">
        <f t="shared" si="108"/>
        <v>1</v>
      </c>
      <c r="DB441">
        <f t="shared" si="98"/>
        <v>100.09</v>
      </c>
      <c r="DC441">
        <f t="shared" si="99"/>
        <v>13.81</v>
      </c>
    </row>
    <row r="442" spans="1:107" x14ac:dyDescent="0.25">
      <c r="A442">
        <f>ROW(Source!A153)</f>
        <v>153</v>
      </c>
      <c r="B442">
        <v>1045535526</v>
      </c>
      <c r="C442">
        <v>1046316532</v>
      </c>
      <c r="D442">
        <v>417427129</v>
      </c>
      <c r="E442">
        <v>1</v>
      </c>
      <c r="F442">
        <v>1</v>
      </c>
      <c r="G442">
        <v>394458718</v>
      </c>
      <c r="H442">
        <v>2</v>
      </c>
      <c r="I442" t="s">
        <v>685</v>
      </c>
      <c r="J442" t="s">
        <v>686</v>
      </c>
      <c r="K442" t="s">
        <v>687</v>
      </c>
      <c r="L442">
        <v>1367</v>
      </c>
      <c r="N442">
        <v>91022270</v>
      </c>
      <c r="O442" t="s">
        <v>505</v>
      </c>
      <c r="P442" t="s">
        <v>505</v>
      </c>
      <c r="Q442">
        <v>1</v>
      </c>
      <c r="W442">
        <v>0</v>
      </c>
      <c r="X442">
        <v>1815391720</v>
      </c>
      <c r="Y442">
        <v>1</v>
      </c>
      <c r="AA442">
        <v>0</v>
      </c>
      <c r="AB442">
        <v>982.88379999999995</v>
      </c>
      <c r="AC442">
        <v>355.60750000000002</v>
      </c>
      <c r="AD442">
        <v>0</v>
      </c>
      <c r="AE442">
        <v>0</v>
      </c>
      <c r="AF442">
        <v>100.09</v>
      </c>
      <c r="AG442">
        <v>13.81</v>
      </c>
      <c r="AH442">
        <v>0</v>
      </c>
      <c r="AI442">
        <v>1</v>
      </c>
      <c r="AJ442">
        <v>9.82</v>
      </c>
      <c r="AK442">
        <v>25.75</v>
      </c>
      <c r="AL442">
        <v>1</v>
      </c>
      <c r="AN442">
        <v>0</v>
      </c>
      <c r="AO442">
        <v>1</v>
      </c>
      <c r="AP442">
        <v>0</v>
      </c>
      <c r="AQ442">
        <v>0</v>
      </c>
      <c r="AR442">
        <v>0</v>
      </c>
      <c r="AT442">
        <v>1</v>
      </c>
      <c r="AV442">
        <v>0</v>
      </c>
      <c r="AW442">
        <v>2</v>
      </c>
      <c r="AX442">
        <v>1046316533</v>
      </c>
      <c r="AY442">
        <v>1</v>
      </c>
      <c r="AZ442">
        <v>0</v>
      </c>
      <c r="BA442">
        <v>494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CX442">
        <f>Y442*Source!I153</f>
        <v>28.08</v>
      </c>
      <c r="CY442">
        <f t="shared" si="106"/>
        <v>982.88379999999995</v>
      </c>
      <c r="CZ442">
        <f t="shared" si="107"/>
        <v>100.09</v>
      </c>
      <c r="DA442">
        <f t="shared" si="108"/>
        <v>9.82</v>
      </c>
      <c r="DB442">
        <f t="shared" si="98"/>
        <v>100.09</v>
      </c>
      <c r="DC442">
        <f t="shared" si="99"/>
        <v>13.81</v>
      </c>
    </row>
    <row r="443" spans="1:107" x14ac:dyDescent="0.25">
      <c r="A443">
        <f>ROW(Source!A154)</f>
        <v>154</v>
      </c>
      <c r="B443">
        <v>1045535525</v>
      </c>
      <c r="C443">
        <v>1045570554</v>
      </c>
      <c r="D443">
        <v>394459462</v>
      </c>
      <c r="E443">
        <v>394458718</v>
      </c>
      <c r="F443">
        <v>1</v>
      </c>
      <c r="G443">
        <v>394458718</v>
      </c>
      <c r="H443">
        <v>2</v>
      </c>
      <c r="I443" t="s">
        <v>512</v>
      </c>
      <c r="K443" t="s">
        <v>513</v>
      </c>
      <c r="L443">
        <v>1344</v>
      </c>
      <c r="N443">
        <v>1008</v>
      </c>
      <c r="O443" t="s">
        <v>514</v>
      </c>
      <c r="P443" t="s">
        <v>514</v>
      </c>
      <c r="Q443">
        <v>1</v>
      </c>
      <c r="W443">
        <v>0</v>
      </c>
      <c r="X443">
        <v>-1180195794</v>
      </c>
      <c r="Y443">
        <v>8.86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1</v>
      </c>
      <c r="AG443">
        <v>0</v>
      </c>
      <c r="AH443">
        <v>0</v>
      </c>
      <c r="AI443">
        <v>1</v>
      </c>
      <c r="AJ443">
        <v>1</v>
      </c>
      <c r="AK443">
        <v>1</v>
      </c>
      <c r="AL443">
        <v>1</v>
      </c>
      <c r="AN443">
        <v>0</v>
      </c>
      <c r="AO443">
        <v>1</v>
      </c>
      <c r="AP443">
        <v>0</v>
      </c>
      <c r="AQ443">
        <v>0</v>
      </c>
      <c r="AR443">
        <v>0</v>
      </c>
      <c r="AT443">
        <v>8.86</v>
      </c>
      <c r="AV443">
        <v>0</v>
      </c>
      <c r="AW443">
        <v>2</v>
      </c>
      <c r="AX443">
        <v>1045570555</v>
      </c>
      <c r="AY443">
        <v>1</v>
      </c>
      <c r="AZ443">
        <v>0</v>
      </c>
      <c r="BA443">
        <v>495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CX443">
        <f>Y443*Source!I154</f>
        <v>557.96735999999999</v>
      </c>
      <c r="CY443">
        <f t="shared" si="106"/>
        <v>1</v>
      </c>
      <c r="CZ443">
        <f t="shared" si="107"/>
        <v>1</v>
      </c>
      <c r="DA443">
        <f t="shared" si="108"/>
        <v>1</v>
      </c>
      <c r="DB443">
        <f t="shared" si="98"/>
        <v>8.86</v>
      </c>
      <c r="DC443">
        <f t="shared" si="99"/>
        <v>0</v>
      </c>
    </row>
    <row r="444" spans="1:107" x14ac:dyDescent="0.25">
      <c r="A444">
        <f>ROW(Source!A155)</f>
        <v>155</v>
      </c>
      <c r="B444">
        <v>1045535526</v>
      </c>
      <c r="C444">
        <v>1045570554</v>
      </c>
      <c r="D444">
        <v>394459462</v>
      </c>
      <c r="E444">
        <v>394458718</v>
      </c>
      <c r="F444">
        <v>1</v>
      </c>
      <c r="G444">
        <v>394458718</v>
      </c>
      <c r="H444">
        <v>2</v>
      </c>
      <c r="I444" t="s">
        <v>512</v>
      </c>
      <c r="K444" t="s">
        <v>513</v>
      </c>
      <c r="L444">
        <v>1344</v>
      </c>
      <c r="N444">
        <v>1008</v>
      </c>
      <c r="O444" t="s">
        <v>514</v>
      </c>
      <c r="P444" t="s">
        <v>514</v>
      </c>
      <c r="Q444">
        <v>1</v>
      </c>
      <c r="W444">
        <v>0</v>
      </c>
      <c r="X444">
        <v>-1180195794</v>
      </c>
      <c r="Y444">
        <v>8.86</v>
      </c>
      <c r="AA444">
        <v>0</v>
      </c>
      <c r="AB444">
        <v>1.0469999999999999</v>
      </c>
      <c r="AC444">
        <v>0</v>
      </c>
      <c r="AD444">
        <v>0</v>
      </c>
      <c r="AE444">
        <v>0</v>
      </c>
      <c r="AF444">
        <v>1</v>
      </c>
      <c r="AG444">
        <v>0</v>
      </c>
      <c r="AH444">
        <v>0</v>
      </c>
      <c r="AI444">
        <v>1</v>
      </c>
      <c r="AJ444">
        <v>1</v>
      </c>
      <c r="AK444">
        <v>1</v>
      </c>
      <c r="AL444">
        <v>1</v>
      </c>
      <c r="AN444">
        <v>0</v>
      </c>
      <c r="AO444">
        <v>1</v>
      </c>
      <c r="AP444">
        <v>0</v>
      </c>
      <c r="AQ444">
        <v>0</v>
      </c>
      <c r="AR444">
        <v>0</v>
      </c>
      <c r="AT444">
        <v>8.86</v>
      </c>
      <c r="AV444">
        <v>0</v>
      </c>
      <c r="AW444">
        <v>2</v>
      </c>
      <c r="AX444">
        <v>1045570555</v>
      </c>
      <c r="AY444">
        <v>1</v>
      </c>
      <c r="AZ444">
        <v>0</v>
      </c>
      <c r="BA444">
        <v>496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CX444">
        <f>Y444*Source!I155</f>
        <v>557.96735999999999</v>
      </c>
      <c r="CY444">
        <f t="shared" si="106"/>
        <v>1.0469999999999999</v>
      </c>
      <c r="CZ444">
        <f t="shared" si="107"/>
        <v>1</v>
      </c>
      <c r="DA444">
        <f t="shared" si="108"/>
        <v>1</v>
      </c>
      <c r="DB444">
        <f t="shared" si="98"/>
        <v>8.86</v>
      </c>
      <c r="DC444">
        <f t="shared" si="99"/>
        <v>0</v>
      </c>
    </row>
    <row r="445" spans="1:107" x14ac:dyDescent="0.25">
      <c r="A445">
        <f>ROW(Source!A156)</f>
        <v>156</v>
      </c>
      <c r="B445">
        <v>1045535525</v>
      </c>
      <c r="C445">
        <v>1046316538</v>
      </c>
      <c r="D445">
        <v>417427125</v>
      </c>
      <c r="E445">
        <v>1</v>
      </c>
      <c r="F445">
        <v>1</v>
      </c>
      <c r="G445">
        <v>394458718</v>
      </c>
      <c r="H445">
        <v>2</v>
      </c>
      <c r="I445" t="s">
        <v>688</v>
      </c>
      <c r="J445" t="s">
        <v>689</v>
      </c>
      <c r="K445" t="s">
        <v>690</v>
      </c>
      <c r="L445">
        <v>1367</v>
      </c>
      <c r="N445">
        <v>91022270</v>
      </c>
      <c r="O445" t="s">
        <v>505</v>
      </c>
      <c r="P445" t="s">
        <v>505</v>
      </c>
      <c r="Q445">
        <v>1</v>
      </c>
      <c r="W445">
        <v>0</v>
      </c>
      <c r="X445">
        <v>-1191656485</v>
      </c>
      <c r="Y445">
        <v>1</v>
      </c>
      <c r="AA445">
        <v>0</v>
      </c>
      <c r="AB445">
        <v>193.32</v>
      </c>
      <c r="AC445">
        <v>18.11</v>
      </c>
      <c r="AD445">
        <v>0</v>
      </c>
      <c r="AE445">
        <v>0</v>
      </c>
      <c r="AF445">
        <v>193.32</v>
      </c>
      <c r="AG445">
        <v>18.11</v>
      </c>
      <c r="AH445">
        <v>0</v>
      </c>
      <c r="AI445">
        <v>1</v>
      </c>
      <c r="AJ445">
        <v>1</v>
      </c>
      <c r="AK445">
        <v>1</v>
      </c>
      <c r="AL445">
        <v>1</v>
      </c>
      <c r="AN445">
        <v>0</v>
      </c>
      <c r="AO445">
        <v>1</v>
      </c>
      <c r="AP445">
        <v>0</v>
      </c>
      <c r="AQ445">
        <v>0</v>
      </c>
      <c r="AR445">
        <v>0</v>
      </c>
      <c r="AT445">
        <v>1</v>
      </c>
      <c r="AV445">
        <v>0</v>
      </c>
      <c r="AW445">
        <v>2</v>
      </c>
      <c r="AX445">
        <v>1046316539</v>
      </c>
      <c r="AY445">
        <v>1</v>
      </c>
      <c r="AZ445">
        <v>0</v>
      </c>
      <c r="BA445">
        <v>497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CX445">
        <f>Y445*Source!I156</f>
        <v>62.975999999999999</v>
      </c>
      <c r="CY445">
        <f t="shared" si="106"/>
        <v>193.32</v>
      </c>
      <c r="CZ445">
        <f t="shared" si="107"/>
        <v>193.32</v>
      </c>
      <c r="DA445">
        <f t="shared" si="108"/>
        <v>1</v>
      </c>
      <c r="DB445">
        <f t="shared" si="98"/>
        <v>193.32</v>
      </c>
      <c r="DC445">
        <f t="shared" si="99"/>
        <v>18.11</v>
      </c>
    </row>
    <row r="446" spans="1:107" x14ac:dyDescent="0.25">
      <c r="A446">
        <f>ROW(Source!A157)</f>
        <v>157</v>
      </c>
      <c r="B446">
        <v>1045535526</v>
      </c>
      <c r="C446">
        <v>1046316538</v>
      </c>
      <c r="D446">
        <v>417427125</v>
      </c>
      <c r="E446">
        <v>1</v>
      </c>
      <c r="F446">
        <v>1</v>
      </c>
      <c r="G446">
        <v>394458718</v>
      </c>
      <c r="H446">
        <v>2</v>
      </c>
      <c r="I446" t="s">
        <v>688</v>
      </c>
      <c r="J446" t="s">
        <v>689</v>
      </c>
      <c r="K446" t="s">
        <v>690</v>
      </c>
      <c r="L446">
        <v>1367</v>
      </c>
      <c r="N446">
        <v>91022270</v>
      </c>
      <c r="O446" t="s">
        <v>505</v>
      </c>
      <c r="P446" t="s">
        <v>505</v>
      </c>
      <c r="Q446">
        <v>1</v>
      </c>
      <c r="W446">
        <v>0</v>
      </c>
      <c r="X446">
        <v>-1191656485</v>
      </c>
      <c r="Y446">
        <v>1</v>
      </c>
      <c r="AA446">
        <v>0</v>
      </c>
      <c r="AB446">
        <v>1658.6856</v>
      </c>
      <c r="AC446">
        <v>466.33249999999998</v>
      </c>
      <c r="AD446">
        <v>0</v>
      </c>
      <c r="AE446">
        <v>0</v>
      </c>
      <c r="AF446">
        <v>193.32</v>
      </c>
      <c r="AG446">
        <v>18.11</v>
      </c>
      <c r="AH446">
        <v>0</v>
      </c>
      <c r="AI446">
        <v>1</v>
      </c>
      <c r="AJ446">
        <v>8.58</v>
      </c>
      <c r="AK446">
        <v>25.75</v>
      </c>
      <c r="AL446">
        <v>1</v>
      </c>
      <c r="AN446">
        <v>0</v>
      </c>
      <c r="AO446">
        <v>1</v>
      </c>
      <c r="AP446">
        <v>0</v>
      </c>
      <c r="AQ446">
        <v>0</v>
      </c>
      <c r="AR446">
        <v>0</v>
      </c>
      <c r="AT446">
        <v>1</v>
      </c>
      <c r="AV446">
        <v>0</v>
      </c>
      <c r="AW446">
        <v>2</v>
      </c>
      <c r="AX446">
        <v>1046316539</v>
      </c>
      <c r="AY446">
        <v>1</v>
      </c>
      <c r="AZ446">
        <v>0</v>
      </c>
      <c r="BA446">
        <v>498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CX446">
        <f>Y446*Source!I157</f>
        <v>62.975999999999999</v>
      </c>
      <c r="CY446">
        <f t="shared" si="106"/>
        <v>1658.6856</v>
      </c>
      <c r="CZ446">
        <f t="shared" si="107"/>
        <v>193.32</v>
      </c>
      <c r="DA446">
        <f t="shared" si="108"/>
        <v>8.58</v>
      </c>
      <c r="DB446">
        <f t="shared" si="98"/>
        <v>193.32</v>
      </c>
      <c r="DC446">
        <f t="shared" si="99"/>
        <v>18.11</v>
      </c>
    </row>
    <row r="447" spans="1:107" x14ac:dyDescent="0.25">
      <c r="A447">
        <f>ROW(Source!A158)</f>
        <v>158</v>
      </c>
      <c r="B447">
        <v>1045535525</v>
      </c>
      <c r="C447">
        <v>1046316571</v>
      </c>
      <c r="D447">
        <v>394459462</v>
      </c>
      <c r="E447">
        <v>394458718</v>
      </c>
      <c r="F447">
        <v>1</v>
      </c>
      <c r="G447">
        <v>394458718</v>
      </c>
      <c r="H447">
        <v>2</v>
      </c>
      <c r="I447" t="s">
        <v>512</v>
      </c>
      <c r="K447" t="s">
        <v>513</v>
      </c>
      <c r="L447">
        <v>1344</v>
      </c>
      <c r="N447">
        <v>1008</v>
      </c>
      <c r="O447" t="s">
        <v>514</v>
      </c>
      <c r="P447" t="s">
        <v>514</v>
      </c>
      <c r="Q447">
        <v>1</v>
      </c>
      <c r="W447">
        <v>0</v>
      </c>
      <c r="X447">
        <v>-1180195794</v>
      </c>
      <c r="Y447">
        <v>31.67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1</v>
      </c>
      <c r="AG447">
        <v>0</v>
      </c>
      <c r="AH447">
        <v>0</v>
      </c>
      <c r="AI447">
        <v>1</v>
      </c>
      <c r="AJ447">
        <v>1</v>
      </c>
      <c r="AK447">
        <v>1</v>
      </c>
      <c r="AL447">
        <v>1</v>
      </c>
      <c r="AN447">
        <v>0</v>
      </c>
      <c r="AO447">
        <v>1</v>
      </c>
      <c r="AP447">
        <v>0</v>
      </c>
      <c r="AQ447">
        <v>0</v>
      </c>
      <c r="AR447">
        <v>0</v>
      </c>
      <c r="AT447">
        <v>31.67</v>
      </c>
      <c r="AV447">
        <v>0</v>
      </c>
      <c r="AW447">
        <v>2</v>
      </c>
      <c r="AX447">
        <v>1046316578</v>
      </c>
      <c r="AY447">
        <v>1</v>
      </c>
      <c r="AZ447">
        <v>0</v>
      </c>
      <c r="BA447">
        <v>499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CX447">
        <f>Y447*Source!I158</f>
        <v>1994.44992</v>
      </c>
      <c r="CY447">
        <f t="shared" si="106"/>
        <v>1</v>
      </c>
      <c r="CZ447">
        <f t="shared" si="107"/>
        <v>1</v>
      </c>
      <c r="DA447">
        <f t="shared" si="108"/>
        <v>1</v>
      </c>
      <c r="DB447">
        <f t="shared" si="98"/>
        <v>31.67</v>
      </c>
      <c r="DC447">
        <f t="shared" si="99"/>
        <v>0</v>
      </c>
    </row>
    <row r="448" spans="1:107" x14ac:dyDescent="0.25">
      <c r="A448">
        <f>ROW(Source!A159)</f>
        <v>159</v>
      </c>
      <c r="B448">
        <v>1045535526</v>
      </c>
      <c r="C448">
        <v>1046316571</v>
      </c>
      <c r="D448">
        <v>394459462</v>
      </c>
      <c r="E448">
        <v>394458718</v>
      </c>
      <c r="F448">
        <v>1</v>
      </c>
      <c r="G448">
        <v>394458718</v>
      </c>
      <c r="H448">
        <v>2</v>
      </c>
      <c r="I448" t="s">
        <v>512</v>
      </c>
      <c r="K448" t="s">
        <v>513</v>
      </c>
      <c r="L448">
        <v>1344</v>
      </c>
      <c r="N448">
        <v>1008</v>
      </c>
      <c r="O448" t="s">
        <v>514</v>
      </c>
      <c r="P448" t="s">
        <v>514</v>
      </c>
      <c r="Q448">
        <v>1</v>
      </c>
      <c r="W448">
        <v>0</v>
      </c>
      <c r="X448">
        <v>-1180195794</v>
      </c>
      <c r="Y448">
        <v>31.67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1</v>
      </c>
      <c r="AJ448">
        <v>1</v>
      </c>
      <c r="AK448">
        <v>1</v>
      </c>
      <c r="AL448">
        <v>1</v>
      </c>
      <c r="AN448">
        <v>0</v>
      </c>
      <c r="AO448">
        <v>1</v>
      </c>
      <c r="AP448">
        <v>0</v>
      </c>
      <c r="AQ448">
        <v>0</v>
      </c>
      <c r="AR448">
        <v>0</v>
      </c>
      <c r="AT448">
        <v>31.67</v>
      </c>
      <c r="AV448">
        <v>0</v>
      </c>
      <c r="AW448">
        <v>2</v>
      </c>
      <c r="AX448">
        <v>1046316578</v>
      </c>
      <c r="AY448">
        <v>1</v>
      </c>
      <c r="AZ448">
        <v>0</v>
      </c>
      <c r="BA448">
        <v>500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CX448">
        <f>Y448*Source!I159</f>
        <v>1994.44992</v>
      </c>
      <c r="CY448">
        <f t="shared" si="106"/>
        <v>1</v>
      </c>
      <c r="CZ448">
        <f t="shared" si="107"/>
        <v>1</v>
      </c>
      <c r="DA448">
        <f t="shared" si="108"/>
        <v>1</v>
      </c>
      <c r="DB448">
        <f t="shared" si="98"/>
        <v>31.67</v>
      </c>
      <c r="DC448">
        <f t="shared" si="99"/>
        <v>0</v>
      </c>
    </row>
  </sheetData>
  <printOptions gridLines="1"/>
  <pageMargins left="0.75" right="0.75" top="1" bottom="1" header="0.5" footer="0.5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R500"/>
  <sheetViews>
    <sheetView zoomScaleNormal="100" workbookViewId="0"/>
  </sheetViews>
  <sheetFormatPr defaultRowHeight="13.2" x14ac:dyDescent="0.25"/>
  <cols>
    <col min="1" max="1025" width="9.109375" customWidth="1"/>
  </cols>
  <sheetData>
    <row r="1" spans="1:44" x14ac:dyDescent="0.25">
      <c r="A1">
        <f>ROW(Source!A24)</f>
        <v>24</v>
      </c>
      <c r="B1">
        <v>1045535555</v>
      </c>
      <c r="C1">
        <v>1045535554</v>
      </c>
      <c r="D1">
        <v>394458722</v>
      </c>
      <c r="E1">
        <v>394458718</v>
      </c>
      <c r="F1">
        <v>1</v>
      </c>
      <c r="G1">
        <v>394458718</v>
      </c>
      <c r="H1">
        <v>1</v>
      </c>
      <c r="I1" t="s">
        <v>499</v>
      </c>
      <c r="K1" t="s">
        <v>500</v>
      </c>
      <c r="L1">
        <v>1191</v>
      </c>
      <c r="N1">
        <v>1013</v>
      </c>
      <c r="O1" t="s">
        <v>501</v>
      </c>
      <c r="P1" t="s">
        <v>501</v>
      </c>
      <c r="Q1">
        <v>1</v>
      </c>
      <c r="X1">
        <v>155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G1">
        <v>155</v>
      </c>
      <c r="AH1">
        <v>2</v>
      </c>
      <c r="AI1">
        <v>1045535555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5">
      <c r="A2">
        <f>ROW(Source!A24)</f>
        <v>24</v>
      </c>
      <c r="B2">
        <v>1045535556</v>
      </c>
      <c r="C2">
        <v>1045535554</v>
      </c>
      <c r="D2">
        <v>394531072</v>
      </c>
      <c r="E2">
        <v>1</v>
      </c>
      <c r="F2">
        <v>1</v>
      </c>
      <c r="G2">
        <v>394458718</v>
      </c>
      <c r="H2">
        <v>2</v>
      </c>
      <c r="I2" t="s">
        <v>502</v>
      </c>
      <c r="J2" t="s">
        <v>503</v>
      </c>
      <c r="K2" t="s">
        <v>504</v>
      </c>
      <c r="L2">
        <v>1367</v>
      </c>
      <c r="N2">
        <v>91022270</v>
      </c>
      <c r="O2" t="s">
        <v>505</v>
      </c>
      <c r="P2" t="s">
        <v>505</v>
      </c>
      <c r="Q2">
        <v>1</v>
      </c>
      <c r="X2">
        <v>37.5</v>
      </c>
      <c r="Y2">
        <v>0</v>
      </c>
      <c r="Z2">
        <v>60.77</v>
      </c>
      <c r="AA2">
        <v>18.48</v>
      </c>
      <c r="AB2">
        <v>0</v>
      </c>
      <c r="AC2">
        <v>0</v>
      </c>
      <c r="AD2">
        <v>1</v>
      </c>
      <c r="AE2">
        <v>0</v>
      </c>
      <c r="AG2">
        <v>37.5</v>
      </c>
      <c r="AH2">
        <v>2</v>
      </c>
      <c r="AI2">
        <v>1045535556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5">
      <c r="A3">
        <f>ROW(Source!A24)</f>
        <v>24</v>
      </c>
      <c r="B3">
        <v>1045535557</v>
      </c>
      <c r="C3">
        <v>1045535554</v>
      </c>
      <c r="D3">
        <v>394531531</v>
      </c>
      <c r="E3">
        <v>1</v>
      </c>
      <c r="F3">
        <v>1</v>
      </c>
      <c r="G3">
        <v>394458718</v>
      </c>
      <c r="H3">
        <v>2</v>
      </c>
      <c r="I3" t="s">
        <v>506</v>
      </c>
      <c r="J3" t="s">
        <v>507</v>
      </c>
      <c r="K3" t="s">
        <v>508</v>
      </c>
      <c r="L3">
        <v>1367</v>
      </c>
      <c r="N3">
        <v>91022270</v>
      </c>
      <c r="O3" t="s">
        <v>505</v>
      </c>
      <c r="P3" t="s">
        <v>505</v>
      </c>
      <c r="Q3">
        <v>1</v>
      </c>
      <c r="X3">
        <v>75</v>
      </c>
      <c r="Y3">
        <v>0</v>
      </c>
      <c r="Z3">
        <v>3.16</v>
      </c>
      <c r="AA3">
        <v>0.04</v>
      </c>
      <c r="AB3">
        <v>0</v>
      </c>
      <c r="AC3">
        <v>0</v>
      </c>
      <c r="AD3">
        <v>1</v>
      </c>
      <c r="AE3">
        <v>0</v>
      </c>
      <c r="AG3">
        <v>75</v>
      </c>
      <c r="AH3">
        <v>2</v>
      </c>
      <c r="AI3">
        <v>1045535557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>
        <f>ROW(Source!A24)</f>
        <v>24</v>
      </c>
      <c r="B4">
        <v>1045535558</v>
      </c>
      <c r="C4">
        <v>1045535554</v>
      </c>
      <c r="D4">
        <v>394530907</v>
      </c>
      <c r="E4">
        <v>1</v>
      </c>
      <c r="F4">
        <v>1</v>
      </c>
      <c r="G4">
        <v>394458718</v>
      </c>
      <c r="H4">
        <v>2</v>
      </c>
      <c r="I4" t="s">
        <v>509</v>
      </c>
      <c r="J4" t="s">
        <v>510</v>
      </c>
      <c r="K4" t="s">
        <v>511</v>
      </c>
      <c r="L4">
        <v>1367</v>
      </c>
      <c r="N4">
        <v>91022270</v>
      </c>
      <c r="O4" t="s">
        <v>505</v>
      </c>
      <c r="P4" t="s">
        <v>505</v>
      </c>
      <c r="Q4">
        <v>1</v>
      </c>
      <c r="X4">
        <v>1.55</v>
      </c>
      <c r="Y4">
        <v>0</v>
      </c>
      <c r="Z4">
        <v>125.13</v>
      </c>
      <c r="AA4">
        <v>24.74</v>
      </c>
      <c r="AB4">
        <v>0</v>
      </c>
      <c r="AC4">
        <v>0</v>
      </c>
      <c r="AD4">
        <v>1</v>
      </c>
      <c r="AE4">
        <v>0</v>
      </c>
      <c r="AG4">
        <v>1.55</v>
      </c>
      <c r="AH4">
        <v>2</v>
      </c>
      <c r="AI4">
        <v>1045535558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5">
      <c r="A5">
        <f>ROW(Source!A24)</f>
        <v>24</v>
      </c>
      <c r="B5">
        <v>1045535559</v>
      </c>
      <c r="C5">
        <v>1045535554</v>
      </c>
      <c r="D5">
        <v>394459462</v>
      </c>
      <c r="E5">
        <v>394458718</v>
      </c>
      <c r="F5">
        <v>1</v>
      </c>
      <c r="G5">
        <v>394458718</v>
      </c>
      <c r="H5">
        <v>2</v>
      </c>
      <c r="I5" t="s">
        <v>512</v>
      </c>
      <c r="K5" t="s">
        <v>513</v>
      </c>
      <c r="L5">
        <v>1344</v>
      </c>
      <c r="N5">
        <v>1008</v>
      </c>
      <c r="O5" t="s">
        <v>514</v>
      </c>
      <c r="P5" t="s">
        <v>514</v>
      </c>
      <c r="Q5">
        <v>1</v>
      </c>
      <c r="X5">
        <v>3.72</v>
      </c>
      <c r="Y5">
        <v>0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G5">
        <v>3.72</v>
      </c>
      <c r="AH5">
        <v>2</v>
      </c>
      <c r="AI5">
        <v>1045535559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>
        <f>ROW(Source!A25)</f>
        <v>25</v>
      </c>
      <c r="B6">
        <v>1045535555</v>
      </c>
      <c r="C6">
        <v>1045535554</v>
      </c>
      <c r="D6">
        <v>394458722</v>
      </c>
      <c r="E6">
        <v>394458718</v>
      </c>
      <c r="F6">
        <v>1</v>
      </c>
      <c r="G6">
        <v>394458718</v>
      </c>
      <c r="H6">
        <v>1</v>
      </c>
      <c r="I6" t="s">
        <v>499</v>
      </c>
      <c r="K6" t="s">
        <v>500</v>
      </c>
      <c r="L6">
        <v>1191</v>
      </c>
      <c r="N6">
        <v>1013</v>
      </c>
      <c r="O6" t="s">
        <v>501</v>
      </c>
      <c r="P6" t="s">
        <v>501</v>
      </c>
      <c r="Q6">
        <v>1</v>
      </c>
      <c r="X6">
        <v>155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G6">
        <v>155</v>
      </c>
      <c r="AH6">
        <v>2</v>
      </c>
      <c r="AI6">
        <v>1045535555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>
        <f>ROW(Source!A25)</f>
        <v>25</v>
      </c>
      <c r="B7">
        <v>1045535556</v>
      </c>
      <c r="C7">
        <v>1045535554</v>
      </c>
      <c r="D7">
        <v>394531072</v>
      </c>
      <c r="E7">
        <v>1</v>
      </c>
      <c r="F7">
        <v>1</v>
      </c>
      <c r="G7">
        <v>394458718</v>
      </c>
      <c r="H7">
        <v>2</v>
      </c>
      <c r="I7" t="s">
        <v>502</v>
      </c>
      <c r="J7" t="s">
        <v>503</v>
      </c>
      <c r="K7" t="s">
        <v>504</v>
      </c>
      <c r="L7">
        <v>1367</v>
      </c>
      <c r="N7">
        <v>91022270</v>
      </c>
      <c r="O7" t="s">
        <v>505</v>
      </c>
      <c r="P7" t="s">
        <v>505</v>
      </c>
      <c r="Q7">
        <v>1</v>
      </c>
      <c r="X7">
        <v>37.5</v>
      </c>
      <c r="Y7">
        <v>0</v>
      </c>
      <c r="Z7">
        <v>60.77</v>
      </c>
      <c r="AA7">
        <v>18.48</v>
      </c>
      <c r="AB7">
        <v>0</v>
      </c>
      <c r="AC7">
        <v>0</v>
      </c>
      <c r="AD7">
        <v>1</v>
      </c>
      <c r="AE7">
        <v>0</v>
      </c>
      <c r="AG7">
        <v>37.5</v>
      </c>
      <c r="AH7">
        <v>2</v>
      </c>
      <c r="AI7">
        <v>1045535556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>
        <f>ROW(Source!A25)</f>
        <v>25</v>
      </c>
      <c r="B8">
        <v>1045535557</v>
      </c>
      <c r="C8">
        <v>1045535554</v>
      </c>
      <c r="D8">
        <v>394531531</v>
      </c>
      <c r="E8">
        <v>1</v>
      </c>
      <c r="F8">
        <v>1</v>
      </c>
      <c r="G8">
        <v>394458718</v>
      </c>
      <c r="H8">
        <v>2</v>
      </c>
      <c r="I8" t="s">
        <v>506</v>
      </c>
      <c r="J8" t="s">
        <v>507</v>
      </c>
      <c r="K8" t="s">
        <v>508</v>
      </c>
      <c r="L8">
        <v>1367</v>
      </c>
      <c r="N8">
        <v>91022270</v>
      </c>
      <c r="O8" t="s">
        <v>505</v>
      </c>
      <c r="P8" t="s">
        <v>505</v>
      </c>
      <c r="Q8">
        <v>1</v>
      </c>
      <c r="X8">
        <v>75</v>
      </c>
      <c r="Y8">
        <v>0</v>
      </c>
      <c r="Z8">
        <v>3.16</v>
      </c>
      <c r="AA8">
        <v>0.04</v>
      </c>
      <c r="AB8">
        <v>0</v>
      </c>
      <c r="AC8">
        <v>0</v>
      </c>
      <c r="AD8">
        <v>1</v>
      </c>
      <c r="AE8">
        <v>0</v>
      </c>
      <c r="AG8">
        <v>75</v>
      </c>
      <c r="AH8">
        <v>2</v>
      </c>
      <c r="AI8">
        <v>1045535557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>
        <f>ROW(Source!A25)</f>
        <v>25</v>
      </c>
      <c r="B9">
        <v>1045535558</v>
      </c>
      <c r="C9">
        <v>1045535554</v>
      </c>
      <c r="D9">
        <v>394530907</v>
      </c>
      <c r="E9">
        <v>1</v>
      </c>
      <c r="F9">
        <v>1</v>
      </c>
      <c r="G9">
        <v>394458718</v>
      </c>
      <c r="H9">
        <v>2</v>
      </c>
      <c r="I9" t="s">
        <v>509</v>
      </c>
      <c r="J9" t="s">
        <v>510</v>
      </c>
      <c r="K9" t="s">
        <v>511</v>
      </c>
      <c r="L9">
        <v>1367</v>
      </c>
      <c r="N9">
        <v>91022270</v>
      </c>
      <c r="O9" t="s">
        <v>505</v>
      </c>
      <c r="P9" t="s">
        <v>505</v>
      </c>
      <c r="Q9">
        <v>1</v>
      </c>
      <c r="X9">
        <v>1.55</v>
      </c>
      <c r="Y9">
        <v>0</v>
      </c>
      <c r="Z9">
        <v>125.13</v>
      </c>
      <c r="AA9">
        <v>24.74</v>
      </c>
      <c r="AB9">
        <v>0</v>
      </c>
      <c r="AC9">
        <v>0</v>
      </c>
      <c r="AD9">
        <v>1</v>
      </c>
      <c r="AE9">
        <v>0</v>
      </c>
      <c r="AG9">
        <v>1.55</v>
      </c>
      <c r="AH9">
        <v>2</v>
      </c>
      <c r="AI9">
        <v>1045535558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>
        <f>ROW(Source!A25)</f>
        <v>25</v>
      </c>
      <c r="B10">
        <v>1045535559</v>
      </c>
      <c r="C10">
        <v>1045535554</v>
      </c>
      <c r="D10">
        <v>394459462</v>
      </c>
      <c r="E10">
        <v>394458718</v>
      </c>
      <c r="F10">
        <v>1</v>
      </c>
      <c r="G10">
        <v>394458718</v>
      </c>
      <c r="H10">
        <v>2</v>
      </c>
      <c r="I10" t="s">
        <v>512</v>
      </c>
      <c r="K10" t="s">
        <v>513</v>
      </c>
      <c r="L10">
        <v>1344</v>
      </c>
      <c r="N10">
        <v>1008</v>
      </c>
      <c r="O10" t="s">
        <v>514</v>
      </c>
      <c r="P10" t="s">
        <v>514</v>
      </c>
      <c r="Q10">
        <v>1</v>
      </c>
      <c r="X10">
        <v>3.72</v>
      </c>
      <c r="Y10">
        <v>0</v>
      </c>
      <c r="Z10">
        <v>1</v>
      </c>
      <c r="AA10">
        <v>0</v>
      </c>
      <c r="AB10">
        <v>0</v>
      </c>
      <c r="AC10">
        <v>0</v>
      </c>
      <c r="AD10">
        <v>1</v>
      </c>
      <c r="AE10">
        <v>0</v>
      </c>
      <c r="AG10">
        <v>3.72</v>
      </c>
      <c r="AH10">
        <v>2</v>
      </c>
      <c r="AI10">
        <v>1045535559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>
        <f>ROW(Source!A26)</f>
        <v>26</v>
      </c>
      <c r="B11">
        <v>1045535572</v>
      </c>
      <c r="C11">
        <v>1045535571</v>
      </c>
      <c r="D11">
        <v>394458722</v>
      </c>
      <c r="E11">
        <v>394458718</v>
      </c>
      <c r="F11">
        <v>1</v>
      </c>
      <c r="G11">
        <v>394458718</v>
      </c>
      <c r="H11">
        <v>1</v>
      </c>
      <c r="I11" t="s">
        <v>499</v>
      </c>
      <c r="K11" t="s">
        <v>500</v>
      </c>
      <c r="L11">
        <v>1191</v>
      </c>
      <c r="N11">
        <v>1013</v>
      </c>
      <c r="O11" t="s">
        <v>501</v>
      </c>
      <c r="P11" t="s">
        <v>501</v>
      </c>
      <c r="Q11">
        <v>1</v>
      </c>
      <c r="X11">
        <v>11.7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G11">
        <v>11.7</v>
      </c>
      <c r="AH11">
        <v>2</v>
      </c>
      <c r="AI11">
        <v>1045535572</v>
      </c>
      <c r="AJ11">
        <v>11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>
        <f>ROW(Source!A26)</f>
        <v>26</v>
      </c>
      <c r="B12">
        <v>1045535573</v>
      </c>
      <c r="C12">
        <v>1045535571</v>
      </c>
      <c r="D12">
        <v>394530653</v>
      </c>
      <c r="E12">
        <v>1</v>
      </c>
      <c r="F12">
        <v>1</v>
      </c>
      <c r="G12">
        <v>394458718</v>
      </c>
      <c r="H12">
        <v>2</v>
      </c>
      <c r="I12" t="s">
        <v>515</v>
      </c>
      <c r="J12" t="s">
        <v>516</v>
      </c>
      <c r="K12" t="s">
        <v>517</v>
      </c>
      <c r="L12">
        <v>1367</v>
      </c>
      <c r="N12">
        <v>91022270</v>
      </c>
      <c r="O12" t="s">
        <v>505</v>
      </c>
      <c r="P12" t="s">
        <v>505</v>
      </c>
      <c r="Q12">
        <v>1</v>
      </c>
      <c r="X12">
        <v>1.26</v>
      </c>
      <c r="Y12">
        <v>0</v>
      </c>
      <c r="Z12">
        <v>116.89</v>
      </c>
      <c r="AA12">
        <v>23.41</v>
      </c>
      <c r="AB12">
        <v>0</v>
      </c>
      <c r="AC12">
        <v>0</v>
      </c>
      <c r="AD12">
        <v>1</v>
      </c>
      <c r="AE12">
        <v>0</v>
      </c>
      <c r="AG12">
        <v>1.26</v>
      </c>
      <c r="AH12">
        <v>2</v>
      </c>
      <c r="AI12">
        <v>1045535573</v>
      </c>
      <c r="AJ12">
        <v>12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>
        <f>ROW(Source!A26)</f>
        <v>26</v>
      </c>
      <c r="B13">
        <v>1045535574</v>
      </c>
      <c r="C13">
        <v>1045535571</v>
      </c>
      <c r="D13">
        <v>394530907</v>
      </c>
      <c r="E13">
        <v>1</v>
      </c>
      <c r="F13">
        <v>1</v>
      </c>
      <c r="G13">
        <v>394458718</v>
      </c>
      <c r="H13">
        <v>2</v>
      </c>
      <c r="I13" t="s">
        <v>509</v>
      </c>
      <c r="J13" t="s">
        <v>510</v>
      </c>
      <c r="K13" t="s">
        <v>511</v>
      </c>
      <c r="L13">
        <v>1367</v>
      </c>
      <c r="N13">
        <v>91022270</v>
      </c>
      <c r="O13" t="s">
        <v>505</v>
      </c>
      <c r="P13" t="s">
        <v>505</v>
      </c>
      <c r="Q13">
        <v>1</v>
      </c>
      <c r="X13">
        <v>1.7</v>
      </c>
      <c r="Y13">
        <v>0</v>
      </c>
      <c r="Z13">
        <v>125.13</v>
      </c>
      <c r="AA13">
        <v>24.74</v>
      </c>
      <c r="AB13">
        <v>0</v>
      </c>
      <c r="AC13">
        <v>0</v>
      </c>
      <c r="AD13">
        <v>1</v>
      </c>
      <c r="AE13">
        <v>0</v>
      </c>
      <c r="AG13">
        <v>1.7</v>
      </c>
      <c r="AH13">
        <v>2</v>
      </c>
      <c r="AI13">
        <v>1045535574</v>
      </c>
      <c r="AJ13">
        <v>13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>
        <f>ROW(Source!A26)</f>
        <v>26</v>
      </c>
      <c r="B14">
        <v>1045535575</v>
      </c>
      <c r="C14">
        <v>1045535571</v>
      </c>
      <c r="D14">
        <v>394459462</v>
      </c>
      <c r="E14">
        <v>394458718</v>
      </c>
      <c r="F14">
        <v>1</v>
      </c>
      <c r="G14">
        <v>394458718</v>
      </c>
      <c r="H14">
        <v>2</v>
      </c>
      <c r="I14" t="s">
        <v>512</v>
      </c>
      <c r="K14" t="s">
        <v>513</v>
      </c>
      <c r="L14">
        <v>1344</v>
      </c>
      <c r="N14">
        <v>1008</v>
      </c>
      <c r="O14" t="s">
        <v>514</v>
      </c>
      <c r="P14" t="s">
        <v>514</v>
      </c>
      <c r="Q14">
        <v>1</v>
      </c>
      <c r="X14">
        <v>42.43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G14">
        <v>42.43</v>
      </c>
      <c r="AH14">
        <v>2</v>
      </c>
      <c r="AI14">
        <v>1045535575</v>
      </c>
      <c r="AJ14">
        <v>14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>
        <f>ROW(Source!A27)</f>
        <v>27</v>
      </c>
      <c r="B15">
        <v>1045535572</v>
      </c>
      <c r="C15">
        <v>1045535571</v>
      </c>
      <c r="D15">
        <v>394458722</v>
      </c>
      <c r="E15">
        <v>394458718</v>
      </c>
      <c r="F15">
        <v>1</v>
      </c>
      <c r="G15">
        <v>394458718</v>
      </c>
      <c r="H15">
        <v>1</v>
      </c>
      <c r="I15" t="s">
        <v>499</v>
      </c>
      <c r="K15" t="s">
        <v>500</v>
      </c>
      <c r="L15">
        <v>1191</v>
      </c>
      <c r="N15">
        <v>1013</v>
      </c>
      <c r="O15" t="s">
        <v>501</v>
      </c>
      <c r="P15" t="s">
        <v>501</v>
      </c>
      <c r="Q15">
        <v>1</v>
      </c>
      <c r="X15">
        <v>11.7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1</v>
      </c>
      <c r="AG15">
        <v>11.7</v>
      </c>
      <c r="AH15">
        <v>2</v>
      </c>
      <c r="AI15">
        <v>1045535572</v>
      </c>
      <c r="AJ15">
        <v>15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>
        <f>ROW(Source!A27)</f>
        <v>27</v>
      </c>
      <c r="B16">
        <v>1045535573</v>
      </c>
      <c r="C16">
        <v>1045535571</v>
      </c>
      <c r="D16">
        <v>394530653</v>
      </c>
      <c r="E16">
        <v>1</v>
      </c>
      <c r="F16">
        <v>1</v>
      </c>
      <c r="G16">
        <v>394458718</v>
      </c>
      <c r="H16">
        <v>2</v>
      </c>
      <c r="I16" t="s">
        <v>515</v>
      </c>
      <c r="J16" t="s">
        <v>516</v>
      </c>
      <c r="K16" t="s">
        <v>517</v>
      </c>
      <c r="L16">
        <v>1367</v>
      </c>
      <c r="N16">
        <v>91022270</v>
      </c>
      <c r="O16" t="s">
        <v>505</v>
      </c>
      <c r="P16" t="s">
        <v>505</v>
      </c>
      <c r="Q16">
        <v>1</v>
      </c>
      <c r="X16">
        <v>1.26</v>
      </c>
      <c r="Y16">
        <v>0</v>
      </c>
      <c r="Z16">
        <v>116.89</v>
      </c>
      <c r="AA16">
        <v>23.41</v>
      </c>
      <c r="AB16">
        <v>0</v>
      </c>
      <c r="AC16">
        <v>0</v>
      </c>
      <c r="AD16">
        <v>1</v>
      </c>
      <c r="AE16">
        <v>0</v>
      </c>
      <c r="AG16">
        <v>1.26</v>
      </c>
      <c r="AH16">
        <v>2</v>
      </c>
      <c r="AI16">
        <v>1045535573</v>
      </c>
      <c r="AJ16">
        <v>16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>
        <f>ROW(Source!A27)</f>
        <v>27</v>
      </c>
      <c r="B17">
        <v>1045535574</v>
      </c>
      <c r="C17">
        <v>1045535571</v>
      </c>
      <c r="D17">
        <v>394530907</v>
      </c>
      <c r="E17">
        <v>1</v>
      </c>
      <c r="F17">
        <v>1</v>
      </c>
      <c r="G17">
        <v>394458718</v>
      </c>
      <c r="H17">
        <v>2</v>
      </c>
      <c r="I17" t="s">
        <v>509</v>
      </c>
      <c r="J17" t="s">
        <v>510</v>
      </c>
      <c r="K17" t="s">
        <v>511</v>
      </c>
      <c r="L17">
        <v>1367</v>
      </c>
      <c r="N17">
        <v>91022270</v>
      </c>
      <c r="O17" t="s">
        <v>505</v>
      </c>
      <c r="P17" t="s">
        <v>505</v>
      </c>
      <c r="Q17">
        <v>1</v>
      </c>
      <c r="X17">
        <v>1.7</v>
      </c>
      <c r="Y17">
        <v>0</v>
      </c>
      <c r="Z17">
        <v>125.13</v>
      </c>
      <c r="AA17">
        <v>24.74</v>
      </c>
      <c r="AB17">
        <v>0</v>
      </c>
      <c r="AC17">
        <v>0</v>
      </c>
      <c r="AD17">
        <v>1</v>
      </c>
      <c r="AE17">
        <v>0</v>
      </c>
      <c r="AG17">
        <v>1.7</v>
      </c>
      <c r="AH17">
        <v>2</v>
      </c>
      <c r="AI17">
        <v>1045535574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>
        <f>ROW(Source!A27)</f>
        <v>27</v>
      </c>
      <c r="B18">
        <v>1045535575</v>
      </c>
      <c r="C18">
        <v>1045535571</v>
      </c>
      <c r="D18">
        <v>394459462</v>
      </c>
      <c r="E18">
        <v>394458718</v>
      </c>
      <c r="F18">
        <v>1</v>
      </c>
      <c r="G18">
        <v>394458718</v>
      </c>
      <c r="H18">
        <v>2</v>
      </c>
      <c r="I18" t="s">
        <v>512</v>
      </c>
      <c r="K18" t="s">
        <v>513</v>
      </c>
      <c r="L18">
        <v>1344</v>
      </c>
      <c r="N18">
        <v>1008</v>
      </c>
      <c r="O18" t="s">
        <v>514</v>
      </c>
      <c r="P18" t="s">
        <v>514</v>
      </c>
      <c r="Q18">
        <v>1</v>
      </c>
      <c r="X18">
        <v>42.43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G18">
        <v>42.43</v>
      </c>
      <c r="AH18">
        <v>2</v>
      </c>
      <c r="AI18">
        <v>1045535575</v>
      </c>
      <c r="AJ18">
        <v>18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5">
      <c r="A19">
        <f>ROW(Source!A28)</f>
        <v>28</v>
      </c>
      <c r="B19">
        <v>1045535577</v>
      </c>
      <c r="C19">
        <v>1045535576</v>
      </c>
      <c r="D19">
        <v>394458722</v>
      </c>
      <c r="E19">
        <v>394458718</v>
      </c>
      <c r="F19">
        <v>1</v>
      </c>
      <c r="G19">
        <v>394458718</v>
      </c>
      <c r="H19">
        <v>1</v>
      </c>
      <c r="I19" t="s">
        <v>499</v>
      </c>
      <c r="K19" t="s">
        <v>500</v>
      </c>
      <c r="L19">
        <v>1191</v>
      </c>
      <c r="N19">
        <v>1013</v>
      </c>
      <c r="O19" t="s">
        <v>501</v>
      </c>
      <c r="P19" t="s">
        <v>501</v>
      </c>
      <c r="Q19">
        <v>1</v>
      </c>
      <c r="X19">
        <v>155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G19">
        <v>155</v>
      </c>
      <c r="AH19">
        <v>2</v>
      </c>
      <c r="AI19">
        <v>1045535577</v>
      </c>
      <c r="AJ19">
        <v>19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>
        <f>ROW(Source!A28)</f>
        <v>28</v>
      </c>
      <c r="B20">
        <v>1045535578</v>
      </c>
      <c r="C20">
        <v>1045535576</v>
      </c>
      <c r="D20">
        <v>394531072</v>
      </c>
      <c r="E20">
        <v>1</v>
      </c>
      <c r="F20">
        <v>1</v>
      </c>
      <c r="G20">
        <v>394458718</v>
      </c>
      <c r="H20">
        <v>2</v>
      </c>
      <c r="I20" t="s">
        <v>502</v>
      </c>
      <c r="J20" t="s">
        <v>503</v>
      </c>
      <c r="K20" t="s">
        <v>504</v>
      </c>
      <c r="L20">
        <v>1367</v>
      </c>
      <c r="N20">
        <v>91022270</v>
      </c>
      <c r="O20" t="s">
        <v>505</v>
      </c>
      <c r="P20" t="s">
        <v>505</v>
      </c>
      <c r="Q20">
        <v>1</v>
      </c>
      <c r="X20">
        <v>37.5</v>
      </c>
      <c r="Y20">
        <v>0</v>
      </c>
      <c r="Z20">
        <v>60.77</v>
      </c>
      <c r="AA20">
        <v>18.48</v>
      </c>
      <c r="AB20">
        <v>0</v>
      </c>
      <c r="AC20">
        <v>0</v>
      </c>
      <c r="AD20">
        <v>1</v>
      </c>
      <c r="AE20">
        <v>0</v>
      </c>
      <c r="AG20">
        <v>37.5</v>
      </c>
      <c r="AH20">
        <v>2</v>
      </c>
      <c r="AI20">
        <v>1045535578</v>
      </c>
      <c r="AJ20">
        <v>20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>
        <f>ROW(Source!A28)</f>
        <v>28</v>
      </c>
      <c r="B21">
        <v>1045535579</v>
      </c>
      <c r="C21">
        <v>1045535576</v>
      </c>
      <c r="D21">
        <v>394531531</v>
      </c>
      <c r="E21">
        <v>1</v>
      </c>
      <c r="F21">
        <v>1</v>
      </c>
      <c r="G21">
        <v>394458718</v>
      </c>
      <c r="H21">
        <v>2</v>
      </c>
      <c r="I21" t="s">
        <v>506</v>
      </c>
      <c r="J21" t="s">
        <v>507</v>
      </c>
      <c r="K21" t="s">
        <v>508</v>
      </c>
      <c r="L21">
        <v>1367</v>
      </c>
      <c r="N21">
        <v>91022270</v>
      </c>
      <c r="O21" t="s">
        <v>505</v>
      </c>
      <c r="P21" t="s">
        <v>505</v>
      </c>
      <c r="Q21">
        <v>1</v>
      </c>
      <c r="X21">
        <v>75</v>
      </c>
      <c r="Y21">
        <v>0</v>
      </c>
      <c r="Z21">
        <v>3.16</v>
      </c>
      <c r="AA21">
        <v>0.04</v>
      </c>
      <c r="AB21">
        <v>0</v>
      </c>
      <c r="AC21">
        <v>0</v>
      </c>
      <c r="AD21">
        <v>1</v>
      </c>
      <c r="AE21">
        <v>0</v>
      </c>
      <c r="AG21">
        <v>75</v>
      </c>
      <c r="AH21">
        <v>2</v>
      </c>
      <c r="AI21">
        <v>1045535579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>
        <f>ROW(Source!A28)</f>
        <v>28</v>
      </c>
      <c r="B22">
        <v>1045535580</v>
      </c>
      <c r="C22">
        <v>1045535576</v>
      </c>
      <c r="D22">
        <v>394530907</v>
      </c>
      <c r="E22">
        <v>1</v>
      </c>
      <c r="F22">
        <v>1</v>
      </c>
      <c r="G22">
        <v>394458718</v>
      </c>
      <c r="H22">
        <v>2</v>
      </c>
      <c r="I22" t="s">
        <v>509</v>
      </c>
      <c r="J22" t="s">
        <v>510</v>
      </c>
      <c r="K22" t="s">
        <v>511</v>
      </c>
      <c r="L22">
        <v>1367</v>
      </c>
      <c r="N22">
        <v>91022270</v>
      </c>
      <c r="O22" t="s">
        <v>505</v>
      </c>
      <c r="P22" t="s">
        <v>505</v>
      </c>
      <c r="Q22">
        <v>1</v>
      </c>
      <c r="X22">
        <v>1.55</v>
      </c>
      <c r="Y22">
        <v>0</v>
      </c>
      <c r="Z22">
        <v>125.13</v>
      </c>
      <c r="AA22">
        <v>24.74</v>
      </c>
      <c r="AB22">
        <v>0</v>
      </c>
      <c r="AC22">
        <v>0</v>
      </c>
      <c r="AD22">
        <v>1</v>
      </c>
      <c r="AE22">
        <v>0</v>
      </c>
      <c r="AG22">
        <v>1.55</v>
      </c>
      <c r="AH22">
        <v>2</v>
      </c>
      <c r="AI22">
        <v>1045535580</v>
      </c>
      <c r="AJ22">
        <v>22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>
        <f>ROW(Source!A28)</f>
        <v>28</v>
      </c>
      <c r="B23">
        <v>1045535581</v>
      </c>
      <c r="C23">
        <v>1045535576</v>
      </c>
      <c r="D23">
        <v>394459462</v>
      </c>
      <c r="E23">
        <v>394458718</v>
      </c>
      <c r="F23">
        <v>1</v>
      </c>
      <c r="G23">
        <v>394458718</v>
      </c>
      <c r="H23">
        <v>2</v>
      </c>
      <c r="I23" t="s">
        <v>512</v>
      </c>
      <c r="K23" t="s">
        <v>513</v>
      </c>
      <c r="L23">
        <v>1344</v>
      </c>
      <c r="N23">
        <v>1008</v>
      </c>
      <c r="O23" t="s">
        <v>514</v>
      </c>
      <c r="P23" t="s">
        <v>514</v>
      </c>
      <c r="Q23">
        <v>1</v>
      </c>
      <c r="X23">
        <v>3.72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G23">
        <v>3.72</v>
      </c>
      <c r="AH23">
        <v>2</v>
      </c>
      <c r="AI23">
        <v>1045535581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>
        <f>ROW(Source!A29)</f>
        <v>29</v>
      </c>
      <c r="B24">
        <v>1045535577</v>
      </c>
      <c r="C24">
        <v>1045535576</v>
      </c>
      <c r="D24">
        <v>394458722</v>
      </c>
      <c r="E24">
        <v>394458718</v>
      </c>
      <c r="F24">
        <v>1</v>
      </c>
      <c r="G24">
        <v>394458718</v>
      </c>
      <c r="H24">
        <v>1</v>
      </c>
      <c r="I24" t="s">
        <v>499</v>
      </c>
      <c r="K24" t="s">
        <v>500</v>
      </c>
      <c r="L24">
        <v>1191</v>
      </c>
      <c r="N24">
        <v>1013</v>
      </c>
      <c r="O24" t="s">
        <v>501</v>
      </c>
      <c r="P24" t="s">
        <v>501</v>
      </c>
      <c r="Q24">
        <v>1</v>
      </c>
      <c r="X24">
        <v>155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1</v>
      </c>
      <c r="AG24">
        <v>155</v>
      </c>
      <c r="AH24">
        <v>2</v>
      </c>
      <c r="AI24">
        <v>1045535577</v>
      </c>
      <c r="AJ24">
        <v>24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>
        <f>ROW(Source!A29)</f>
        <v>29</v>
      </c>
      <c r="B25">
        <v>1045535578</v>
      </c>
      <c r="C25">
        <v>1045535576</v>
      </c>
      <c r="D25">
        <v>394531072</v>
      </c>
      <c r="E25">
        <v>1</v>
      </c>
      <c r="F25">
        <v>1</v>
      </c>
      <c r="G25">
        <v>394458718</v>
      </c>
      <c r="H25">
        <v>2</v>
      </c>
      <c r="I25" t="s">
        <v>502</v>
      </c>
      <c r="J25" t="s">
        <v>503</v>
      </c>
      <c r="K25" t="s">
        <v>504</v>
      </c>
      <c r="L25">
        <v>1367</v>
      </c>
      <c r="N25">
        <v>91022270</v>
      </c>
      <c r="O25" t="s">
        <v>505</v>
      </c>
      <c r="P25" t="s">
        <v>505</v>
      </c>
      <c r="Q25">
        <v>1</v>
      </c>
      <c r="X25">
        <v>37.5</v>
      </c>
      <c r="Y25">
        <v>0</v>
      </c>
      <c r="Z25">
        <v>60.77</v>
      </c>
      <c r="AA25">
        <v>18.48</v>
      </c>
      <c r="AB25">
        <v>0</v>
      </c>
      <c r="AC25">
        <v>0</v>
      </c>
      <c r="AD25">
        <v>1</v>
      </c>
      <c r="AE25">
        <v>0</v>
      </c>
      <c r="AG25">
        <v>37.5</v>
      </c>
      <c r="AH25">
        <v>2</v>
      </c>
      <c r="AI25">
        <v>1045535578</v>
      </c>
      <c r="AJ25">
        <v>25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>
        <f>ROW(Source!A29)</f>
        <v>29</v>
      </c>
      <c r="B26">
        <v>1045535579</v>
      </c>
      <c r="C26">
        <v>1045535576</v>
      </c>
      <c r="D26">
        <v>394531531</v>
      </c>
      <c r="E26">
        <v>1</v>
      </c>
      <c r="F26">
        <v>1</v>
      </c>
      <c r="G26">
        <v>394458718</v>
      </c>
      <c r="H26">
        <v>2</v>
      </c>
      <c r="I26" t="s">
        <v>506</v>
      </c>
      <c r="J26" t="s">
        <v>507</v>
      </c>
      <c r="K26" t="s">
        <v>508</v>
      </c>
      <c r="L26">
        <v>1367</v>
      </c>
      <c r="N26">
        <v>91022270</v>
      </c>
      <c r="O26" t="s">
        <v>505</v>
      </c>
      <c r="P26" t="s">
        <v>505</v>
      </c>
      <c r="Q26">
        <v>1</v>
      </c>
      <c r="X26">
        <v>75</v>
      </c>
      <c r="Y26">
        <v>0</v>
      </c>
      <c r="Z26">
        <v>3.16</v>
      </c>
      <c r="AA26">
        <v>0.04</v>
      </c>
      <c r="AB26">
        <v>0</v>
      </c>
      <c r="AC26">
        <v>0</v>
      </c>
      <c r="AD26">
        <v>1</v>
      </c>
      <c r="AE26">
        <v>0</v>
      </c>
      <c r="AG26">
        <v>75</v>
      </c>
      <c r="AH26">
        <v>2</v>
      </c>
      <c r="AI26">
        <v>1045535579</v>
      </c>
      <c r="AJ26">
        <v>26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>
        <f>ROW(Source!A29)</f>
        <v>29</v>
      </c>
      <c r="B27">
        <v>1045535580</v>
      </c>
      <c r="C27">
        <v>1045535576</v>
      </c>
      <c r="D27">
        <v>394530907</v>
      </c>
      <c r="E27">
        <v>1</v>
      </c>
      <c r="F27">
        <v>1</v>
      </c>
      <c r="G27">
        <v>394458718</v>
      </c>
      <c r="H27">
        <v>2</v>
      </c>
      <c r="I27" t="s">
        <v>509</v>
      </c>
      <c r="J27" t="s">
        <v>510</v>
      </c>
      <c r="K27" t="s">
        <v>511</v>
      </c>
      <c r="L27">
        <v>1367</v>
      </c>
      <c r="N27">
        <v>91022270</v>
      </c>
      <c r="O27" t="s">
        <v>505</v>
      </c>
      <c r="P27" t="s">
        <v>505</v>
      </c>
      <c r="Q27">
        <v>1</v>
      </c>
      <c r="X27">
        <v>1.55</v>
      </c>
      <c r="Y27">
        <v>0</v>
      </c>
      <c r="Z27">
        <v>125.13</v>
      </c>
      <c r="AA27">
        <v>24.74</v>
      </c>
      <c r="AB27">
        <v>0</v>
      </c>
      <c r="AC27">
        <v>0</v>
      </c>
      <c r="AD27">
        <v>1</v>
      </c>
      <c r="AE27">
        <v>0</v>
      </c>
      <c r="AG27">
        <v>1.55</v>
      </c>
      <c r="AH27">
        <v>2</v>
      </c>
      <c r="AI27">
        <v>1045535580</v>
      </c>
      <c r="AJ27">
        <v>27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>
        <f>ROW(Source!A29)</f>
        <v>29</v>
      </c>
      <c r="B28">
        <v>1045535581</v>
      </c>
      <c r="C28">
        <v>1045535576</v>
      </c>
      <c r="D28">
        <v>394459462</v>
      </c>
      <c r="E28">
        <v>394458718</v>
      </c>
      <c r="F28">
        <v>1</v>
      </c>
      <c r="G28">
        <v>394458718</v>
      </c>
      <c r="H28">
        <v>2</v>
      </c>
      <c r="I28" t="s">
        <v>512</v>
      </c>
      <c r="K28" t="s">
        <v>513</v>
      </c>
      <c r="L28">
        <v>1344</v>
      </c>
      <c r="N28">
        <v>1008</v>
      </c>
      <c r="O28" t="s">
        <v>514</v>
      </c>
      <c r="P28" t="s">
        <v>514</v>
      </c>
      <c r="Q28">
        <v>1</v>
      </c>
      <c r="X28">
        <v>3.72</v>
      </c>
      <c r="Y28">
        <v>0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G28">
        <v>3.72</v>
      </c>
      <c r="AH28">
        <v>2</v>
      </c>
      <c r="AI28">
        <v>1045535581</v>
      </c>
      <c r="AJ28">
        <v>28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5">
      <c r="A29">
        <f>ROW(Source!A30)</f>
        <v>30</v>
      </c>
      <c r="B29">
        <v>1045536127</v>
      </c>
      <c r="C29">
        <v>1045536126</v>
      </c>
      <c r="D29">
        <v>394458722</v>
      </c>
      <c r="E29">
        <v>394458718</v>
      </c>
      <c r="F29">
        <v>1</v>
      </c>
      <c r="G29">
        <v>394458718</v>
      </c>
      <c r="H29">
        <v>1</v>
      </c>
      <c r="I29" t="s">
        <v>499</v>
      </c>
      <c r="K29" t="s">
        <v>500</v>
      </c>
      <c r="L29">
        <v>1191</v>
      </c>
      <c r="N29">
        <v>1013</v>
      </c>
      <c r="O29" t="s">
        <v>501</v>
      </c>
      <c r="P29" t="s">
        <v>501</v>
      </c>
      <c r="Q29">
        <v>1</v>
      </c>
      <c r="X29">
        <v>49.5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G29">
        <v>49.5</v>
      </c>
      <c r="AH29">
        <v>2</v>
      </c>
      <c r="AI29">
        <v>1045536127</v>
      </c>
      <c r="AJ29">
        <v>29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5">
      <c r="A30">
        <f>ROW(Source!A30)</f>
        <v>30</v>
      </c>
      <c r="B30">
        <v>1045536128</v>
      </c>
      <c r="C30">
        <v>1045536126</v>
      </c>
      <c r="D30">
        <v>394530632</v>
      </c>
      <c r="E30">
        <v>1</v>
      </c>
      <c r="F30">
        <v>1</v>
      </c>
      <c r="G30">
        <v>394458718</v>
      </c>
      <c r="H30">
        <v>2</v>
      </c>
      <c r="I30" t="s">
        <v>518</v>
      </c>
      <c r="J30" t="s">
        <v>519</v>
      </c>
      <c r="K30" t="s">
        <v>520</v>
      </c>
      <c r="L30">
        <v>1367</v>
      </c>
      <c r="N30">
        <v>91022270</v>
      </c>
      <c r="O30" t="s">
        <v>505</v>
      </c>
      <c r="P30" t="s">
        <v>505</v>
      </c>
      <c r="Q30">
        <v>1</v>
      </c>
      <c r="X30">
        <v>2.87</v>
      </c>
      <c r="Y30">
        <v>0</v>
      </c>
      <c r="Z30">
        <v>163.47999999999999</v>
      </c>
      <c r="AA30">
        <v>15.47</v>
      </c>
      <c r="AB30">
        <v>0</v>
      </c>
      <c r="AC30">
        <v>0</v>
      </c>
      <c r="AD30">
        <v>1</v>
      </c>
      <c r="AE30">
        <v>0</v>
      </c>
      <c r="AG30">
        <v>2.87</v>
      </c>
      <c r="AH30">
        <v>2</v>
      </c>
      <c r="AI30">
        <v>1045536128</v>
      </c>
      <c r="AJ30">
        <v>30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5">
      <c r="A31">
        <f>ROW(Source!A30)</f>
        <v>30</v>
      </c>
      <c r="B31">
        <v>1045536129</v>
      </c>
      <c r="C31">
        <v>1045536126</v>
      </c>
      <c r="D31">
        <v>394530609</v>
      </c>
      <c r="E31">
        <v>1</v>
      </c>
      <c r="F31">
        <v>1</v>
      </c>
      <c r="G31">
        <v>394458718</v>
      </c>
      <c r="H31">
        <v>2</v>
      </c>
      <c r="I31" t="s">
        <v>521</v>
      </c>
      <c r="J31" t="s">
        <v>522</v>
      </c>
      <c r="K31" t="s">
        <v>523</v>
      </c>
      <c r="L31">
        <v>1367</v>
      </c>
      <c r="N31">
        <v>91022270</v>
      </c>
      <c r="O31" t="s">
        <v>505</v>
      </c>
      <c r="P31" t="s">
        <v>505</v>
      </c>
      <c r="Q31">
        <v>1</v>
      </c>
      <c r="X31">
        <v>7.86</v>
      </c>
      <c r="Y31">
        <v>0</v>
      </c>
      <c r="Z31">
        <v>220.27</v>
      </c>
      <c r="AA31">
        <v>18.3</v>
      </c>
      <c r="AB31">
        <v>0</v>
      </c>
      <c r="AC31">
        <v>0</v>
      </c>
      <c r="AD31">
        <v>1</v>
      </c>
      <c r="AE31">
        <v>0</v>
      </c>
      <c r="AG31">
        <v>7.86</v>
      </c>
      <c r="AH31">
        <v>2</v>
      </c>
      <c r="AI31">
        <v>1045536129</v>
      </c>
      <c r="AJ31">
        <v>31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5">
      <c r="A32">
        <f>ROW(Source!A30)</f>
        <v>30</v>
      </c>
      <c r="B32">
        <v>1045536130</v>
      </c>
      <c r="C32">
        <v>1045536126</v>
      </c>
      <c r="D32">
        <v>394459462</v>
      </c>
      <c r="E32">
        <v>394458718</v>
      </c>
      <c r="F32">
        <v>1</v>
      </c>
      <c r="G32">
        <v>394458718</v>
      </c>
      <c r="H32">
        <v>2</v>
      </c>
      <c r="I32" t="s">
        <v>512</v>
      </c>
      <c r="K32" t="s">
        <v>513</v>
      </c>
      <c r="L32">
        <v>1344</v>
      </c>
      <c r="N32">
        <v>1008</v>
      </c>
      <c r="O32" t="s">
        <v>514</v>
      </c>
      <c r="P32" t="s">
        <v>514</v>
      </c>
      <c r="Q32">
        <v>1</v>
      </c>
      <c r="X32">
        <v>5.21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G32">
        <v>5.21</v>
      </c>
      <c r="AH32">
        <v>2</v>
      </c>
      <c r="AI32">
        <v>1045536130</v>
      </c>
      <c r="AJ32">
        <v>32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>
        <f>ROW(Source!A31)</f>
        <v>31</v>
      </c>
      <c r="B33">
        <v>1045536127</v>
      </c>
      <c r="C33">
        <v>1045536126</v>
      </c>
      <c r="D33">
        <v>394458722</v>
      </c>
      <c r="E33">
        <v>394458718</v>
      </c>
      <c r="F33">
        <v>1</v>
      </c>
      <c r="G33">
        <v>394458718</v>
      </c>
      <c r="H33">
        <v>1</v>
      </c>
      <c r="I33" t="s">
        <v>499</v>
      </c>
      <c r="K33" t="s">
        <v>500</v>
      </c>
      <c r="L33">
        <v>1191</v>
      </c>
      <c r="N33">
        <v>1013</v>
      </c>
      <c r="O33" t="s">
        <v>501</v>
      </c>
      <c r="P33" t="s">
        <v>501</v>
      </c>
      <c r="Q33">
        <v>1</v>
      </c>
      <c r="X33">
        <v>49.5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G33">
        <v>49.5</v>
      </c>
      <c r="AH33">
        <v>2</v>
      </c>
      <c r="AI33">
        <v>1045536127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>
        <f>ROW(Source!A31)</f>
        <v>31</v>
      </c>
      <c r="B34">
        <v>1045536128</v>
      </c>
      <c r="C34">
        <v>1045536126</v>
      </c>
      <c r="D34">
        <v>394530632</v>
      </c>
      <c r="E34">
        <v>1</v>
      </c>
      <c r="F34">
        <v>1</v>
      </c>
      <c r="G34">
        <v>394458718</v>
      </c>
      <c r="H34">
        <v>2</v>
      </c>
      <c r="I34" t="s">
        <v>518</v>
      </c>
      <c r="J34" t="s">
        <v>519</v>
      </c>
      <c r="K34" t="s">
        <v>520</v>
      </c>
      <c r="L34">
        <v>1367</v>
      </c>
      <c r="N34">
        <v>91022270</v>
      </c>
      <c r="O34" t="s">
        <v>505</v>
      </c>
      <c r="P34" t="s">
        <v>505</v>
      </c>
      <c r="Q34">
        <v>1</v>
      </c>
      <c r="X34">
        <v>2.87</v>
      </c>
      <c r="Y34">
        <v>0</v>
      </c>
      <c r="Z34">
        <v>163.47999999999999</v>
      </c>
      <c r="AA34">
        <v>15.47</v>
      </c>
      <c r="AB34">
        <v>0</v>
      </c>
      <c r="AC34">
        <v>0</v>
      </c>
      <c r="AD34">
        <v>1</v>
      </c>
      <c r="AE34">
        <v>0</v>
      </c>
      <c r="AG34">
        <v>2.87</v>
      </c>
      <c r="AH34">
        <v>2</v>
      </c>
      <c r="AI34">
        <v>1045536128</v>
      </c>
      <c r="AJ34">
        <v>34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>
        <f>ROW(Source!A31)</f>
        <v>31</v>
      </c>
      <c r="B35">
        <v>1045536129</v>
      </c>
      <c r="C35">
        <v>1045536126</v>
      </c>
      <c r="D35">
        <v>394530609</v>
      </c>
      <c r="E35">
        <v>1</v>
      </c>
      <c r="F35">
        <v>1</v>
      </c>
      <c r="G35">
        <v>394458718</v>
      </c>
      <c r="H35">
        <v>2</v>
      </c>
      <c r="I35" t="s">
        <v>521</v>
      </c>
      <c r="J35" t="s">
        <v>522</v>
      </c>
      <c r="K35" t="s">
        <v>523</v>
      </c>
      <c r="L35">
        <v>1367</v>
      </c>
      <c r="N35">
        <v>91022270</v>
      </c>
      <c r="O35" t="s">
        <v>505</v>
      </c>
      <c r="P35" t="s">
        <v>505</v>
      </c>
      <c r="Q35">
        <v>1</v>
      </c>
      <c r="X35">
        <v>7.86</v>
      </c>
      <c r="Y35">
        <v>0</v>
      </c>
      <c r="Z35">
        <v>220.27</v>
      </c>
      <c r="AA35">
        <v>18.3</v>
      </c>
      <c r="AB35">
        <v>0</v>
      </c>
      <c r="AC35">
        <v>0</v>
      </c>
      <c r="AD35">
        <v>1</v>
      </c>
      <c r="AE35">
        <v>0</v>
      </c>
      <c r="AG35">
        <v>7.86</v>
      </c>
      <c r="AH35">
        <v>2</v>
      </c>
      <c r="AI35">
        <v>1045536129</v>
      </c>
      <c r="AJ35">
        <v>35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5">
      <c r="A36">
        <f>ROW(Source!A31)</f>
        <v>31</v>
      </c>
      <c r="B36">
        <v>1045536130</v>
      </c>
      <c r="C36">
        <v>1045536126</v>
      </c>
      <c r="D36">
        <v>394459462</v>
      </c>
      <c r="E36">
        <v>394458718</v>
      </c>
      <c r="F36">
        <v>1</v>
      </c>
      <c r="G36">
        <v>394458718</v>
      </c>
      <c r="H36">
        <v>2</v>
      </c>
      <c r="I36" t="s">
        <v>512</v>
      </c>
      <c r="K36" t="s">
        <v>513</v>
      </c>
      <c r="L36">
        <v>1344</v>
      </c>
      <c r="N36">
        <v>1008</v>
      </c>
      <c r="O36" t="s">
        <v>514</v>
      </c>
      <c r="P36" t="s">
        <v>514</v>
      </c>
      <c r="Q36">
        <v>1</v>
      </c>
      <c r="X36">
        <v>5.21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0</v>
      </c>
      <c r="AG36">
        <v>5.21</v>
      </c>
      <c r="AH36">
        <v>2</v>
      </c>
      <c r="AI36">
        <v>1045536130</v>
      </c>
      <c r="AJ36">
        <v>36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>
        <f>ROW(Source!A32)</f>
        <v>32</v>
      </c>
      <c r="B37">
        <v>1045536167</v>
      </c>
      <c r="C37">
        <v>1045536160</v>
      </c>
      <c r="D37">
        <v>394458722</v>
      </c>
      <c r="E37">
        <v>394458718</v>
      </c>
      <c r="F37">
        <v>1</v>
      </c>
      <c r="G37">
        <v>394458718</v>
      </c>
      <c r="H37">
        <v>1</v>
      </c>
      <c r="I37" t="s">
        <v>499</v>
      </c>
      <c r="K37" t="s">
        <v>500</v>
      </c>
      <c r="L37">
        <v>1191</v>
      </c>
      <c r="N37">
        <v>1013</v>
      </c>
      <c r="O37" t="s">
        <v>501</v>
      </c>
      <c r="P37" t="s">
        <v>501</v>
      </c>
      <c r="Q37">
        <v>1</v>
      </c>
      <c r="X37">
        <v>11.7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1</v>
      </c>
      <c r="AG37">
        <v>11.7</v>
      </c>
      <c r="AH37">
        <v>2</v>
      </c>
      <c r="AI37">
        <v>1045536162</v>
      </c>
      <c r="AJ37">
        <v>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5">
      <c r="A38">
        <f>ROW(Source!A32)</f>
        <v>32</v>
      </c>
      <c r="B38">
        <v>1045536168</v>
      </c>
      <c r="C38">
        <v>1045536160</v>
      </c>
      <c r="D38">
        <v>394530653</v>
      </c>
      <c r="E38">
        <v>1</v>
      </c>
      <c r="F38">
        <v>1</v>
      </c>
      <c r="G38">
        <v>394458718</v>
      </c>
      <c r="H38">
        <v>2</v>
      </c>
      <c r="I38" t="s">
        <v>515</v>
      </c>
      <c r="J38" t="s">
        <v>516</v>
      </c>
      <c r="K38" t="s">
        <v>517</v>
      </c>
      <c r="L38">
        <v>1367</v>
      </c>
      <c r="N38">
        <v>91022270</v>
      </c>
      <c r="O38" t="s">
        <v>505</v>
      </c>
      <c r="P38" t="s">
        <v>505</v>
      </c>
      <c r="Q38">
        <v>1</v>
      </c>
      <c r="X38">
        <v>1.26</v>
      </c>
      <c r="Y38">
        <v>0</v>
      </c>
      <c r="Z38">
        <v>116.89</v>
      </c>
      <c r="AA38">
        <v>23.41</v>
      </c>
      <c r="AB38">
        <v>0</v>
      </c>
      <c r="AC38">
        <v>0</v>
      </c>
      <c r="AD38">
        <v>1</v>
      </c>
      <c r="AE38">
        <v>0</v>
      </c>
      <c r="AG38">
        <v>1.26</v>
      </c>
      <c r="AH38">
        <v>2</v>
      </c>
      <c r="AI38">
        <v>1045536163</v>
      </c>
      <c r="AJ38">
        <v>38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5">
      <c r="A39">
        <f>ROW(Source!A32)</f>
        <v>32</v>
      </c>
      <c r="B39">
        <v>1045536169</v>
      </c>
      <c r="C39">
        <v>1045536160</v>
      </c>
      <c r="D39">
        <v>394530907</v>
      </c>
      <c r="E39">
        <v>1</v>
      </c>
      <c r="F39">
        <v>1</v>
      </c>
      <c r="G39">
        <v>394458718</v>
      </c>
      <c r="H39">
        <v>2</v>
      </c>
      <c r="I39" t="s">
        <v>509</v>
      </c>
      <c r="J39" t="s">
        <v>510</v>
      </c>
      <c r="K39" t="s">
        <v>511</v>
      </c>
      <c r="L39">
        <v>1367</v>
      </c>
      <c r="N39">
        <v>91022270</v>
      </c>
      <c r="O39" t="s">
        <v>505</v>
      </c>
      <c r="P39" t="s">
        <v>505</v>
      </c>
      <c r="Q39">
        <v>1</v>
      </c>
      <c r="X39">
        <v>1.7</v>
      </c>
      <c r="Y39">
        <v>0</v>
      </c>
      <c r="Z39">
        <v>125.13</v>
      </c>
      <c r="AA39">
        <v>24.74</v>
      </c>
      <c r="AB39">
        <v>0</v>
      </c>
      <c r="AC39">
        <v>0</v>
      </c>
      <c r="AD39">
        <v>1</v>
      </c>
      <c r="AE39">
        <v>0</v>
      </c>
      <c r="AG39">
        <v>1.7</v>
      </c>
      <c r="AH39">
        <v>2</v>
      </c>
      <c r="AI39">
        <v>1045536164</v>
      </c>
      <c r="AJ39">
        <v>39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5">
      <c r="A40">
        <f>ROW(Source!A32)</f>
        <v>32</v>
      </c>
      <c r="B40">
        <v>1045536170</v>
      </c>
      <c r="C40">
        <v>1045536160</v>
      </c>
      <c r="D40">
        <v>394459462</v>
      </c>
      <c r="E40">
        <v>394458718</v>
      </c>
      <c r="F40">
        <v>1</v>
      </c>
      <c r="G40">
        <v>394458718</v>
      </c>
      <c r="H40">
        <v>2</v>
      </c>
      <c r="I40" t="s">
        <v>512</v>
      </c>
      <c r="K40" t="s">
        <v>513</v>
      </c>
      <c r="L40">
        <v>1344</v>
      </c>
      <c r="N40">
        <v>1008</v>
      </c>
      <c r="O40" t="s">
        <v>514</v>
      </c>
      <c r="P40" t="s">
        <v>514</v>
      </c>
      <c r="Q40">
        <v>1</v>
      </c>
      <c r="X40">
        <v>42.43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G40">
        <v>42.43</v>
      </c>
      <c r="AH40">
        <v>2</v>
      </c>
      <c r="AI40">
        <v>1045536165</v>
      </c>
      <c r="AJ40">
        <v>40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5">
      <c r="A41">
        <f>ROW(Source!A33)</f>
        <v>33</v>
      </c>
      <c r="B41">
        <v>1045536167</v>
      </c>
      <c r="C41">
        <v>1045536160</v>
      </c>
      <c r="D41">
        <v>394458722</v>
      </c>
      <c r="E41">
        <v>394458718</v>
      </c>
      <c r="F41">
        <v>1</v>
      </c>
      <c r="G41">
        <v>394458718</v>
      </c>
      <c r="H41">
        <v>1</v>
      </c>
      <c r="I41" t="s">
        <v>499</v>
      </c>
      <c r="K41" t="s">
        <v>500</v>
      </c>
      <c r="L41">
        <v>1191</v>
      </c>
      <c r="N41">
        <v>1013</v>
      </c>
      <c r="O41" t="s">
        <v>501</v>
      </c>
      <c r="P41" t="s">
        <v>501</v>
      </c>
      <c r="Q41">
        <v>1</v>
      </c>
      <c r="X41">
        <v>11.7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G41">
        <v>11.7</v>
      </c>
      <c r="AH41">
        <v>2</v>
      </c>
      <c r="AI41">
        <v>1045536162</v>
      </c>
      <c r="AJ41">
        <v>41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5">
      <c r="A42">
        <f>ROW(Source!A33)</f>
        <v>33</v>
      </c>
      <c r="B42">
        <v>1045536168</v>
      </c>
      <c r="C42">
        <v>1045536160</v>
      </c>
      <c r="D42">
        <v>394530653</v>
      </c>
      <c r="E42">
        <v>1</v>
      </c>
      <c r="F42">
        <v>1</v>
      </c>
      <c r="G42">
        <v>394458718</v>
      </c>
      <c r="H42">
        <v>2</v>
      </c>
      <c r="I42" t="s">
        <v>515</v>
      </c>
      <c r="J42" t="s">
        <v>516</v>
      </c>
      <c r="K42" t="s">
        <v>517</v>
      </c>
      <c r="L42">
        <v>1367</v>
      </c>
      <c r="N42">
        <v>91022270</v>
      </c>
      <c r="O42" t="s">
        <v>505</v>
      </c>
      <c r="P42" t="s">
        <v>505</v>
      </c>
      <c r="Q42">
        <v>1</v>
      </c>
      <c r="X42">
        <v>1.26</v>
      </c>
      <c r="Y42">
        <v>0</v>
      </c>
      <c r="Z42">
        <v>116.89</v>
      </c>
      <c r="AA42">
        <v>23.41</v>
      </c>
      <c r="AB42">
        <v>0</v>
      </c>
      <c r="AC42">
        <v>0</v>
      </c>
      <c r="AD42">
        <v>1</v>
      </c>
      <c r="AE42">
        <v>0</v>
      </c>
      <c r="AG42">
        <v>1.26</v>
      </c>
      <c r="AH42">
        <v>2</v>
      </c>
      <c r="AI42">
        <v>1045536163</v>
      </c>
      <c r="AJ42">
        <v>42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5">
      <c r="A43">
        <f>ROW(Source!A33)</f>
        <v>33</v>
      </c>
      <c r="B43">
        <v>1045536169</v>
      </c>
      <c r="C43">
        <v>1045536160</v>
      </c>
      <c r="D43">
        <v>394530907</v>
      </c>
      <c r="E43">
        <v>1</v>
      </c>
      <c r="F43">
        <v>1</v>
      </c>
      <c r="G43">
        <v>394458718</v>
      </c>
      <c r="H43">
        <v>2</v>
      </c>
      <c r="I43" t="s">
        <v>509</v>
      </c>
      <c r="J43" t="s">
        <v>510</v>
      </c>
      <c r="K43" t="s">
        <v>511</v>
      </c>
      <c r="L43">
        <v>1367</v>
      </c>
      <c r="N43">
        <v>91022270</v>
      </c>
      <c r="O43" t="s">
        <v>505</v>
      </c>
      <c r="P43" t="s">
        <v>505</v>
      </c>
      <c r="Q43">
        <v>1</v>
      </c>
      <c r="X43">
        <v>1.7</v>
      </c>
      <c r="Y43">
        <v>0</v>
      </c>
      <c r="Z43">
        <v>125.13</v>
      </c>
      <c r="AA43">
        <v>24.74</v>
      </c>
      <c r="AB43">
        <v>0</v>
      </c>
      <c r="AC43">
        <v>0</v>
      </c>
      <c r="AD43">
        <v>1</v>
      </c>
      <c r="AE43">
        <v>0</v>
      </c>
      <c r="AG43">
        <v>1.7</v>
      </c>
      <c r="AH43">
        <v>2</v>
      </c>
      <c r="AI43">
        <v>1045536164</v>
      </c>
      <c r="AJ43">
        <v>43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5">
      <c r="A44">
        <f>ROW(Source!A33)</f>
        <v>33</v>
      </c>
      <c r="B44">
        <v>1045536170</v>
      </c>
      <c r="C44">
        <v>1045536160</v>
      </c>
      <c r="D44">
        <v>394459462</v>
      </c>
      <c r="E44">
        <v>394458718</v>
      </c>
      <c r="F44">
        <v>1</v>
      </c>
      <c r="G44">
        <v>394458718</v>
      </c>
      <c r="H44">
        <v>2</v>
      </c>
      <c r="I44" t="s">
        <v>512</v>
      </c>
      <c r="K44" t="s">
        <v>513</v>
      </c>
      <c r="L44">
        <v>1344</v>
      </c>
      <c r="N44">
        <v>1008</v>
      </c>
      <c r="O44" t="s">
        <v>514</v>
      </c>
      <c r="P44" t="s">
        <v>514</v>
      </c>
      <c r="Q44">
        <v>1</v>
      </c>
      <c r="X44">
        <v>42.43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G44">
        <v>42.43</v>
      </c>
      <c r="AH44">
        <v>2</v>
      </c>
      <c r="AI44">
        <v>1045536165</v>
      </c>
      <c r="AJ44">
        <v>44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5">
      <c r="A45">
        <f>ROW(Source!A34)</f>
        <v>34</v>
      </c>
      <c r="B45">
        <v>1045536191</v>
      </c>
      <c r="C45">
        <v>1045536190</v>
      </c>
      <c r="D45">
        <v>394458722</v>
      </c>
      <c r="E45">
        <v>394458718</v>
      </c>
      <c r="F45">
        <v>1</v>
      </c>
      <c r="G45">
        <v>394458718</v>
      </c>
      <c r="H45">
        <v>1</v>
      </c>
      <c r="I45" t="s">
        <v>499</v>
      </c>
      <c r="K45" t="s">
        <v>500</v>
      </c>
      <c r="L45">
        <v>1191</v>
      </c>
      <c r="N45">
        <v>1013</v>
      </c>
      <c r="O45" t="s">
        <v>501</v>
      </c>
      <c r="P45" t="s">
        <v>501</v>
      </c>
      <c r="Q45">
        <v>1</v>
      </c>
      <c r="X45">
        <v>76.7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G45">
        <v>76.7</v>
      </c>
      <c r="AH45">
        <v>2</v>
      </c>
      <c r="AI45">
        <v>1045536191</v>
      </c>
      <c r="AJ45">
        <v>45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5">
      <c r="A46">
        <f>ROW(Source!A35)</f>
        <v>35</v>
      </c>
      <c r="B46">
        <v>1045536191</v>
      </c>
      <c r="C46">
        <v>1045536190</v>
      </c>
      <c r="D46">
        <v>394458722</v>
      </c>
      <c r="E46">
        <v>394458718</v>
      </c>
      <c r="F46">
        <v>1</v>
      </c>
      <c r="G46">
        <v>394458718</v>
      </c>
      <c r="H46">
        <v>1</v>
      </c>
      <c r="I46" t="s">
        <v>499</v>
      </c>
      <c r="K46" t="s">
        <v>500</v>
      </c>
      <c r="L46">
        <v>1191</v>
      </c>
      <c r="N46">
        <v>1013</v>
      </c>
      <c r="O46" t="s">
        <v>501</v>
      </c>
      <c r="P46" t="s">
        <v>501</v>
      </c>
      <c r="Q46">
        <v>1</v>
      </c>
      <c r="X46">
        <v>76.7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G46">
        <v>76.7</v>
      </c>
      <c r="AH46">
        <v>2</v>
      </c>
      <c r="AI46">
        <v>1045536191</v>
      </c>
      <c r="AJ46">
        <v>46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5">
      <c r="A47">
        <f>ROW(Source!A36)</f>
        <v>36</v>
      </c>
      <c r="B47">
        <v>1045536336</v>
      </c>
      <c r="C47">
        <v>1045536335</v>
      </c>
      <c r="D47">
        <v>394458722</v>
      </c>
      <c r="E47">
        <v>394458718</v>
      </c>
      <c r="F47">
        <v>1</v>
      </c>
      <c r="G47">
        <v>394458718</v>
      </c>
      <c r="H47">
        <v>1</v>
      </c>
      <c r="I47" t="s">
        <v>499</v>
      </c>
      <c r="K47" t="s">
        <v>500</v>
      </c>
      <c r="L47">
        <v>1191</v>
      </c>
      <c r="N47">
        <v>1013</v>
      </c>
      <c r="O47" t="s">
        <v>501</v>
      </c>
      <c r="P47" t="s">
        <v>501</v>
      </c>
      <c r="Q47">
        <v>1</v>
      </c>
      <c r="X47">
        <v>0.78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 t="s">
        <v>165</v>
      </c>
      <c r="AG47">
        <v>0.89700000000000002</v>
      </c>
      <c r="AH47">
        <v>2</v>
      </c>
      <c r="AI47">
        <v>1045536336</v>
      </c>
      <c r="AJ47">
        <v>47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5">
      <c r="A48">
        <f>ROW(Source!A36)</f>
        <v>36</v>
      </c>
      <c r="B48">
        <v>1045536337</v>
      </c>
      <c r="C48">
        <v>1045536335</v>
      </c>
      <c r="D48">
        <v>394530607</v>
      </c>
      <c r="E48">
        <v>1</v>
      </c>
      <c r="F48">
        <v>1</v>
      </c>
      <c r="G48">
        <v>394458718</v>
      </c>
      <c r="H48">
        <v>2</v>
      </c>
      <c r="I48" t="s">
        <v>524</v>
      </c>
      <c r="J48" t="s">
        <v>525</v>
      </c>
      <c r="K48" t="s">
        <v>526</v>
      </c>
      <c r="L48">
        <v>1367</v>
      </c>
      <c r="N48">
        <v>91022270</v>
      </c>
      <c r="O48" t="s">
        <v>505</v>
      </c>
      <c r="P48" t="s">
        <v>505</v>
      </c>
      <c r="Q48">
        <v>1</v>
      </c>
      <c r="X48">
        <v>3.8734999999999999</v>
      </c>
      <c r="Y48">
        <v>0</v>
      </c>
      <c r="Z48">
        <v>159.44</v>
      </c>
      <c r="AA48">
        <v>15.09</v>
      </c>
      <c r="AB48">
        <v>0</v>
      </c>
      <c r="AC48">
        <v>0</v>
      </c>
      <c r="AD48">
        <v>1</v>
      </c>
      <c r="AE48">
        <v>0</v>
      </c>
      <c r="AF48" t="s">
        <v>164</v>
      </c>
      <c r="AG48">
        <v>4.8418749999999999</v>
      </c>
      <c r="AH48">
        <v>2</v>
      </c>
      <c r="AI48">
        <v>1045536337</v>
      </c>
      <c r="AJ48">
        <v>48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5">
      <c r="A49">
        <f>ROW(Source!A37)</f>
        <v>37</v>
      </c>
      <c r="B49">
        <v>1045536336</v>
      </c>
      <c r="C49">
        <v>1045536335</v>
      </c>
      <c r="D49">
        <v>394458722</v>
      </c>
      <c r="E49">
        <v>394458718</v>
      </c>
      <c r="F49">
        <v>1</v>
      </c>
      <c r="G49">
        <v>394458718</v>
      </c>
      <c r="H49">
        <v>1</v>
      </c>
      <c r="I49" t="s">
        <v>499</v>
      </c>
      <c r="K49" t="s">
        <v>500</v>
      </c>
      <c r="L49">
        <v>1191</v>
      </c>
      <c r="N49">
        <v>1013</v>
      </c>
      <c r="O49" t="s">
        <v>501</v>
      </c>
      <c r="P49" t="s">
        <v>501</v>
      </c>
      <c r="Q49">
        <v>1</v>
      </c>
      <c r="X49">
        <v>0.78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 t="s">
        <v>165</v>
      </c>
      <c r="AG49">
        <v>0.89700000000000002</v>
      </c>
      <c r="AH49">
        <v>2</v>
      </c>
      <c r="AI49">
        <v>1045536336</v>
      </c>
      <c r="AJ49">
        <v>49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5">
      <c r="A50">
        <f>ROW(Source!A37)</f>
        <v>37</v>
      </c>
      <c r="B50">
        <v>1045536337</v>
      </c>
      <c r="C50">
        <v>1045536335</v>
      </c>
      <c r="D50">
        <v>394530607</v>
      </c>
      <c r="E50">
        <v>1</v>
      </c>
      <c r="F50">
        <v>1</v>
      </c>
      <c r="G50">
        <v>394458718</v>
      </c>
      <c r="H50">
        <v>2</v>
      </c>
      <c r="I50" t="s">
        <v>524</v>
      </c>
      <c r="J50" t="s">
        <v>525</v>
      </c>
      <c r="K50" t="s">
        <v>526</v>
      </c>
      <c r="L50">
        <v>1367</v>
      </c>
      <c r="N50">
        <v>91022270</v>
      </c>
      <c r="O50" t="s">
        <v>505</v>
      </c>
      <c r="P50" t="s">
        <v>505</v>
      </c>
      <c r="Q50">
        <v>1</v>
      </c>
      <c r="X50">
        <v>3.8734999999999999</v>
      </c>
      <c r="Y50">
        <v>0</v>
      </c>
      <c r="Z50">
        <v>159.44</v>
      </c>
      <c r="AA50">
        <v>15.09</v>
      </c>
      <c r="AB50">
        <v>0</v>
      </c>
      <c r="AC50">
        <v>0</v>
      </c>
      <c r="AD50">
        <v>1</v>
      </c>
      <c r="AE50">
        <v>0</v>
      </c>
      <c r="AF50" t="s">
        <v>164</v>
      </c>
      <c r="AG50">
        <v>4.8418749999999999</v>
      </c>
      <c r="AH50">
        <v>2</v>
      </c>
      <c r="AI50">
        <v>1045536337</v>
      </c>
      <c r="AJ50">
        <v>50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5">
      <c r="A51">
        <f>ROW(Source!A38)</f>
        <v>38</v>
      </c>
      <c r="B51">
        <v>1045536339</v>
      </c>
      <c r="C51">
        <v>1045536338</v>
      </c>
      <c r="D51">
        <v>394458722</v>
      </c>
      <c r="E51">
        <v>394458718</v>
      </c>
      <c r="F51">
        <v>1</v>
      </c>
      <c r="G51">
        <v>394458718</v>
      </c>
      <c r="H51">
        <v>1</v>
      </c>
      <c r="I51" t="s">
        <v>499</v>
      </c>
      <c r="K51" t="s">
        <v>500</v>
      </c>
      <c r="L51">
        <v>1191</v>
      </c>
      <c r="N51">
        <v>1013</v>
      </c>
      <c r="O51" t="s">
        <v>501</v>
      </c>
      <c r="P51" t="s">
        <v>501</v>
      </c>
      <c r="Q51">
        <v>1</v>
      </c>
      <c r="X51">
        <v>192.7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 t="s">
        <v>165</v>
      </c>
      <c r="AG51">
        <v>221.60499999999999</v>
      </c>
      <c r="AH51">
        <v>2</v>
      </c>
      <c r="AI51">
        <v>1045536339</v>
      </c>
      <c r="AJ51">
        <v>51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5">
      <c r="A52">
        <f>ROW(Source!A39)</f>
        <v>39</v>
      </c>
      <c r="B52">
        <v>1045536339</v>
      </c>
      <c r="C52">
        <v>1045536338</v>
      </c>
      <c r="D52">
        <v>394458722</v>
      </c>
      <c r="E52">
        <v>394458718</v>
      </c>
      <c r="F52">
        <v>1</v>
      </c>
      <c r="G52">
        <v>394458718</v>
      </c>
      <c r="H52">
        <v>1</v>
      </c>
      <c r="I52" t="s">
        <v>499</v>
      </c>
      <c r="K52" t="s">
        <v>500</v>
      </c>
      <c r="L52">
        <v>1191</v>
      </c>
      <c r="N52">
        <v>1013</v>
      </c>
      <c r="O52" t="s">
        <v>501</v>
      </c>
      <c r="P52" t="s">
        <v>501</v>
      </c>
      <c r="Q52">
        <v>1</v>
      </c>
      <c r="X52">
        <v>192.7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1</v>
      </c>
      <c r="AF52" t="s">
        <v>165</v>
      </c>
      <c r="AG52">
        <v>221.60499999999999</v>
      </c>
      <c r="AH52">
        <v>2</v>
      </c>
      <c r="AI52">
        <v>1045536339</v>
      </c>
      <c r="AJ52">
        <v>52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5">
      <c r="A53">
        <f>ROW(Source!A40)</f>
        <v>40</v>
      </c>
      <c r="B53">
        <v>1045536350</v>
      </c>
      <c r="C53">
        <v>1045536349</v>
      </c>
      <c r="D53">
        <v>394458722</v>
      </c>
      <c r="E53">
        <v>394458718</v>
      </c>
      <c r="F53">
        <v>1</v>
      </c>
      <c r="G53">
        <v>394458718</v>
      </c>
      <c r="H53">
        <v>1</v>
      </c>
      <c r="I53" t="s">
        <v>499</v>
      </c>
      <c r="K53" t="s">
        <v>500</v>
      </c>
      <c r="L53">
        <v>1191</v>
      </c>
      <c r="N53">
        <v>1013</v>
      </c>
      <c r="O53" t="s">
        <v>501</v>
      </c>
      <c r="P53" t="s">
        <v>501</v>
      </c>
      <c r="Q53">
        <v>1</v>
      </c>
      <c r="X53">
        <v>256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 t="s">
        <v>180</v>
      </c>
      <c r="AG53">
        <v>204.8</v>
      </c>
      <c r="AH53">
        <v>2</v>
      </c>
      <c r="AI53">
        <v>1045536350</v>
      </c>
      <c r="AJ53">
        <v>53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5">
      <c r="A54">
        <f>ROW(Source!A40)</f>
        <v>40</v>
      </c>
      <c r="B54">
        <v>1045536351</v>
      </c>
      <c r="C54">
        <v>1045536349</v>
      </c>
      <c r="D54">
        <v>394530716</v>
      </c>
      <c r="E54">
        <v>1</v>
      </c>
      <c r="F54">
        <v>1</v>
      </c>
      <c r="G54">
        <v>394458718</v>
      </c>
      <c r="H54">
        <v>2</v>
      </c>
      <c r="I54" t="s">
        <v>527</v>
      </c>
      <c r="J54" t="s">
        <v>528</v>
      </c>
      <c r="K54" t="s">
        <v>529</v>
      </c>
      <c r="L54">
        <v>1367</v>
      </c>
      <c r="N54">
        <v>91022270</v>
      </c>
      <c r="O54" t="s">
        <v>505</v>
      </c>
      <c r="P54" t="s">
        <v>505</v>
      </c>
      <c r="Q54">
        <v>1</v>
      </c>
      <c r="X54">
        <v>9.1999999999999993</v>
      </c>
      <c r="Y54">
        <v>0</v>
      </c>
      <c r="Z54">
        <v>240.8</v>
      </c>
      <c r="AA54">
        <v>16.48</v>
      </c>
      <c r="AB54">
        <v>0</v>
      </c>
      <c r="AC54">
        <v>0</v>
      </c>
      <c r="AD54">
        <v>1</v>
      </c>
      <c r="AE54">
        <v>0</v>
      </c>
      <c r="AF54" t="s">
        <v>180</v>
      </c>
      <c r="AG54">
        <v>7.36</v>
      </c>
      <c r="AH54">
        <v>2</v>
      </c>
      <c r="AI54">
        <v>1045536351</v>
      </c>
      <c r="AJ54">
        <v>54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>
        <f>ROW(Source!A40)</f>
        <v>40</v>
      </c>
      <c r="B55">
        <v>1045536352</v>
      </c>
      <c r="C55">
        <v>1045536349</v>
      </c>
      <c r="D55">
        <v>394459462</v>
      </c>
      <c r="E55">
        <v>394458718</v>
      </c>
      <c r="F55">
        <v>1</v>
      </c>
      <c r="G55">
        <v>394458718</v>
      </c>
      <c r="H55">
        <v>2</v>
      </c>
      <c r="I55" t="s">
        <v>512</v>
      </c>
      <c r="K55" t="s">
        <v>513</v>
      </c>
      <c r="L55">
        <v>1344</v>
      </c>
      <c r="N55">
        <v>1008</v>
      </c>
      <c r="O55" t="s">
        <v>514</v>
      </c>
      <c r="P55" t="s">
        <v>514</v>
      </c>
      <c r="Q55">
        <v>1</v>
      </c>
      <c r="X55">
        <v>1034.82</v>
      </c>
      <c r="Y55">
        <v>0</v>
      </c>
      <c r="Z55">
        <v>1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180</v>
      </c>
      <c r="AG55">
        <v>827.85599999999999</v>
      </c>
      <c r="AH55">
        <v>2</v>
      </c>
      <c r="AI55">
        <v>1045536352</v>
      </c>
      <c r="AJ55">
        <v>55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>
        <f>ROW(Source!A40)</f>
        <v>40</v>
      </c>
      <c r="B56">
        <v>1045536353</v>
      </c>
      <c r="C56">
        <v>1045536349</v>
      </c>
      <c r="D56">
        <v>394475795</v>
      </c>
      <c r="E56">
        <v>394458718</v>
      </c>
      <c r="F56">
        <v>1</v>
      </c>
      <c r="G56">
        <v>394458718</v>
      </c>
      <c r="H56">
        <v>3</v>
      </c>
      <c r="I56" t="s">
        <v>691</v>
      </c>
      <c r="K56" t="s">
        <v>692</v>
      </c>
      <c r="L56">
        <v>1348</v>
      </c>
      <c r="N56">
        <v>39568864</v>
      </c>
      <c r="O56" t="s">
        <v>233</v>
      </c>
      <c r="P56" t="s">
        <v>233</v>
      </c>
      <c r="Q56">
        <v>1000</v>
      </c>
      <c r="X56">
        <v>2.4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t="s">
        <v>179</v>
      </c>
      <c r="AG56">
        <v>0</v>
      </c>
      <c r="AH56">
        <v>3</v>
      </c>
      <c r="AI56">
        <v>-1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>
        <f>ROW(Source!A40)</f>
        <v>40</v>
      </c>
      <c r="B57">
        <v>1045536354</v>
      </c>
      <c r="C57">
        <v>1045536349</v>
      </c>
      <c r="D57">
        <v>394471659</v>
      </c>
      <c r="E57">
        <v>394458718</v>
      </c>
      <c r="F57">
        <v>1</v>
      </c>
      <c r="G57">
        <v>394458718</v>
      </c>
      <c r="H57">
        <v>3</v>
      </c>
      <c r="I57" t="s">
        <v>693</v>
      </c>
      <c r="K57" t="s">
        <v>694</v>
      </c>
      <c r="L57">
        <v>1348</v>
      </c>
      <c r="N57">
        <v>39568864</v>
      </c>
      <c r="O57" t="s">
        <v>233</v>
      </c>
      <c r="P57" t="s">
        <v>233</v>
      </c>
      <c r="Q57">
        <v>1000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t="s">
        <v>179</v>
      </c>
      <c r="AG57">
        <v>0</v>
      </c>
      <c r="AH57">
        <v>3</v>
      </c>
      <c r="AI57">
        <v>-1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>
        <f>ROW(Source!A40)</f>
        <v>40</v>
      </c>
      <c r="B58">
        <v>1045536355</v>
      </c>
      <c r="C58">
        <v>1045536349</v>
      </c>
      <c r="D58">
        <v>394475788</v>
      </c>
      <c r="E58">
        <v>394458718</v>
      </c>
      <c r="F58">
        <v>1</v>
      </c>
      <c r="G58">
        <v>394458718</v>
      </c>
      <c r="H58">
        <v>3</v>
      </c>
      <c r="I58" t="s">
        <v>695</v>
      </c>
      <c r="K58" t="s">
        <v>696</v>
      </c>
      <c r="L58">
        <v>1339</v>
      </c>
      <c r="N58">
        <v>1007</v>
      </c>
      <c r="O58" t="s">
        <v>241</v>
      </c>
      <c r="P58" t="s">
        <v>241</v>
      </c>
      <c r="Q58">
        <v>1</v>
      </c>
      <c r="X58">
        <v>100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t="s">
        <v>179</v>
      </c>
      <c r="AG58">
        <v>0</v>
      </c>
      <c r="AH58">
        <v>3</v>
      </c>
      <c r="AI58">
        <v>-1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>
        <f>ROW(Source!A40)</f>
        <v>40</v>
      </c>
      <c r="B59">
        <v>1045536356</v>
      </c>
      <c r="C59">
        <v>1045536349</v>
      </c>
      <c r="D59">
        <v>394480058</v>
      </c>
      <c r="E59">
        <v>394458718</v>
      </c>
      <c r="F59">
        <v>1</v>
      </c>
      <c r="G59">
        <v>394458718</v>
      </c>
      <c r="H59">
        <v>3</v>
      </c>
      <c r="I59" t="s">
        <v>530</v>
      </c>
      <c r="K59" t="s">
        <v>531</v>
      </c>
      <c r="L59">
        <v>1344</v>
      </c>
      <c r="N59">
        <v>1008</v>
      </c>
      <c r="O59" t="s">
        <v>514</v>
      </c>
      <c r="P59" t="s">
        <v>514</v>
      </c>
      <c r="Q59">
        <v>1</v>
      </c>
      <c r="X59">
        <v>298.06</v>
      </c>
      <c r="Y59">
        <v>1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179</v>
      </c>
      <c r="AG59">
        <v>0</v>
      </c>
      <c r="AH59">
        <v>2</v>
      </c>
      <c r="AI59">
        <v>1045536356</v>
      </c>
      <c r="AJ59">
        <v>56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5">
      <c r="A60">
        <f>ROW(Source!A41)</f>
        <v>41</v>
      </c>
      <c r="B60">
        <v>1045536350</v>
      </c>
      <c r="C60">
        <v>1045536349</v>
      </c>
      <c r="D60">
        <v>394458722</v>
      </c>
      <c r="E60">
        <v>394458718</v>
      </c>
      <c r="F60">
        <v>1</v>
      </c>
      <c r="G60">
        <v>394458718</v>
      </c>
      <c r="H60">
        <v>1</v>
      </c>
      <c r="I60" t="s">
        <v>499</v>
      </c>
      <c r="K60" t="s">
        <v>500</v>
      </c>
      <c r="L60">
        <v>1191</v>
      </c>
      <c r="N60">
        <v>1013</v>
      </c>
      <c r="O60" t="s">
        <v>501</v>
      </c>
      <c r="P60" t="s">
        <v>501</v>
      </c>
      <c r="Q60">
        <v>1</v>
      </c>
      <c r="X60">
        <v>256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1</v>
      </c>
      <c r="AF60" t="s">
        <v>180</v>
      </c>
      <c r="AG60">
        <v>204.8</v>
      </c>
      <c r="AH60">
        <v>2</v>
      </c>
      <c r="AI60">
        <v>1045536350</v>
      </c>
      <c r="AJ60">
        <v>57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5">
      <c r="A61">
        <f>ROW(Source!A41)</f>
        <v>41</v>
      </c>
      <c r="B61">
        <v>1045536351</v>
      </c>
      <c r="C61">
        <v>1045536349</v>
      </c>
      <c r="D61">
        <v>394530716</v>
      </c>
      <c r="E61">
        <v>1</v>
      </c>
      <c r="F61">
        <v>1</v>
      </c>
      <c r="G61">
        <v>394458718</v>
      </c>
      <c r="H61">
        <v>2</v>
      </c>
      <c r="I61" t="s">
        <v>527</v>
      </c>
      <c r="J61" t="s">
        <v>528</v>
      </c>
      <c r="K61" t="s">
        <v>529</v>
      </c>
      <c r="L61">
        <v>1367</v>
      </c>
      <c r="N61">
        <v>91022270</v>
      </c>
      <c r="O61" t="s">
        <v>505</v>
      </c>
      <c r="P61" t="s">
        <v>505</v>
      </c>
      <c r="Q61">
        <v>1</v>
      </c>
      <c r="X61">
        <v>9.1999999999999993</v>
      </c>
      <c r="Y61">
        <v>0</v>
      </c>
      <c r="Z61">
        <v>240.8</v>
      </c>
      <c r="AA61">
        <v>16.48</v>
      </c>
      <c r="AB61">
        <v>0</v>
      </c>
      <c r="AC61">
        <v>0</v>
      </c>
      <c r="AD61">
        <v>1</v>
      </c>
      <c r="AE61">
        <v>0</v>
      </c>
      <c r="AF61" t="s">
        <v>180</v>
      </c>
      <c r="AG61">
        <v>7.36</v>
      </c>
      <c r="AH61">
        <v>2</v>
      </c>
      <c r="AI61">
        <v>1045536351</v>
      </c>
      <c r="AJ61">
        <v>58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5">
      <c r="A62">
        <f>ROW(Source!A41)</f>
        <v>41</v>
      </c>
      <c r="B62">
        <v>1045536352</v>
      </c>
      <c r="C62">
        <v>1045536349</v>
      </c>
      <c r="D62">
        <v>394459462</v>
      </c>
      <c r="E62">
        <v>394458718</v>
      </c>
      <c r="F62">
        <v>1</v>
      </c>
      <c r="G62">
        <v>394458718</v>
      </c>
      <c r="H62">
        <v>2</v>
      </c>
      <c r="I62" t="s">
        <v>512</v>
      </c>
      <c r="K62" t="s">
        <v>513</v>
      </c>
      <c r="L62">
        <v>1344</v>
      </c>
      <c r="N62">
        <v>1008</v>
      </c>
      <c r="O62" t="s">
        <v>514</v>
      </c>
      <c r="P62" t="s">
        <v>514</v>
      </c>
      <c r="Q62">
        <v>1</v>
      </c>
      <c r="X62">
        <v>1034.82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180</v>
      </c>
      <c r="AG62">
        <v>827.85599999999999</v>
      </c>
      <c r="AH62">
        <v>2</v>
      </c>
      <c r="AI62">
        <v>1045536352</v>
      </c>
      <c r="AJ62">
        <v>59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>
        <f>ROW(Source!A41)</f>
        <v>41</v>
      </c>
      <c r="B63">
        <v>1045536353</v>
      </c>
      <c r="C63">
        <v>1045536349</v>
      </c>
      <c r="D63">
        <v>394475795</v>
      </c>
      <c r="E63">
        <v>394458718</v>
      </c>
      <c r="F63">
        <v>1</v>
      </c>
      <c r="G63">
        <v>394458718</v>
      </c>
      <c r="H63">
        <v>3</v>
      </c>
      <c r="I63" t="s">
        <v>691</v>
      </c>
      <c r="K63" t="s">
        <v>692</v>
      </c>
      <c r="L63">
        <v>1348</v>
      </c>
      <c r="N63">
        <v>39568864</v>
      </c>
      <c r="O63" t="s">
        <v>233</v>
      </c>
      <c r="P63" t="s">
        <v>233</v>
      </c>
      <c r="Q63">
        <v>1000</v>
      </c>
      <c r="X63">
        <v>2.4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t="s">
        <v>179</v>
      </c>
      <c r="AG63">
        <v>0</v>
      </c>
      <c r="AH63">
        <v>3</v>
      </c>
      <c r="AI63">
        <v>-1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>
        <f>ROW(Source!A41)</f>
        <v>41</v>
      </c>
      <c r="B64">
        <v>1045536354</v>
      </c>
      <c r="C64">
        <v>1045536349</v>
      </c>
      <c r="D64">
        <v>394471659</v>
      </c>
      <c r="E64">
        <v>394458718</v>
      </c>
      <c r="F64">
        <v>1</v>
      </c>
      <c r="G64">
        <v>394458718</v>
      </c>
      <c r="H64">
        <v>3</v>
      </c>
      <c r="I64" t="s">
        <v>693</v>
      </c>
      <c r="K64" t="s">
        <v>694</v>
      </c>
      <c r="L64">
        <v>1348</v>
      </c>
      <c r="N64">
        <v>39568864</v>
      </c>
      <c r="O64" t="s">
        <v>233</v>
      </c>
      <c r="P64" t="s">
        <v>233</v>
      </c>
      <c r="Q64">
        <v>1000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t="s">
        <v>179</v>
      </c>
      <c r="AG64">
        <v>0</v>
      </c>
      <c r="AH64">
        <v>3</v>
      </c>
      <c r="AI64">
        <v>-1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>
        <f>ROW(Source!A41)</f>
        <v>41</v>
      </c>
      <c r="B65">
        <v>1045536355</v>
      </c>
      <c r="C65">
        <v>1045536349</v>
      </c>
      <c r="D65">
        <v>394475788</v>
      </c>
      <c r="E65">
        <v>394458718</v>
      </c>
      <c r="F65">
        <v>1</v>
      </c>
      <c r="G65">
        <v>394458718</v>
      </c>
      <c r="H65">
        <v>3</v>
      </c>
      <c r="I65" t="s">
        <v>695</v>
      </c>
      <c r="K65" t="s">
        <v>696</v>
      </c>
      <c r="L65">
        <v>1339</v>
      </c>
      <c r="N65">
        <v>1007</v>
      </c>
      <c r="O65" t="s">
        <v>241</v>
      </c>
      <c r="P65" t="s">
        <v>241</v>
      </c>
      <c r="Q65">
        <v>1</v>
      </c>
      <c r="X65">
        <v>100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t="s">
        <v>179</v>
      </c>
      <c r="AG65">
        <v>0</v>
      </c>
      <c r="AH65">
        <v>3</v>
      </c>
      <c r="AI65">
        <v>-1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>
        <f>ROW(Source!A41)</f>
        <v>41</v>
      </c>
      <c r="B66">
        <v>1045536356</v>
      </c>
      <c r="C66">
        <v>1045536349</v>
      </c>
      <c r="D66">
        <v>394480058</v>
      </c>
      <c r="E66">
        <v>394458718</v>
      </c>
      <c r="F66">
        <v>1</v>
      </c>
      <c r="G66">
        <v>394458718</v>
      </c>
      <c r="H66">
        <v>3</v>
      </c>
      <c r="I66" t="s">
        <v>530</v>
      </c>
      <c r="K66" t="s">
        <v>531</v>
      </c>
      <c r="L66">
        <v>1344</v>
      </c>
      <c r="N66">
        <v>1008</v>
      </c>
      <c r="O66" t="s">
        <v>514</v>
      </c>
      <c r="P66" t="s">
        <v>514</v>
      </c>
      <c r="Q66">
        <v>1</v>
      </c>
      <c r="X66">
        <v>298.06</v>
      </c>
      <c r="Y66">
        <v>1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179</v>
      </c>
      <c r="AG66">
        <v>0</v>
      </c>
      <c r="AH66">
        <v>2</v>
      </c>
      <c r="AI66">
        <v>1045536356</v>
      </c>
      <c r="AJ66">
        <v>60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>
        <f>ROW(Source!A42)</f>
        <v>42</v>
      </c>
      <c r="B67">
        <v>1045536367</v>
      </c>
      <c r="C67">
        <v>1045536365</v>
      </c>
      <c r="D67">
        <v>394458722</v>
      </c>
      <c r="E67">
        <v>394458718</v>
      </c>
      <c r="F67">
        <v>1</v>
      </c>
      <c r="G67">
        <v>394458718</v>
      </c>
      <c r="H67">
        <v>1</v>
      </c>
      <c r="I67" t="s">
        <v>499</v>
      </c>
      <c r="K67" t="s">
        <v>500</v>
      </c>
      <c r="L67">
        <v>1191</v>
      </c>
      <c r="N67">
        <v>1013</v>
      </c>
      <c r="O67" t="s">
        <v>501</v>
      </c>
      <c r="P67" t="s">
        <v>501</v>
      </c>
      <c r="Q67">
        <v>1</v>
      </c>
      <c r="X67">
        <v>256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1</v>
      </c>
      <c r="AF67" t="s">
        <v>180</v>
      </c>
      <c r="AG67">
        <v>204.8</v>
      </c>
      <c r="AH67">
        <v>2</v>
      </c>
      <c r="AI67">
        <v>1045536367</v>
      </c>
      <c r="AJ67">
        <v>61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>
        <f>ROW(Source!A42)</f>
        <v>42</v>
      </c>
      <c r="B68">
        <v>1045536368</v>
      </c>
      <c r="C68">
        <v>1045536365</v>
      </c>
      <c r="D68">
        <v>394530716</v>
      </c>
      <c r="E68">
        <v>1</v>
      </c>
      <c r="F68">
        <v>1</v>
      </c>
      <c r="G68">
        <v>394458718</v>
      </c>
      <c r="H68">
        <v>2</v>
      </c>
      <c r="I68" t="s">
        <v>527</v>
      </c>
      <c r="J68" t="s">
        <v>528</v>
      </c>
      <c r="K68" t="s">
        <v>529</v>
      </c>
      <c r="L68">
        <v>1367</v>
      </c>
      <c r="N68">
        <v>91022270</v>
      </c>
      <c r="O68" t="s">
        <v>505</v>
      </c>
      <c r="P68" t="s">
        <v>505</v>
      </c>
      <c r="Q68">
        <v>1</v>
      </c>
      <c r="X68">
        <v>9.1999999999999993</v>
      </c>
      <c r="Y68">
        <v>0</v>
      </c>
      <c r="Z68">
        <v>240.8</v>
      </c>
      <c r="AA68">
        <v>16.48</v>
      </c>
      <c r="AB68">
        <v>0</v>
      </c>
      <c r="AC68">
        <v>0</v>
      </c>
      <c r="AD68">
        <v>1</v>
      </c>
      <c r="AE68">
        <v>0</v>
      </c>
      <c r="AF68" t="s">
        <v>180</v>
      </c>
      <c r="AG68">
        <v>7.36</v>
      </c>
      <c r="AH68">
        <v>2</v>
      </c>
      <c r="AI68">
        <v>1045536368</v>
      </c>
      <c r="AJ68">
        <v>62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>
        <f>ROW(Source!A42)</f>
        <v>42</v>
      </c>
      <c r="B69">
        <v>1045536369</v>
      </c>
      <c r="C69">
        <v>1045536365</v>
      </c>
      <c r="D69">
        <v>394459462</v>
      </c>
      <c r="E69">
        <v>394458718</v>
      </c>
      <c r="F69">
        <v>1</v>
      </c>
      <c r="G69">
        <v>394458718</v>
      </c>
      <c r="H69">
        <v>2</v>
      </c>
      <c r="I69" t="s">
        <v>512</v>
      </c>
      <c r="K69" t="s">
        <v>513</v>
      </c>
      <c r="L69">
        <v>1344</v>
      </c>
      <c r="N69">
        <v>1008</v>
      </c>
      <c r="O69" t="s">
        <v>514</v>
      </c>
      <c r="P69" t="s">
        <v>514</v>
      </c>
      <c r="Q69">
        <v>1</v>
      </c>
      <c r="X69">
        <v>1034.82</v>
      </c>
      <c r="Y69">
        <v>0</v>
      </c>
      <c r="Z69">
        <v>1</v>
      </c>
      <c r="AA69">
        <v>0</v>
      </c>
      <c r="AB69">
        <v>0</v>
      </c>
      <c r="AC69">
        <v>0</v>
      </c>
      <c r="AD69">
        <v>1</v>
      </c>
      <c r="AE69">
        <v>0</v>
      </c>
      <c r="AF69" t="s">
        <v>180</v>
      </c>
      <c r="AG69">
        <v>827.85599999999999</v>
      </c>
      <c r="AH69">
        <v>2</v>
      </c>
      <c r="AI69">
        <v>1045536369</v>
      </c>
      <c r="AJ69">
        <v>63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>
        <f>ROW(Source!A42)</f>
        <v>42</v>
      </c>
      <c r="B70">
        <v>1045536370</v>
      </c>
      <c r="C70">
        <v>1045536365</v>
      </c>
      <c r="D70">
        <v>394475795</v>
      </c>
      <c r="E70">
        <v>394458718</v>
      </c>
      <c r="F70">
        <v>1</v>
      </c>
      <c r="G70">
        <v>394458718</v>
      </c>
      <c r="H70">
        <v>3</v>
      </c>
      <c r="I70" t="s">
        <v>691</v>
      </c>
      <c r="K70" t="s">
        <v>692</v>
      </c>
      <c r="L70">
        <v>1348</v>
      </c>
      <c r="N70">
        <v>39568864</v>
      </c>
      <c r="O70" t="s">
        <v>233</v>
      </c>
      <c r="P70" t="s">
        <v>233</v>
      </c>
      <c r="Q70">
        <v>1000</v>
      </c>
      <c r="X70">
        <v>2.4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t="s">
        <v>179</v>
      </c>
      <c r="AG70">
        <v>0</v>
      </c>
      <c r="AH70">
        <v>3</v>
      </c>
      <c r="AI70">
        <v>-1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>
        <f>ROW(Source!A42)</f>
        <v>42</v>
      </c>
      <c r="B71">
        <v>1045536371</v>
      </c>
      <c r="C71">
        <v>1045536365</v>
      </c>
      <c r="D71">
        <v>394471659</v>
      </c>
      <c r="E71">
        <v>394458718</v>
      </c>
      <c r="F71">
        <v>1</v>
      </c>
      <c r="G71">
        <v>394458718</v>
      </c>
      <c r="H71">
        <v>3</v>
      </c>
      <c r="I71" t="s">
        <v>693</v>
      </c>
      <c r="K71" t="s">
        <v>694</v>
      </c>
      <c r="L71">
        <v>1348</v>
      </c>
      <c r="N71">
        <v>39568864</v>
      </c>
      <c r="O71" t="s">
        <v>233</v>
      </c>
      <c r="P71" t="s">
        <v>233</v>
      </c>
      <c r="Q71">
        <v>1000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t="s">
        <v>179</v>
      </c>
      <c r="AG71">
        <v>0</v>
      </c>
      <c r="AH71">
        <v>3</v>
      </c>
      <c r="AI71">
        <v>-1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>
        <f>ROW(Source!A42)</f>
        <v>42</v>
      </c>
      <c r="B72">
        <v>1045536372</v>
      </c>
      <c r="C72">
        <v>1045536365</v>
      </c>
      <c r="D72">
        <v>394475788</v>
      </c>
      <c r="E72">
        <v>394458718</v>
      </c>
      <c r="F72">
        <v>1</v>
      </c>
      <c r="G72">
        <v>394458718</v>
      </c>
      <c r="H72">
        <v>3</v>
      </c>
      <c r="I72" t="s">
        <v>695</v>
      </c>
      <c r="K72" t="s">
        <v>696</v>
      </c>
      <c r="L72">
        <v>1339</v>
      </c>
      <c r="N72">
        <v>1007</v>
      </c>
      <c r="O72" t="s">
        <v>241</v>
      </c>
      <c r="P72" t="s">
        <v>241</v>
      </c>
      <c r="Q72">
        <v>1</v>
      </c>
      <c r="X72">
        <v>100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t="s">
        <v>179</v>
      </c>
      <c r="AG72">
        <v>0</v>
      </c>
      <c r="AH72">
        <v>3</v>
      </c>
      <c r="AI72">
        <v>-1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>
        <f>ROW(Source!A42)</f>
        <v>42</v>
      </c>
      <c r="B73">
        <v>1045536373</v>
      </c>
      <c r="C73">
        <v>1045536365</v>
      </c>
      <c r="D73">
        <v>394480058</v>
      </c>
      <c r="E73">
        <v>394458718</v>
      </c>
      <c r="F73">
        <v>1</v>
      </c>
      <c r="G73">
        <v>394458718</v>
      </c>
      <c r="H73">
        <v>3</v>
      </c>
      <c r="I73" t="s">
        <v>530</v>
      </c>
      <c r="K73" t="s">
        <v>531</v>
      </c>
      <c r="L73">
        <v>1344</v>
      </c>
      <c r="N73">
        <v>1008</v>
      </c>
      <c r="O73" t="s">
        <v>514</v>
      </c>
      <c r="P73" t="s">
        <v>514</v>
      </c>
      <c r="Q73">
        <v>1</v>
      </c>
      <c r="X73">
        <v>298.06</v>
      </c>
      <c r="Y73">
        <v>1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 t="s">
        <v>179</v>
      </c>
      <c r="AG73">
        <v>0</v>
      </c>
      <c r="AH73">
        <v>2</v>
      </c>
      <c r="AI73">
        <v>1045536373</v>
      </c>
      <c r="AJ73">
        <v>64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>
        <f>ROW(Source!A43)</f>
        <v>43</v>
      </c>
      <c r="B74">
        <v>1045536367</v>
      </c>
      <c r="C74">
        <v>1045536365</v>
      </c>
      <c r="D74">
        <v>394458722</v>
      </c>
      <c r="E74">
        <v>394458718</v>
      </c>
      <c r="F74">
        <v>1</v>
      </c>
      <c r="G74">
        <v>394458718</v>
      </c>
      <c r="H74">
        <v>1</v>
      </c>
      <c r="I74" t="s">
        <v>499</v>
      </c>
      <c r="K74" t="s">
        <v>500</v>
      </c>
      <c r="L74">
        <v>1191</v>
      </c>
      <c r="N74">
        <v>1013</v>
      </c>
      <c r="O74" t="s">
        <v>501</v>
      </c>
      <c r="P74" t="s">
        <v>501</v>
      </c>
      <c r="Q74">
        <v>1</v>
      </c>
      <c r="X74">
        <v>256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1</v>
      </c>
      <c r="AF74" t="s">
        <v>180</v>
      </c>
      <c r="AG74">
        <v>204.8</v>
      </c>
      <c r="AH74">
        <v>2</v>
      </c>
      <c r="AI74">
        <v>1045536367</v>
      </c>
      <c r="AJ74">
        <v>65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>
        <f>ROW(Source!A43)</f>
        <v>43</v>
      </c>
      <c r="B75">
        <v>1045536368</v>
      </c>
      <c r="C75">
        <v>1045536365</v>
      </c>
      <c r="D75">
        <v>394530716</v>
      </c>
      <c r="E75">
        <v>1</v>
      </c>
      <c r="F75">
        <v>1</v>
      </c>
      <c r="G75">
        <v>394458718</v>
      </c>
      <c r="H75">
        <v>2</v>
      </c>
      <c r="I75" t="s">
        <v>527</v>
      </c>
      <c r="J75" t="s">
        <v>528</v>
      </c>
      <c r="K75" t="s">
        <v>529</v>
      </c>
      <c r="L75">
        <v>1367</v>
      </c>
      <c r="N75">
        <v>91022270</v>
      </c>
      <c r="O75" t="s">
        <v>505</v>
      </c>
      <c r="P75" t="s">
        <v>505</v>
      </c>
      <c r="Q75">
        <v>1</v>
      </c>
      <c r="X75">
        <v>9.1999999999999993</v>
      </c>
      <c r="Y75">
        <v>0</v>
      </c>
      <c r="Z75">
        <v>240.8</v>
      </c>
      <c r="AA75">
        <v>16.48</v>
      </c>
      <c r="AB75">
        <v>0</v>
      </c>
      <c r="AC75">
        <v>0</v>
      </c>
      <c r="AD75">
        <v>1</v>
      </c>
      <c r="AE75">
        <v>0</v>
      </c>
      <c r="AF75" t="s">
        <v>180</v>
      </c>
      <c r="AG75">
        <v>7.36</v>
      </c>
      <c r="AH75">
        <v>2</v>
      </c>
      <c r="AI75">
        <v>1045536368</v>
      </c>
      <c r="AJ75">
        <v>66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>
        <f>ROW(Source!A43)</f>
        <v>43</v>
      </c>
      <c r="B76">
        <v>1045536369</v>
      </c>
      <c r="C76">
        <v>1045536365</v>
      </c>
      <c r="D76">
        <v>394459462</v>
      </c>
      <c r="E76">
        <v>394458718</v>
      </c>
      <c r="F76">
        <v>1</v>
      </c>
      <c r="G76">
        <v>394458718</v>
      </c>
      <c r="H76">
        <v>2</v>
      </c>
      <c r="I76" t="s">
        <v>512</v>
      </c>
      <c r="K76" t="s">
        <v>513</v>
      </c>
      <c r="L76">
        <v>1344</v>
      </c>
      <c r="N76">
        <v>1008</v>
      </c>
      <c r="O76" t="s">
        <v>514</v>
      </c>
      <c r="P76" t="s">
        <v>514</v>
      </c>
      <c r="Q76">
        <v>1</v>
      </c>
      <c r="X76">
        <v>1034.82</v>
      </c>
      <c r="Y76">
        <v>0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0</v>
      </c>
      <c r="AF76" t="s">
        <v>180</v>
      </c>
      <c r="AG76">
        <v>827.85599999999999</v>
      </c>
      <c r="AH76">
        <v>2</v>
      </c>
      <c r="AI76">
        <v>1045536369</v>
      </c>
      <c r="AJ76">
        <v>67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>
        <f>ROW(Source!A43)</f>
        <v>43</v>
      </c>
      <c r="B77">
        <v>1045536370</v>
      </c>
      <c r="C77">
        <v>1045536365</v>
      </c>
      <c r="D77">
        <v>394475795</v>
      </c>
      <c r="E77">
        <v>394458718</v>
      </c>
      <c r="F77">
        <v>1</v>
      </c>
      <c r="G77">
        <v>394458718</v>
      </c>
      <c r="H77">
        <v>3</v>
      </c>
      <c r="I77" t="s">
        <v>691</v>
      </c>
      <c r="K77" t="s">
        <v>692</v>
      </c>
      <c r="L77">
        <v>1348</v>
      </c>
      <c r="N77">
        <v>39568864</v>
      </c>
      <c r="O77" t="s">
        <v>233</v>
      </c>
      <c r="P77" t="s">
        <v>233</v>
      </c>
      <c r="Q77">
        <v>1000</v>
      </c>
      <c r="X77">
        <v>2.4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t="s">
        <v>179</v>
      </c>
      <c r="AG77">
        <v>0</v>
      </c>
      <c r="AH77">
        <v>3</v>
      </c>
      <c r="AI77">
        <v>-1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>
        <f>ROW(Source!A43)</f>
        <v>43</v>
      </c>
      <c r="B78">
        <v>1045536371</v>
      </c>
      <c r="C78">
        <v>1045536365</v>
      </c>
      <c r="D78">
        <v>394471659</v>
      </c>
      <c r="E78">
        <v>394458718</v>
      </c>
      <c r="F78">
        <v>1</v>
      </c>
      <c r="G78">
        <v>394458718</v>
      </c>
      <c r="H78">
        <v>3</v>
      </c>
      <c r="I78" t="s">
        <v>693</v>
      </c>
      <c r="K78" t="s">
        <v>694</v>
      </c>
      <c r="L78">
        <v>1348</v>
      </c>
      <c r="N78">
        <v>39568864</v>
      </c>
      <c r="O78" t="s">
        <v>233</v>
      </c>
      <c r="P78" t="s">
        <v>233</v>
      </c>
      <c r="Q78">
        <v>1000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t="s">
        <v>179</v>
      </c>
      <c r="AG78">
        <v>0</v>
      </c>
      <c r="AH78">
        <v>3</v>
      </c>
      <c r="AI78">
        <v>-1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>
        <f>ROW(Source!A43)</f>
        <v>43</v>
      </c>
      <c r="B79">
        <v>1045536372</v>
      </c>
      <c r="C79">
        <v>1045536365</v>
      </c>
      <c r="D79">
        <v>394475788</v>
      </c>
      <c r="E79">
        <v>394458718</v>
      </c>
      <c r="F79">
        <v>1</v>
      </c>
      <c r="G79">
        <v>394458718</v>
      </c>
      <c r="H79">
        <v>3</v>
      </c>
      <c r="I79" t="s">
        <v>695</v>
      </c>
      <c r="K79" t="s">
        <v>696</v>
      </c>
      <c r="L79">
        <v>1339</v>
      </c>
      <c r="N79">
        <v>1007</v>
      </c>
      <c r="O79" t="s">
        <v>241</v>
      </c>
      <c r="P79" t="s">
        <v>241</v>
      </c>
      <c r="Q79">
        <v>1</v>
      </c>
      <c r="X79">
        <v>100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179</v>
      </c>
      <c r="AG79">
        <v>0</v>
      </c>
      <c r="AH79">
        <v>3</v>
      </c>
      <c r="AI79">
        <v>-1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>
        <f>ROW(Source!A43)</f>
        <v>43</v>
      </c>
      <c r="B80">
        <v>1045536373</v>
      </c>
      <c r="C80">
        <v>1045536365</v>
      </c>
      <c r="D80">
        <v>394480058</v>
      </c>
      <c r="E80">
        <v>394458718</v>
      </c>
      <c r="F80">
        <v>1</v>
      </c>
      <c r="G80">
        <v>394458718</v>
      </c>
      <c r="H80">
        <v>3</v>
      </c>
      <c r="I80" t="s">
        <v>530</v>
      </c>
      <c r="K80" t="s">
        <v>531</v>
      </c>
      <c r="L80">
        <v>1344</v>
      </c>
      <c r="N80">
        <v>1008</v>
      </c>
      <c r="O80" t="s">
        <v>514</v>
      </c>
      <c r="P80" t="s">
        <v>514</v>
      </c>
      <c r="Q80">
        <v>1</v>
      </c>
      <c r="X80">
        <v>298.06</v>
      </c>
      <c r="Y80">
        <v>1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179</v>
      </c>
      <c r="AG80">
        <v>0</v>
      </c>
      <c r="AH80">
        <v>2</v>
      </c>
      <c r="AI80">
        <v>1045536373</v>
      </c>
      <c r="AJ80">
        <v>68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>
        <f>ROW(Source!A44)</f>
        <v>44</v>
      </c>
      <c r="B81">
        <v>1045536594</v>
      </c>
      <c r="C81">
        <v>1045536593</v>
      </c>
      <c r="D81">
        <v>394458722</v>
      </c>
      <c r="E81">
        <v>394458718</v>
      </c>
      <c r="F81">
        <v>1</v>
      </c>
      <c r="G81">
        <v>394458718</v>
      </c>
      <c r="H81">
        <v>1</v>
      </c>
      <c r="I81" t="s">
        <v>499</v>
      </c>
      <c r="K81" t="s">
        <v>500</v>
      </c>
      <c r="L81">
        <v>1191</v>
      </c>
      <c r="N81">
        <v>1013</v>
      </c>
      <c r="O81" t="s">
        <v>501</v>
      </c>
      <c r="P81" t="s">
        <v>501</v>
      </c>
      <c r="Q81">
        <v>1</v>
      </c>
      <c r="X81">
        <v>402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G81">
        <v>402</v>
      </c>
      <c r="AH81">
        <v>2</v>
      </c>
      <c r="AI81">
        <v>1045536594</v>
      </c>
      <c r="AJ81">
        <v>69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>
        <f>ROW(Source!A44)</f>
        <v>44</v>
      </c>
      <c r="B82">
        <v>1045536595</v>
      </c>
      <c r="C82">
        <v>1045536593</v>
      </c>
      <c r="D82">
        <v>394531071</v>
      </c>
      <c r="E82">
        <v>1</v>
      </c>
      <c r="F82">
        <v>1</v>
      </c>
      <c r="G82">
        <v>394458718</v>
      </c>
      <c r="H82">
        <v>2</v>
      </c>
      <c r="I82" t="s">
        <v>532</v>
      </c>
      <c r="J82" t="s">
        <v>533</v>
      </c>
      <c r="K82" t="s">
        <v>534</v>
      </c>
      <c r="L82">
        <v>1367</v>
      </c>
      <c r="N82">
        <v>91022270</v>
      </c>
      <c r="O82" t="s">
        <v>505</v>
      </c>
      <c r="P82" t="s">
        <v>505</v>
      </c>
      <c r="Q82">
        <v>1</v>
      </c>
      <c r="X82">
        <v>195</v>
      </c>
      <c r="Y82">
        <v>0</v>
      </c>
      <c r="Z82">
        <v>41.62</v>
      </c>
      <c r="AA82">
        <v>13.33</v>
      </c>
      <c r="AB82">
        <v>0</v>
      </c>
      <c r="AC82">
        <v>0</v>
      </c>
      <c r="AD82">
        <v>1</v>
      </c>
      <c r="AE82">
        <v>0</v>
      </c>
      <c r="AG82">
        <v>195</v>
      </c>
      <c r="AH82">
        <v>2</v>
      </c>
      <c r="AI82">
        <v>1045536595</v>
      </c>
      <c r="AJ82">
        <v>70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>
        <f>ROW(Source!A44)</f>
        <v>44</v>
      </c>
      <c r="B83">
        <v>1045536596</v>
      </c>
      <c r="C83">
        <v>1045536593</v>
      </c>
      <c r="D83">
        <v>394531531</v>
      </c>
      <c r="E83">
        <v>1</v>
      </c>
      <c r="F83">
        <v>1</v>
      </c>
      <c r="G83">
        <v>394458718</v>
      </c>
      <c r="H83">
        <v>2</v>
      </c>
      <c r="I83" t="s">
        <v>506</v>
      </c>
      <c r="J83" t="s">
        <v>507</v>
      </c>
      <c r="K83" t="s">
        <v>508</v>
      </c>
      <c r="L83">
        <v>1367</v>
      </c>
      <c r="N83">
        <v>91022270</v>
      </c>
      <c r="O83" t="s">
        <v>505</v>
      </c>
      <c r="P83" t="s">
        <v>505</v>
      </c>
      <c r="Q83">
        <v>1</v>
      </c>
      <c r="X83">
        <v>390</v>
      </c>
      <c r="Y83">
        <v>0</v>
      </c>
      <c r="Z83">
        <v>3.16</v>
      </c>
      <c r="AA83">
        <v>0.04</v>
      </c>
      <c r="AB83">
        <v>0</v>
      </c>
      <c r="AC83">
        <v>0</v>
      </c>
      <c r="AD83">
        <v>1</v>
      </c>
      <c r="AE83">
        <v>0</v>
      </c>
      <c r="AG83">
        <v>390</v>
      </c>
      <c r="AH83">
        <v>2</v>
      </c>
      <c r="AI83">
        <v>1045536596</v>
      </c>
      <c r="AJ83">
        <v>71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>
        <f>ROW(Source!A45)</f>
        <v>45</v>
      </c>
      <c r="B84">
        <v>1045536594</v>
      </c>
      <c r="C84">
        <v>1045536593</v>
      </c>
      <c r="D84">
        <v>394458722</v>
      </c>
      <c r="E84">
        <v>394458718</v>
      </c>
      <c r="F84">
        <v>1</v>
      </c>
      <c r="G84">
        <v>394458718</v>
      </c>
      <c r="H84">
        <v>1</v>
      </c>
      <c r="I84" t="s">
        <v>499</v>
      </c>
      <c r="K84" t="s">
        <v>500</v>
      </c>
      <c r="L84">
        <v>1191</v>
      </c>
      <c r="N84">
        <v>1013</v>
      </c>
      <c r="O84" t="s">
        <v>501</v>
      </c>
      <c r="P84" t="s">
        <v>501</v>
      </c>
      <c r="Q84">
        <v>1</v>
      </c>
      <c r="X84">
        <v>402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G84">
        <v>402</v>
      </c>
      <c r="AH84">
        <v>2</v>
      </c>
      <c r="AI84">
        <v>1045536594</v>
      </c>
      <c r="AJ84">
        <v>72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>
        <f>ROW(Source!A45)</f>
        <v>45</v>
      </c>
      <c r="B85">
        <v>1045536595</v>
      </c>
      <c r="C85">
        <v>1045536593</v>
      </c>
      <c r="D85">
        <v>394531071</v>
      </c>
      <c r="E85">
        <v>1</v>
      </c>
      <c r="F85">
        <v>1</v>
      </c>
      <c r="G85">
        <v>394458718</v>
      </c>
      <c r="H85">
        <v>2</v>
      </c>
      <c r="I85" t="s">
        <v>532</v>
      </c>
      <c r="J85" t="s">
        <v>533</v>
      </c>
      <c r="K85" t="s">
        <v>534</v>
      </c>
      <c r="L85">
        <v>1367</v>
      </c>
      <c r="N85">
        <v>91022270</v>
      </c>
      <c r="O85" t="s">
        <v>505</v>
      </c>
      <c r="P85" t="s">
        <v>505</v>
      </c>
      <c r="Q85">
        <v>1</v>
      </c>
      <c r="X85">
        <v>195</v>
      </c>
      <c r="Y85">
        <v>0</v>
      </c>
      <c r="Z85">
        <v>41.62</v>
      </c>
      <c r="AA85">
        <v>13.33</v>
      </c>
      <c r="AB85">
        <v>0</v>
      </c>
      <c r="AC85">
        <v>0</v>
      </c>
      <c r="AD85">
        <v>1</v>
      </c>
      <c r="AE85">
        <v>0</v>
      </c>
      <c r="AG85">
        <v>195</v>
      </c>
      <c r="AH85">
        <v>2</v>
      </c>
      <c r="AI85">
        <v>1045536595</v>
      </c>
      <c r="AJ85">
        <v>73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>
        <f>ROW(Source!A45)</f>
        <v>45</v>
      </c>
      <c r="B86">
        <v>1045536596</v>
      </c>
      <c r="C86">
        <v>1045536593</v>
      </c>
      <c r="D86">
        <v>394531531</v>
      </c>
      <c r="E86">
        <v>1</v>
      </c>
      <c r="F86">
        <v>1</v>
      </c>
      <c r="G86">
        <v>394458718</v>
      </c>
      <c r="H86">
        <v>2</v>
      </c>
      <c r="I86" t="s">
        <v>506</v>
      </c>
      <c r="J86" t="s">
        <v>507</v>
      </c>
      <c r="K86" t="s">
        <v>508</v>
      </c>
      <c r="L86">
        <v>1367</v>
      </c>
      <c r="N86">
        <v>91022270</v>
      </c>
      <c r="O86" t="s">
        <v>505</v>
      </c>
      <c r="P86" t="s">
        <v>505</v>
      </c>
      <c r="Q86">
        <v>1</v>
      </c>
      <c r="X86">
        <v>390</v>
      </c>
      <c r="Y86">
        <v>0</v>
      </c>
      <c r="Z86">
        <v>3.16</v>
      </c>
      <c r="AA86">
        <v>0.04</v>
      </c>
      <c r="AB86">
        <v>0</v>
      </c>
      <c r="AC86">
        <v>0</v>
      </c>
      <c r="AD86">
        <v>1</v>
      </c>
      <c r="AE86">
        <v>0</v>
      </c>
      <c r="AG86">
        <v>390</v>
      </c>
      <c r="AH86">
        <v>2</v>
      </c>
      <c r="AI86">
        <v>1045536596</v>
      </c>
      <c r="AJ86">
        <v>74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>
        <f>ROW(Source!A46)</f>
        <v>46</v>
      </c>
      <c r="B87">
        <v>1046316246</v>
      </c>
      <c r="C87">
        <v>1046316245</v>
      </c>
      <c r="D87">
        <v>394458722</v>
      </c>
      <c r="E87">
        <v>394458718</v>
      </c>
      <c r="F87">
        <v>1</v>
      </c>
      <c r="G87">
        <v>394458718</v>
      </c>
      <c r="H87">
        <v>1</v>
      </c>
      <c r="I87" t="s">
        <v>499</v>
      </c>
      <c r="K87" t="s">
        <v>500</v>
      </c>
      <c r="L87">
        <v>1191</v>
      </c>
      <c r="N87">
        <v>1013</v>
      </c>
      <c r="O87" t="s">
        <v>501</v>
      </c>
      <c r="P87" t="s">
        <v>501</v>
      </c>
      <c r="Q87">
        <v>1</v>
      </c>
      <c r="X87">
        <v>424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</v>
      </c>
      <c r="AF87" t="s">
        <v>196</v>
      </c>
      <c r="AG87">
        <v>254.4</v>
      </c>
      <c r="AH87">
        <v>2</v>
      </c>
      <c r="AI87">
        <v>1046316246</v>
      </c>
      <c r="AJ87">
        <v>75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5">
      <c r="A88">
        <f>ROW(Source!A46)</f>
        <v>46</v>
      </c>
      <c r="B88">
        <v>1046316247</v>
      </c>
      <c r="C88">
        <v>1046316245</v>
      </c>
      <c r="D88">
        <v>394531076</v>
      </c>
      <c r="E88">
        <v>1</v>
      </c>
      <c r="F88">
        <v>1</v>
      </c>
      <c r="G88">
        <v>394458718</v>
      </c>
      <c r="H88">
        <v>2</v>
      </c>
      <c r="I88" t="s">
        <v>535</v>
      </c>
      <c r="J88" t="s">
        <v>536</v>
      </c>
      <c r="K88" t="s">
        <v>537</v>
      </c>
      <c r="L88">
        <v>1367</v>
      </c>
      <c r="N88">
        <v>91022270</v>
      </c>
      <c r="O88" t="s">
        <v>505</v>
      </c>
      <c r="P88" t="s">
        <v>505</v>
      </c>
      <c r="Q88">
        <v>1</v>
      </c>
      <c r="X88">
        <v>12.5</v>
      </c>
      <c r="Y88">
        <v>0</v>
      </c>
      <c r="Z88">
        <v>105.81</v>
      </c>
      <c r="AA88">
        <v>18.78</v>
      </c>
      <c r="AB88">
        <v>0</v>
      </c>
      <c r="AC88">
        <v>0</v>
      </c>
      <c r="AD88">
        <v>1</v>
      </c>
      <c r="AE88">
        <v>0</v>
      </c>
      <c r="AF88" t="s">
        <v>196</v>
      </c>
      <c r="AG88">
        <v>7.5</v>
      </c>
      <c r="AH88">
        <v>2</v>
      </c>
      <c r="AI88">
        <v>1046316247</v>
      </c>
      <c r="AJ88">
        <v>76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5">
      <c r="A89">
        <f>ROW(Source!A46)</f>
        <v>46</v>
      </c>
      <c r="B89">
        <v>1046316248</v>
      </c>
      <c r="C89">
        <v>1046316245</v>
      </c>
      <c r="D89">
        <v>394531137</v>
      </c>
      <c r="E89">
        <v>1</v>
      </c>
      <c r="F89">
        <v>1</v>
      </c>
      <c r="G89">
        <v>394458718</v>
      </c>
      <c r="H89">
        <v>2</v>
      </c>
      <c r="I89" t="s">
        <v>538</v>
      </c>
      <c r="J89" t="s">
        <v>539</v>
      </c>
      <c r="K89" t="s">
        <v>540</v>
      </c>
      <c r="L89">
        <v>1367</v>
      </c>
      <c r="N89">
        <v>91022270</v>
      </c>
      <c r="O89" t="s">
        <v>505</v>
      </c>
      <c r="P89" t="s">
        <v>505</v>
      </c>
      <c r="Q89">
        <v>1</v>
      </c>
      <c r="X89">
        <v>25</v>
      </c>
      <c r="Y89">
        <v>0</v>
      </c>
      <c r="Z89">
        <v>8.1199999999999992</v>
      </c>
      <c r="AA89">
        <v>0.28999999999999998</v>
      </c>
      <c r="AB89">
        <v>0</v>
      </c>
      <c r="AC89">
        <v>0</v>
      </c>
      <c r="AD89">
        <v>1</v>
      </c>
      <c r="AE89">
        <v>0</v>
      </c>
      <c r="AF89" t="s">
        <v>196</v>
      </c>
      <c r="AG89">
        <v>15</v>
      </c>
      <c r="AH89">
        <v>2</v>
      </c>
      <c r="AI89">
        <v>1046316248</v>
      </c>
      <c r="AJ89">
        <v>77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>
        <f>ROW(Source!A46)</f>
        <v>46</v>
      </c>
      <c r="B90">
        <v>1046316249</v>
      </c>
      <c r="C90">
        <v>1046316245</v>
      </c>
      <c r="D90">
        <v>394531164</v>
      </c>
      <c r="E90">
        <v>1</v>
      </c>
      <c r="F90">
        <v>1</v>
      </c>
      <c r="G90">
        <v>394458718</v>
      </c>
      <c r="H90">
        <v>2</v>
      </c>
      <c r="I90" t="s">
        <v>541</v>
      </c>
      <c r="J90" t="s">
        <v>542</v>
      </c>
      <c r="K90" t="s">
        <v>543</v>
      </c>
      <c r="L90">
        <v>1367</v>
      </c>
      <c r="N90">
        <v>91022270</v>
      </c>
      <c r="O90" t="s">
        <v>505</v>
      </c>
      <c r="P90" t="s">
        <v>505</v>
      </c>
      <c r="Q90">
        <v>1</v>
      </c>
      <c r="X90">
        <v>68.7</v>
      </c>
      <c r="Y90">
        <v>0</v>
      </c>
      <c r="Z90">
        <v>47.95</v>
      </c>
      <c r="AA90">
        <v>0.06</v>
      </c>
      <c r="AB90">
        <v>0</v>
      </c>
      <c r="AC90">
        <v>0</v>
      </c>
      <c r="AD90">
        <v>1</v>
      </c>
      <c r="AE90">
        <v>0</v>
      </c>
      <c r="AF90" t="s">
        <v>196</v>
      </c>
      <c r="AG90">
        <v>41.22</v>
      </c>
      <c r="AH90">
        <v>2</v>
      </c>
      <c r="AI90">
        <v>1046316249</v>
      </c>
      <c r="AJ90">
        <v>78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>
        <f>ROW(Source!A46)</f>
        <v>46</v>
      </c>
      <c r="B91">
        <v>1046316250</v>
      </c>
      <c r="C91">
        <v>1046316245</v>
      </c>
      <c r="D91">
        <v>394531453</v>
      </c>
      <c r="E91">
        <v>1</v>
      </c>
      <c r="F91">
        <v>1</v>
      </c>
      <c r="G91">
        <v>394458718</v>
      </c>
      <c r="H91">
        <v>2</v>
      </c>
      <c r="I91" t="s">
        <v>544</v>
      </c>
      <c r="J91" t="s">
        <v>545</v>
      </c>
      <c r="K91" t="s">
        <v>546</v>
      </c>
      <c r="L91">
        <v>1367</v>
      </c>
      <c r="N91">
        <v>91022270</v>
      </c>
      <c r="O91" t="s">
        <v>505</v>
      </c>
      <c r="P91" t="s">
        <v>505</v>
      </c>
      <c r="Q91">
        <v>1</v>
      </c>
      <c r="X91">
        <v>0.11</v>
      </c>
      <c r="Y91">
        <v>0</v>
      </c>
      <c r="Z91">
        <v>76.81</v>
      </c>
      <c r="AA91">
        <v>14.36</v>
      </c>
      <c r="AB91">
        <v>0</v>
      </c>
      <c r="AC91">
        <v>0</v>
      </c>
      <c r="AD91">
        <v>1</v>
      </c>
      <c r="AE91">
        <v>0</v>
      </c>
      <c r="AF91" t="s">
        <v>196</v>
      </c>
      <c r="AG91">
        <v>6.6000000000000003E-2</v>
      </c>
      <c r="AH91">
        <v>2</v>
      </c>
      <c r="AI91">
        <v>1046316250</v>
      </c>
      <c r="AJ91">
        <v>79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>
        <f>ROW(Source!A46)</f>
        <v>46</v>
      </c>
      <c r="B92">
        <v>1046316253</v>
      </c>
      <c r="C92">
        <v>1046316245</v>
      </c>
      <c r="D92">
        <v>394531499</v>
      </c>
      <c r="E92">
        <v>1</v>
      </c>
      <c r="F92">
        <v>1</v>
      </c>
      <c r="G92">
        <v>394458718</v>
      </c>
      <c r="H92">
        <v>2</v>
      </c>
      <c r="I92" t="s">
        <v>547</v>
      </c>
      <c r="J92" t="s">
        <v>548</v>
      </c>
      <c r="K92" t="s">
        <v>549</v>
      </c>
      <c r="L92">
        <v>1367</v>
      </c>
      <c r="N92">
        <v>91022270</v>
      </c>
      <c r="O92" t="s">
        <v>505</v>
      </c>
      <c r="P92" t="s">
        <v>505</v>
      </c>
      <c r="Q92">
        <v>1</v>
      </c>
      <c r="X92">
        <v>8.26</v>
      </c>
      <c r="Y92">
        <v>0</v>
      </c>
      <c r="Z92">
        <v>0.44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196</v>
      </c>
      <c r="AG92">
        <v>4.9560000000000004</v>
      </c>
      <c r="AH92">
        <v>2</v>
      </c>
      <c r="AI92">
        <v>1046316253</v>
      </c>
      <c r="AJ92">
        <v>80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5">
      <c r="A93">
        <f>ROW(Source!A46)</f>
        <v>46</v>
      </c>
      <c r="B93">
        <v>1046316251</v>
      </c>
      <c r="C93">
        <v>1046316245</v>
      </c>
      <c r="D93">
        <v>394530700</v>
      </c>
      <c r="E93">
        <v>1</v>
      </c>
      <c r="F93">
        <v>1</v>
      </c>
      <c r="G93">
        <v>394458718</v>
      </c>
      <c r="H93">
        <v>2</v>
      </c>
      <c r="I93" t="s">
        <v>550</v>
      </c>
      <c r="J93" t="s">
        <v>551</v>
      </c>
      <c r="K93" t="s">
        <v>552</v>
      </c>
      <c r="L93">
        <v>1367</v>
      </c>
      <c r="N93">
        <v>91022270</v>
      </c>
      <c r="O93" t="s">
        <v>505</v>
      </c>
      <c r="P93" t="s">
        <v>505</v>
      </c>
      <c r="Q93">
        <v>1</v>
      </c>
      <c r="X93">
        <v>7.0000000000000007E-2</v>
      </c>
      <c r="Y93">
        <v>0</v>
      </c>
      <c r="Z93">
        <v>190.93</v>
      </c>
      <c r="AA93">
        <v>18.149999999999999</v>
      </c>
      <c r="AB93">
        <v>0</v>
      </c>
      <c r="AC93">
        <v>0</v>
      </c>
      <c r="AD93">
        <v>1</v>
      </c>
      <c r="AE93">
        <v>0</v>
      </c>
      <c r="AF93" t="s">
        <v>196</v>
      </c>
      <c r="AG93">
        <v>4.2000000000000003E-2</v>
      </c>
      <c r="AH93">
        <v>2</v>
      </c>
      <c r="AI93">
        <v>1046316251</v>
      </c>
      <c r="AJ93">
        <v>81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>
        <f>ROW(Source!A46)</f>
        <v>46</v>
      </c>
      <c r="B94">
        <v>1046316252</v>
      </c>
      <c r="C94">
        <v>1046316245</v>
      </c>
      <c r="D94">
        <v>394530723</v>
      </c>
      <c r="E94">
        <v>1</v>
      </c>
      <c r="F94">
        <v>1</v>
      </c>
      <c r="G94">
        <v>394458718</v>
      </c>
      <c r="H94">
        <v>2</v>
      </c>
      <c r="I94" t="s">
        <v>553</v>
      </c>
      <c r="J94" t="s">
        <v>554</v>
      </c>
      <c r="K94" t="s">
        <v>555</v>
      </c>
      <c r="L94">
        <v>1367</v>
      </c>
      <c r="N94">
        <v>91022270</v>
      </c>
      <c r="O94" t="s">
        <v>505</v>
      </c>
      <c r="P94" t="s">
        <v>505</v>
      </c>
      <c r="Q94">
        <v>1</v>
      </c>
      <c r="X94">
        <v>24.7</v>
      </c>
      <c r="Y94">
        <v>0</v>
      </c>
      <c r="Z94">
        <v>117.69</v>
      </c>
      <c r="AA94">
        <v>26.29</v>
      </c>
      <c r="AB94">
        <v>0</v>
      </c>
      <c r="AC94">
        <v>0</v>
      </c>
      <c r="AD94">
        <v>1</v>
      </c>
      <c r="AE94">
        <v>0</v>
      </c>
      <c r="AF94" t="s">
        <v>196</v>
      </c>
      <c r="AG94">
        <v>14.82</v>
      </c>
      <c r="AH94">
        <v>2</v>
      </c>
      <c r="AI94">
        <v>1046316252</v>
      </c>
      <c r="AJ94">
        <v>82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>
        <f>ROW(Source!A46)</f>
        <v>46</v>
      </c>
      <c r="B95">
        <v>1046316254</v>
      </c>
      <c r="C95">
        <v>1046316245</v>
      </c>
      <c r="D95">
        <v>394459462</v>
      </c>
      <c r="E95">
        <v>394458718</v>
      </c>
      <c r="F95">
        <v>1</v>
      </c>
      <c r="G95">
        <v>394458718</v>
      </c>
      <c r="H95">
        <v>2</v>
      </c>
      <c r="I95" t="s">
        <v>512</v>
      </c>
      <c r="K95" t="s">
        <v>513</v>
      </c>
      <c r="L95">
        <v>1344</v>
      </c>
      <c r="N95">
        <v>1008</v>
      </c>
      <c r="O95" t="s">
        <v>514</v>
      </c>
      <c r="P95" t="s">
        <v>514</v>
      </c>
      <c r="Q95">
        <v>1</v>
      </c>
      <c r="X95">
        <v>0.02</v>
      </c>
      <c r="Y95">
        <v>0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196</v>
      </c>
      <c r="AG95">
        <v>1.2E-2</v>
      </c>
      <c r="AH95">
        <v>2</v>
      </c>
      <c r="AI95">
        <v>1046316254</v>
      </c>
      <c r="AJ95">
        <v>83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>
        <f>ROW(Source!A46)</f>
        <v>46</v>
      </c>
      <c r="B96">
        <v>1046316255</v>
      </c>
      <c r="C96">
        <v>1046316245</v>
      </c>
      <c r="D96">
        <v>394506123</v>
      </c>
      <c r="E96">
        <v>1</v>
      </c>
      <c r="F96">
        <v>1</v>
      </c>
      <c r="G96">
        <v>394458718</v>
      </c>
      <c r="H96">
        <v>3</v>
      </c>
      <c r="I96" t="s">
        <v>556</v>
      </c>
      <c r="J96" t="s">
        <v>557</v>
      </c>
      <c r="K96" t="s">
        <v>558</v>
      </c>
      <c r="L96">
        <v>1339</v>
      </c>
      <c r="N96">
        <v>1007</v>
      </c>
      <c r="O96" t="s">
        <v>241</v>
      </c>
      <c r="P96" t="s">
        <v>241</v>
      </c>
      <c r="Q96">
        <v>1</v>
      </c>
      <c r="X96">
        <v>10</v>
      </c>
      <c r="Y96">
        <v>7.07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179</v>
      </c>
      <c r="AG96">
        <v>0</v>
      </c>
      <c r="AH96">
        <v>2</v>
      </c>
      <c r="AI96">
        <v>1046316255</v>
      </c>
      <c r="AJ96">
        <v>84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>
        <f>ROW(Source!A46)</f>
        <v>46</v>
      </c>
      <c r="B97">
        <v>1046316256</v>
      </c>
      <c r="C97">
        <v>1046316245</v>
      </c>
      <c r="D97">
        <v>394507435</v>
      </c>
      <c r="E97">
        <v>1</v>
      </c>
      <c r="F97">
        <v>1</v>
      </c>
      <c r="G97">
        <v>394458718</v>
      </c>
      <c r="H97">
        <v>3</v>
      </c>
      <c r="I97" t="s">
        <v>559</v>
      </c>
      <c r="J97" t="s">
        <v>560</v>
      </c>
      <c r="K97" t="s">
        <v>561</v>
      </c>
      <c r="L97">
        <v>1348</v>
      </c>
      <c r="N97">
        <v>39568864</v>
      </c>
      <c r="O97" t="s">
        <v>233</v>
      </c>
      <c r="P97" t="s">
        <v>233</v>
      </c>
      <c r="Q97">
        <v>1000</v>
      </c>
      <c r="X97">
        <v>4.4999999999999998E-2</v>
      </c>
      <c r="Y97">
        <v>7191.81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 t="s">
        <v>179</v>
      </c>
      <c r="AG97">
        <v>0</v>
      </c>
      <c r="AH97">
        <v>2</v>
      </c>
      <c r="AI97">
        <v>1046316256</v>
      </c>
      <c r="AJ97">
        <v>85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>
        <f>ROW(Source!A46)</f>
        <v>46</v>
      </c>
      <c r="B98">
        <v>1046316257</v>
      </c>
      <c r="C98">
        <v>1046316245</v>
      </c>
      <c r="D98">
        <v>394507468</v>
      </c>
      <c r="E98">
        <v>1</v>
      </c>
      <c r="F98">
        <v>1</v>
      </c>
      <c r="G98">
        <v>394458718</v>
      </c>
      <c r="H98">
        <v>3</v>
      </c>
      <c r="I98" t="s">
        <v>562</v>
      </c>
      <c r="J98" t="s">
        <v>563</v>
      </c>
      <c r="K98" t="s">
        <v>564</v>
      </c>
      <c r="L98">
        <v>195242642</v>
      </c>
      <c r="N98">
        <v>1010</v>
      </c>
      <c r="O98" t="s">
        <v>256</v>
      </c>
      <c r="P98" t="s">
        <v>256</v>
      </c>
      <c r="Q98">
        <v>1</v>
      </c>
      <c r="X98">
        <v>0.83</v>
      </c>
      <c r="Y98">
        <v>13.76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 t="s">
        <v>179</v>
      </c>
      <c r="AG98">
        <v>0</v>
      </c>
      <c r="AH98">
        <v>2</v>
      </c>
      <c r="AI98">
        <v>1046316257</v>
      </c>
      <c r="AJ98">
        <v>86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>
        <f>ROW(Source!A46)</f>
        <v>46</v>
      </c>
      <c r="B99">
        <v>1046316258</v>
      </c>
      <c r="C99">
        <v>1046316245</v>
      </c>
      <c r="D99">
        <v>394506256</v>
      </c>
      <c r="E99">
        <v>1</v>
      </c>
      <c r="F99">
        <v>1</v>
      </c>
      <c r="G99">
        <v>394458718</v>
      </c>
      <c r="H99">
        <v>3</v>
      </c>
      <c r="I99" t="s">
        <v>565</v>
      </c>
      <c r="J99" t="s">
        <v>566</v>
      </c>
      <c r="K99" t="s">
        <v>567</v>
      </c>
      <c r="L99">
        <v>1348</v>
      </c>
      <c r="N99">
        <v>39568864</v>
      </c>
      <c r="O99" t="s">
        <v>233</v>
      </c>
      <c r="P99" t="s">
        <v>233</v>
      </c>
      <c r="Q99">
        <v>1000</v>
      </c>
      <c r="X99">
        <v>5.9999999999999995E-4</v>
      </c>
      <c r="Y99">
        <v>3246.35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 t="s">
        <v>179</v>
      </c>
      <c r="AG99">
        <v>0</v>
      </c>
      <c r="AH99">
        <v>2</v>
      </c>
      <c r="AI99">
        <v>1046316258</v>
      </c>
      <c r="AJ99">
        <v>87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5">
      <c r="A100">
        <f>ROW(Source!A46)</f>
        <v>46</v>
      </c>
      <c r="B100">
        <v>1046316259</v>
      </c>
      <c r="C100">
        <v>1046316245</v>
      </c>
      <c r="D100">
        <v>394513771</v>
      </c>
      <c r="E100">
        <v>1</v>
      </c>
      <c r="F100">
        <v>1</v>
      </c>
      <c r="G100">
        <v>394458718</v>
      </c>
      <c r="H100">
        <v>3</v>
      </c>
      <c r="I100" t="s">
        <v>568</v>
      </c>
      <c r="J100" t="s">
        <v>569</v>
      </c>
      <c r="K100" t="s">
        <v>570</v>
      </c>
      <c r="L100">
        <v>1391</v>
      </c>
      <c r="N100">
        <v>1013</v>
      </c>
      <c r="O100" t="s">
        <v>571</v>
      </c>
      <c r="P100" t="s">
        <v>571</v>
      </c>
      <c r="Q100">
        <v>1</v>
      </c>
      <c r="X100">
        <v>5</v>
      </c>
      <c r="Y100">
        <v>56.47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 t="s">
        <v>179</v>
      </c>
      <c r="AG100">
        <v>0</v>
      </c>
      <c r="AH100">
        <v>2</v>
      </c>
      <c r="AI100">
        <v>1046316259</v>
      </c>
      <c r="AJ100">
        <v>88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5">
      <c r="A101">
        <f>ROW(Source!A46)</f>
        <v>46</v>
      </c>
      <c r="B101">
        <v>1046316260</v>
      </c>
      <c r="C101">
        <v>1046316245</v>
      </c>
      <c r="D101">
        <v>394513773</v>
      </c>
      <c r="E101">
        <v>1</v>
      </c>
      <c r="F101">
        <v>1</v>
      </c>
      <c r="G101">
        <v>394458718</v>
      </c>
      <c r="H101">
        <v>3</v>
      </c>
      <c r="I101" t="s">
        <v>572</v>
      </c>
      <c r="J101" t="s">
        <v>573</v>
      </c>
      <c r="K101" t="s">
        <v>574</v>
      </c>
      <c r="L101">
        <v>1391</v>
      </c>
      <c r="N101">
        <v>1013</v>
      </c>
      <c r="O101" t="s">
        <v>571</v>
      </c>
      <c r="P101" t="s">
        <v>571</v>
      </c>
      <c r="Q101">
        <v>1</v>
      </c>
      <c r="X101">
        <v>5</v>
      </c>
      <c r="Y101">
        <v>66.87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 t="s">
        <v>179</v>
      </c>
      <c r="AG101">
        <v>0</v>
      </c>
      <c r="AH101">
        <v>2</v>
      </c>
      <c r="AI101">
        <v>1046316260</v>
      </c>
      <c r="AJ101">
        <v>89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5">
      <c r="A102">
        <f>ROW(Source!A46)</f>
        <v>46</v>
      </c>
      <c r="B102">
        <v>1046316261</v>
      </c>
      <c r="C102">
        <v>1046316245</v>
      </c>
      <c r="D102">
        <v>394514428</v>
      </c>
      <c r="E102">
        <v>1</v>
      </c>
      <c r="F102">
        <v>1</v>
      </c>
      <c r="G102">
        <v>394458718</v>
      </c>
      <c r="H102">
        <v>3</v>
      </c>
      <c r="I102" t="s">
        <v>575</v>
      </c>
      <c r="J102" t="s">
        <v>576</v>
      </c>
      <c r="K102" t="s">
        <v>577</v>
      </c>
      <c r="L102">
        <v>195242642</v>
      </c>
      <c r="N102">
        <v>1010</v>
      </c>
      <c r="O102" t="s">
        <v>256</v>
      </c>
      <c r="P102" t="s">
        <v>256</v>
      </c>
      <c r="Q102">
        <v>1</v>
      </c>
      <c r="X102">
        <v>5</v>
      </c>
      <c r="Y102">
        <v>443.2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 t="s">
        <v>179</v>
      </c>
      <c r="AG102">
        <v>0</v>
      </c>
      <c r="AH102">
        <v>2</v>
      </c>
      <c r="AI102">
        <v>1046316261</v>
      </c>
      <c r="AJ102">
        <v>90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5">
      <c r="A103">
        <f>ROW(Source!A46)</f>
        <v>46</v>
      </c>
      <c r="B103">
        <v>1046316262</v>
      </c>
      <c r="C103">
        <v>1046316245</v>
      </c>
      <c r="D103">
        <v>394514430</v>
      </c>
      <c r="E103">
        <v>1</v>
      </c>
      <c r="F103">
        <v>1</v>
      </c>
      <c r="G103">
        <v>394458718</v>
      </c>
      <c r="H103">
        <v>3</v>
      </c>
      <c r="I103" t="s">
        <v>578</v>
      </c>
      <c r="J103" t="s">
        <v>579</v>
      </c>
      <c r="K103" t="s">
        <v>580</v>
      </c>
      <c r="L103">
        <v>195242642</v>
      </c>
      <c r="N103">
        <v>1010</v>
      </c>
      <c r="O103" t="s">
        <v>256</v>
      </c>
      <c r="P103" t="s">
        <v>256</v>
      </c>
      <c r="Q103">
        <v>1</v>
      </c>
      <c r="X103">
        <v>5</v>
      </c>
      <c r="Y103">
        <v>612.04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 t="s">
        <v>179</v>
      </c>
      <c r="AG103">
        <v>0</v>
      </c>
      <c r="AH103">
        <v>2</v>
      </c>
      <c r="AI103">
        <v>1046316262</v>
      </c>
      <c r="AJ103">
        <v>91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5">
      <c r="A104">
        <f>ROW(Source!A46)</f>
        <v>46</v>
      </c>
      <c r="B104">
        <v>1046316263</v>
      </c>
      <c r="C104">
        <v>1046316245</v>
      </c>
      <c r="D104">
        <v>394475031</v>
      </c>
      <c r="E104">
        <v>394458718</v>
      </c>
      <c r="F104">
        <v>1</v>
      </c>
      <c r="G104">
        <v>394458718</v>
      </c>
      <c r="H104">
        <v>3</v>
      </c>
      <c r="I104" t="s">
        <v>697</v>
      </c>
      <c r="K104" t="s">
        <v>698</v>
      </c>
      <c r="L104">
        <v>1301</v>
      </c>
      <c r="N104">
        <v>1003</v>
      </c>
      <c r="O104" t="s">
        <v>203</v>
      </c>
      <c r="P104" t="s">
        <v>203</v>
      </c>
      <c r="Q104">
        <v>1</v>
      </c>
      <c r="X104">
        <v>1010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t="s">
        <v>179</v>
      </c>
      <c r="AG104">
        <v>0</v>
      </c>
      <c r="AH104">
        <v>3</v>
      </c>
      <c r="AI104">
        <v>-1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5">
      <c r="A105">
        <f>ROW(Source!A46)</f>
        <v>46</v>
      </c>
      <c r="B105">
        <v>1046316264</v>
      </c>
      <c r="C105">
        <v>1046316245</v>
      </c>
      <c r="D105">
        <v>394475197</v>
      </c>
      <c r="E105">
        <v>394458718</v>
      </c>
      <c r="F105">
        <v>1</v>
      </c>
      <c r="G105">
        <v>394458718</v>
      </c>
      <c r="H105">
        <v>3</v>
      </c>
      <c r="I105" t="s">
        <v>699</v>
      </c>
      <c r="K105" t="s">
        <v>700</v>
      </c>
      <c r="L105">
        <v>1348</v>
      </c>
      <c r="N105">
        <v>39568864</v>
      </c>
      <c r="O105" t="s">
        <v>233</v>
      </c>
      <c r="P105" t="s">
        <v>233</v>
      </c>
      <c r="Q105">
        <v>1000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t="s">
        <v>179</v>
      </c>
      <c r="AG105">
        <v>0</v>
      </c>
      <c r="AH105">
        <v>3</v>
      </c>
      <c r="AI105">
        <v>-1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5">
      <c r="A106">
        <f>ROW(Source!A46)</f>
        <v>46</v>
      </c>
      <c r="B106">
        <v>1046316265</v>
      </c>
      <c r="C106">
        <v>1046316245</v>
      </c>
      <c r="D106">
        <v>394474691</v>
      </c>
      <c r="E106">
        <v>394458718</v>
      </c>
      <c r="F106">
        <v>1</v>
      </c>
      <c r="G106">
        <v>394458718</v>
      </c>
      <c r="H106">
        <v>3</v>
      </c>
      <c r="I106" t="s">
        <v>701</v>
      </c>
      <c r="K106" t="s">
        <v>702</v>
      </c>
      <c r="L106">
        <v>195242642</v>
      </c>
      <c r="N106">
        <v>1010</v>
      </c>
      <c r="O106" t="s">
        <v>256</v>
      </c>
      <c r="P106" t="s">
        <v>256</v>
      </c>
      <c r="Q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t="s">
        <v>179</v>
      </c>
      <c r="AG106">
        <v>0</v>
      </c>
      <c r="AH106">
        <v>3</v>
      </c>
      <c r="AI106">
        <v>-1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5">
      <c r="A107">
        <f>ROW(Source!A46)</f>
        <v>46</v>
      </c>
      <c r="B107">
        <v>1046316266</v>
      </c>
      <c r="C107">
        <v>1046316245</v>
      </c>
      <c r="D107">
        <v>394471906</v>
      </c>
      <c r="E107">
        <v>394458718</v>
      </c>
      <c r="F107">
        <v>1</v>
      </c>
      <c r="G107">
        <v>394458718</v>
      </c>
      <c r="H107">
        <v>3</v>
      </c>
      <c r="I107" t="s">
        <v>703</v>
      </c>
      <c r="K107" t="s">
        <v>704</v>
      </c>
      <c r="L107">
        <v>195242642</v>
      </c>
      <c r="N107">
        <v>1010</v>
      </c>
      <c r="O107" t="s">
        <v>256</v>
      </c>
      <c r="P107" t="s">
        <v>256</v>
      </c>
      <c r="Q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179</v>
      </c>
      <c r="AG107">
        <v>0</v>
      </c>
      <c r="AH107">
        <v>3</v>
      </c>
      <c r="AI107">
        <v>-1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5">
      <c r="A108">
        <f>ROW(Source!A47)</f>
        <v>47</v>
      </c>
      <c r="B108">
        <v>1046316246</v>
      </c>
      <c r="C108">
        <v>1046316245</v>
      </c>
      <c r="D108">
        <v>394458722</v>
      </c>
      <c r="E108">
        <v>394458718</v>
      </c>
      <c r="F108">
        <v>1</v>
      </c>
      <c r="G108">
        <v>394458718</v>
      </c>
      <c r="H108">
        <v>1</v>
      </c>
      <c r="I108" t="s">
        <v>499</v>
      </c>
      <c r="K108" t="s">
        <v>500</v>
      </c>
      <c r="L108">
        <v>1191</v>
      </c>
      <c r="N108">
        <v>1013</v>
      </c>
      <c r="O108" t="s">
        <v>501</v>
      </c>
      <c r="P108" t="s">
        <v>501</v>
      </c>
      <c r="Q108">
        <v>1</v>
      </c>
      <c r="X108">
        <v>424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 t="s">
        <v>196</v>
      </c>
      <c r="AG108">
        <v>254.4</v>
      </c>
      <c r="AH108">
        <v>2</v>
      </c>
      <c r="AI108">
        <v>1046316246</v>
      </c>
      <c r="AJ108">
        <v>92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>
        <f>ROW(Source!A47)</f>
        <v>47</v>
      </c>
      <c r="B109">
        <v>1046316247</v>
      </c>
      <c r="C109">
        <v>1046316245</v>
      </c>
      <c r="D109">
        <v>394531076</v>
      </c>
      <c r="E109">
        <v>1</v>
      </c>
      <c r="F109">
        <v>1</v>
      </c>
      <c r="G109">
        <v>394458718</v>
      </c>
      <c r="H109">
        <v>2</v>
      </c>
      <c r="I109" t="s">
        <v>535</v>
      </c>
      <c r="J109" t="s">
        <v>536</v>
      </c>
      <c r="K109" t="s">
        <v>537</v>
      </c>
      <c r="L109">
        <v>1367</v>
      </c>
      <c r="N109">
        <v>91022270</v>
      </c>
      <c r="O109" t="s">
        <v>505</v>
      </c>
      <c r="P109" t="s">
        <v>505</v>
      </c>
      <c r="Q109">
        <v>1</v>
      </c>
      <c r="X109">
        <v>12.5</v>
      </c>
      <c r="Y109">
        <v>0</v>
      </c>
      <c r="Z109">
        <v>105.81</v>
      </c>
      <c r="AA109">
        <v>18.78</v>
      </c>
      <c r="AB109">
        <v>0</v>
      </c>
      <c r="AC109">
        <v>0</v>
      </c>
      <c r="AD109">
        <v>1</v>
      </c>
      <c r="AE109">
        <v>0</v>
      </c>
      <c r="AF109" t="s">
        <v>196</v>
      </c>
      <c r="AG109">
        <v>7.5</v>
      </c>
      <c r="AH109">
        <v>2</v>
      </c>
      <c r="AI109">
        <v>1046316247</v>
      </c>
      <c r="AJ109">
        <v>93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>
        <f>ROW(Source!A47)</f>
        <v>47</v>
      </c>
      <c r="B110">
        <v>1046316248</v>
      </c>
      <c r="C110">
        <v>1046316245</v>
      </c>
      <c r="D110">
        <v>394531137</v>
      </c>
      <c r="E110">
        <v>1</v>
      </c>
      <c r="F110">
        <v>1</v>
      </c>
      <c r="G110">
        <v>394458718</v>
      </c>
      <c r="H110">
        <v>2</v>
      </c>
      <c r="I110" t="s">
        <v>538</v>
      </c>
      <c r="J110" t="s">
        <v>539</v>
      </c>
      <c r="K110" t="s">
        <v>540</v>
      </c>
      <c r="L110">
        <v>1367</v>
      </c>
      <c r="N110">
        <v>91022270</v>
      </c>
      <c r="O110" t="s">
        <v>505</v>
      </c>
      <c r="P110" t="s">
        <v>505</v>
      </c>
      <c r="Q110">
        <v>1</v>
      </c>
      <c r="X110">
        <v>25</v>
      </c>
      <c r="Y110">
        <v>0</v>
      </c>
      <c r="Z110">
        <v>8.1199999999999992</v>
      </c>
      <c r="AA110">
        <v>0.28999999999999998</v>
      </c>
      <c r="AB110">
        <v>0</v>
      </c>
      <c r="AC110">
        <v>0</v>
      </c>
      <c r="AD110">
        <v>1</v>
      </c>
      <c r="AE110">
        <v>0</v>
      </c>
      <c r="AF110" t="s">
        <v>196</v>
      </c>
      <c r="AG110">
        <v>15</v>
      </c>
      <c r="AH110">
        <v>2</v>
      </c>
      <c r="AI110">
        <v>1046316248</v>
      </c>
      <c r="AJ110">
        <v>94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>
        <f>ROW(Source!A47)</f>
        <v>47</v>
      </c>
      <c r="B111">
        <v>1046316249</v>
      </c>
      <c r="C111">
        <v>1046316245</v>
      </c>
      <c r="D111">
        <v>394531164</v>
      </c>
      <c r="E111">
        <v>1</v>
      </c>
      <c r="F111">
        <v>1</v>
      </c>
      <c r="G111">
        <v>394458718</v>
      </c>
      <c r="H111">
        <v>2</v>
      </c>
      <c r="I111" t="s">
        <v>541</v>
      </c>
      <c r="J111" t="s">
        <v>542</v>
      </c>
      <c r="K111" t="s">
        <v>543</v>
      </c>
      <c r="L111">
        <v>1367</v>
      </c>
      <c r="N111">
        <v>91022270</v>
      </c>
      <c r="O111" t="s">
        <v>505</v>
      </c>
      <c r="P111" t="s">
        <v>505</v>
      </c>
      <c r="Q111">
        <v>1</v>
      </c>
      <c r="X111">
        <v>68.7</v>
      </c>
      <c r="Y111">
        <v>0</v>
      </c>
      <c r="Z111">
        <v>47.95</v>
      </c>
      <c r="AA111">
        <v>0.06</v>
      </c>
      <c r="AB111">
        <v>0</v>
      </c>
      <c r="AC111">
        <v>0</v>
      </c>
      <c r="AD111">
        <v>1</v>
      </c>
      <c r="AE111">
        <v>0</v>
      </c>
      <c r="AF111" t="s">
        <v>196</v>
      </c>
      <c r="AG111">
        <v>41.22</v>
      </c>
      <c r="AH111">
        <v>2</v>
      </c>
      <c r="AI111">
        <v>1046316249</v>
      </c>
      <c r="AJ111">
        <v>95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5">
      <c r="A112">
        <f>ROW(Source!A47)</f>
        <v>47</v>
      </c>
      <c r="B112">
        <v>1046316250</v>
      </c>
      <c r="C112">
        <v>1046316245</v>
      </c>
      <c r="D112">
        <v>394531453</v>
      </c>
      <c r="E112">
        <v>1</v>
      </c>
      <c r="F112">
        <v>1</v>
      </c>
      <c r="G112">
        <v>394458718</v>
      </c>
      <c r="H112">
        <v>2</v>
      </c>
      <c r="I112" t="s">
        <v>544</v>
      </c>
      <c r="J112" t="s">
        <v>545</v>
      </c>
      <c r="K112" t="s">
        <v>546</v>
      </c>
      <c r="L112">
        <v>1367</v>
      </c>
      <c r="N112">
        <v>91022270</v>
      </c>
      <c r="O112" t="s">
        <v>505</v>
      </c>
      <c r="P112" t="s">
        <v>505</v>
      </c>
      <c r="Q112">
        <v>1</v>
      </c>
      <c r="X112">
        <v>0.11</v>
      </c>
      <c r="Y112">
        <v>0</v>
      </c>
      <c r="Z112">
        <v>76.81</v>
      </c>
      <c r="AA112">
        <v>14.36</v>
      </c>
      <c r="AB112">
        <v>0</v>
      </c>
      <c r="AC112">
        <v>0</v>
      </c>
      <c r="AD112">
        <v>1</v>
      </c>
      <c r="AE112">
        <v>0</v>
      </c>
      <c r="AF112" t="s">
        <v>196</v>
      </c>
      <c r="AG112">
        <v>6.6000000000000003E-2</v>
      </c>
      <c r="AH112">
        <v>2</v>
      </c>
      <c r="AI112">
        <v>1046316250</v>
      </c>
      <c r="AJ112">
        <v>96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5">
      <c r="A113">
        <f>ROW(Source!A47)</f>
        <v>47</v>
      </c>
      <c r="B113">
        <v>1046316253</v>
      </c>
      <c r="C113">
        <v>1046316245</v>
      </c>
      <c r="D113">
        <v>394531499</v>
      </c>
      <c r="E113">
        <v>1</v>
      </c>
      <c r="F113">
        <v>1</v>
      </c>
      <c r="G113">
        <v>394458718</v>
      </c>
      <c r="H113">
        <v>2</v>
      </c>
      <c r="I113" t="s">
        <v>547</v>
      </c>
      <c r="J113" t="s">
        <v>548</v>
      </c>
      <c r="K113" t="s">
        <v>549</v>
      </c>
      <c r="L113">
        <v>1367</v>
      </c>
      <c r="N113">
        <v>91022270</v>
      </c>
      <c r="O113" t="s">
        <v>505</v>
      </c>
      <c r="P113" t="s">
        <v>505</v>
      </c>
      <c r="Q113">
        <v>1</v>
      </c>
      <c r="X113">
        <v>8.26</v>
      </c>
      <c r="Y113">
        <v>0</v>
      </c>
      <c r="Z113">
        <v>0.44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196</v>
      </c>
      <c r="AG113">
        <v>4.9560000000000004</v>
      </c>
      <c r="AH113">
        <v>2</v>
      </c>
      <c r="AI113">
        <v>1046316253</v>
      </c>
      <c r="AJ113">
        <v>97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5">
      <c r="A114">
        <f>ROW(Source!A47)</f>
        <v>47</v>
      </c>
      <c r="B114">
        <v>1046316251</v>
      </c>
      <c r="C114">
        <v>1046316245</v>
      </c>
      <c r="D114">
        <v>394530700</v>
      </c>
      <c r="E114">
        <v>1</v>
      </c>
      <c r="F114">
        <v>1</v>
      </c>
      <c r="G114">
        <v>394458718</v>
      </c>
      <c r="H114">
        <v>2</v>
      </c>
      <c r="I114" t="s">
        <v>550</v>
      </c>
      <c r="J114" t="s">
        <v>551</v>
      </c>
      <c r="K114" t="s">
        <v>552</v>
      </c>
      <c r="L114">
        <v>1367</v>
      </c>
      <c r="N114">
        <v>91022270</v>
      </c>
      <c r="O114" t="s">
        <v>505</v>
      </c>
      <c r="P114" t="s">
        <v>505</v>
      </c>
      <c r="Q114">
        <v>1</v>
      </c>
      <c r="X114">
        <v>7.0000000000000007E-2</v>
      </c>
      <c r="Y114">
        <v>0</v>
      </c>
      <c r="Z114">
        <v>190.93</v>
      </c>
      <c r="AA114">
        <v>18.149999999999999</v>
      </c>
      <c r="AB114">
        <v>0</v>
      </c>
      <c r="AC114">
        <v>0</v>
      </c>
      <c r="AD114">
        <v>1</v>
      </c>
      <c r="AE114">
        <v>0</v>
      </c>
      <c r="AF114" t="s">
        <v>196</v>
      </c>
      <c r="AG114">
        <v>4.2000000000000003E-2</v>
      </c>
      <c r="AH114">
        <v>2</v>
      </c>
      <c r="AI114">
        <v>1046316251</v>
      </c>
      <c r="AJ114">
        <v>98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5">
      <c r="A115">
        <f>ROW(Source!A47)</f>
        <v>47</v>
      </c>
      <c r="B115">
        <v>1046316252</v>
      </c>
      <c r="C115">
        <v>1046316245</v>
      </c>
      <c r="D115">
        <v>394530723</v>
      </c>
      <c r="E115">
        <v>1</v>
      </c>
      <c r="F115">
        <v>1</v>
      </c>
      <c r="G115">
        <v>394458718</v>
      </c>
      <c r="H115">
        <v>2</v>
      </c>
      <c r="I115" t="s">
        <v>553</v>
      </c>
      <c r="J115" t="s">
        <v>554</v>
      </c>
      <c r="K115" t="s">
        <v>555</v>
      </c>
      <c r="L115">
        <v>1367</v>
      </c>
      <c r="N115">
        <v>91022270</v>
      </c>
      <c r="O115" t="s">
        <v>505</v>
      </c>
      <c r="P115" t="s">
        <v>505</v>
      </c>
      <c r="Q115">
        <v>1</v>
      </c>
      <c r="X115">
        <v>24.7</v>
      </c>
      <c r="Y115">
        <v>0</v>
      </c>
      <c r="Z115">
        <v>117.69</v>
      </c>
      <c r="AA115">
        <v>26.29</v>
      </c>
      <c r="AB115">
        <v>0</v>
      </c>
      <c r="AC115">
        <v>0</v>
      </c>
      <c r="AD115">
        <v>1</v>
      </c>
      <c r="AE115">
        <v>0</v>
      </c>
      <c r="AF115" t="s">
        <v>196</v>
      </c>
      <c r="AG115">
        <v>14.82</v>
      </c>
      <c r="AH115">
        <v>2</v>
      </c>
      <c r="AI115">
        <v>1046316252</v>
      </c>
      <c r="AJ115">
        <v>99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5">
      <c r="A116">
        <f>ROW(Source!A47)</f>
        <v>47</v>
      </c>
      <c r="B116">
        <v>1046316254</v>
      </c>
      <c r="C116">
        <v>1046316245</v>
      </c>
      <c r="D116">
        <v>394459462</v>
      </c>
      <c r="E116">
        <v>394458718</v>
      </c>
      <c r="F116">
        <v>1</v>
      </c>
      <c r="G116">
        <v>394458718</v>
      </c>
      <c r="H116">
        <v>2</v>
      </c>
      <c r="I116" t="s">
        <v>512</v>
      </c>
      <c r="K116" t="s">
        <v>513</v>
      </c>
      <c r="L116">
        <v>1344</v>
      </c>
      <c r="N116">
        <v>1008</v>
      </c>
      <c r="O116" t="s">
        <v>514</v>
      </c>
      <c r="P116" t="s">
        <v>514</v>
      </c>
      <c r="Q116">
        <v>1</v>
      </c>
      <c r="X116">
        <v>0.02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196</v>
      </c>
      <c r="AG116">
        <v>1.2E-2</v>
      </c>
      <c r="AH116">
        <v>2</v>
      </c>
      <c r="AI116">
        <v>1046316254</v>
      </c>
      <c r="AJ116">
        <v>100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5">
      <c r="A117">
        <f>ROW(Source!A47)</f>
        <v>47</v>
      </c>
      <c r="B117">
        <v>1046316255</v>
      </c>
      <c r="C117">
        <v>1046316245</v>
      </c>
      <c r="D117">
        <v>394506123</v>
      </c>
      <c r="E117">
        <v>1</v>
      </c>
      <c r="F117">
        <v>1</v>
      </c>
      <c r="G117">
        <v>394458718</v>
      </c>
      <c r="H117">
        <v>3</v>
      </c>
      <c r="I117" t="s">
        <v>556</v>
      </c>
      <c r="J117" t="s">
        <v>557</v>
      </c>
      <c r="K117" t="s">
        <v>558</v>
      </c>
      <c r="L117">
        <v>1339</v>
      </c>
      <c r="N117">
        <v>1007</v>
      </c>
      <c r="O117" t="s">
        <v>241</v>
      </c>
      <c r="P117" t="s">
        <v>241</v>
      </c>
      <c r="Q117">
        <v>1</v>
      </c>
      <c r="X117">
        <v>10</v>
      </c>
      <c r="Y117">
        <v>7.07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 t="s">
        <v>179</v>
      </c>
      <c r="AG117">
        <v>0</v>
      </c>
      <c r="AH117">
        <v>2</v>
      </c>
      <c r="AI117">
        <v>1046316255</v>
      </c>
      <c r="AJ117">
        <v>101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5">
      <c r="A118">
        <f>ROW(Source!A47)</f>
        <v>47</v>
      </c>
      <c r="B118">
        <v>1046316256</v>
      </c>
      <c r="C118">
        <v>1046316245</v>
      </c>
      <c r="D118">
        <v>394507435</v>
      </c>
      <c r="E118">
        <v>1</v>
      </c>
      <c r="F118">
        <v>1</v>
      </c>
      <c r="G118">
        <v>394458718</v>
      </c>
      <c r="H118">
        <v>3</v>
      </c>
      <c r="I118" t="s">
        <v>559</v>
      </c>
      <c r="J118" t="s">
        <v>560</v>
      </c>
      <c r="K118" t="s">
        <v>561</v>
      </c>
      <c r="L118">
        <v>1348</v>
      </c>
      <c r="N118">
        <v>39568864</v>
      </c>
      <c r="O118" t="s">
        <v>233</v>
      </c>
      <c r="P118" t="s">
        <v>233</v>
      </c>
      <c r="Q118">
        <v>1000</v>
      </c>
      <c r="X118">
        <v>4.4999999999999998E-2</v>
      </c>
      <c r="Y118">
        <v>7191.81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 t="s">
        <v>179</v>
      </c>
      <c r="AG118">
        <v>0</v>
      </c>
      <c r="AH118">
        <v>2</v>
      </c>
      <c r="AI118">
        <v>1046316256</v>
      </c>
      <c r="AJ118">
        <v>102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5">
      <c r="A119">
        <f>ROW(Source!A47)</f>
        <v>47</v>
      </c>
      <c r="B119">
        <v>1046316257</v>
      </c>
      <c r="C119">
        <v>1046316245</v>
      </c>
      <c r="D119">
        <v>394507468</v>
      </c>
      <c r="E119">
        <v>1</v>
      </c>
      <c r="F119">
        <v>1</v>
      </c>
      <c r="G119">
        <v>394458718</v>
      </c>
      <c r="H119">
        <v>3</v>
      </c>
      <c r="I119" t="s">
        <v>562</v>
      </c>
      <c r="J119" t="s">
        <v>563</v>
      </c>
      <c r="K119" t="s">
        <v>564</v>
      </c>
      <c r="L119">
        <v>195242642</v>
      </c>
      <c r="N119">
        <v>1010</v>
      </c>
      <c r="O119" t="s">
        <v>256</v>
      </c>
      <c r="P119" t="s">
        <v>256</v>
      </c>
      <c r="Q119">
        <v>1</v>
      </c>
      <c r="X119">
        <v>0.83</v>
      </c>
      <c r="Y119">
        <v>13.76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 t="s">
        <v>179</v>
      </c>
      <c r="AG119">
        <v>0</v>
      </c>
      <c r="AH119">
        <v>2</v>
      </c>
      <c r="AI119">
        <v>1046316257</v>
      </c>
      <c r="AJ119">
        <v>103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5">
      <c r="A120">
        <f>ROW(Source!A47)</f>
        <v>47</v>
      </c>
      <c r="B120">
        <v>1046316258</v>
      </c>
      <c r="C120">
        <v>1046316245</v>
      </c>
      <c r="D120">
        <v>394506256</v>
      </c>
      <c r="E120">
        <v>1</v>
      </c>
      <c r="F120">
        <v>1</v>
      </c>
      <c r="G120">
        <v>394458718</v>
      </c>
      <c r="H120">
        <v>3</v>
      </c>
      <c r="I120" t="s">
        <v>565</v>
      </c>
      <c r="J120" t="s">
        <v>566</v>
      </c>
      <c r="K120" t="s">
        <v>567</v>
      </c>
      <c r="L120">
        <v>1348</v>
      </c>
      <c r="N120">
        <v>39568864</v>
      </c>
      <c r="O120" t="s">
        <v>233</v>
      </c>
      <c r="P120" t="s">
        <v>233</v>
      </c>
      <c r="Q120">
        <v>1000</v>
      </c>
      <c r="X120">
        <v>5.9999999999999995E-4</v>
      </c>
      <c r="Y120">
        <v>3246.35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0</v>
      </c>
      <c r="AF120" t="s">
        <v>179</v>
      </c>
      <c r="AG120">
        <v>0</v>
      </c>
      <c r="AH120">
        <v>2</v>
      </c>
      <c r="AI120">
        <v>1046316258</v>
      </c>
      <c r="AJ120">
        <v>104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5">
      <c r="A121">
        <f>ROW(Source!A47)</f>
        <v>47</v>
      </c>
      <c r="B121">
        <v>1046316259</v>
      </c>
      <c r="C121">
        <v>1046316245</v>
      </c>
      <c r="D121">
        <v>394513771</v>
      </c>
      <c r="E121">
        <v>1</v>
      </c>
      <c r="F121">
        <v>1</v>
      </c>
      <c r="G121">
        <v>394458718</v>
      </c>
      <c r="H121">
        <v>3</v>
      </c>
      <c r="I121" t="s">
        <v>568</v>
      </c>
      <c r="J121" t="s">
        <v>569</v>
      </c>
      <c r="K121" t="s">
        <v>570</v>
      </c>
      <c r="L121">
        <v>1391</v>
      </c>
      <c r="N121">
        <v>1013</v>
      </c>
      <c r="O121" t="s">
        <v>571</v>
      </c>
      <c r="P121" t="s">
        <v>571</v>
      </c>
      <c r="Q121">
        <v>1</v>
      </c>
      <c r="X121">
        <v>5</v>
      </c>
      <c r="Y121">
        <v>56.47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179</v>
      </c>
      <c r="AG121">
        <v>0</v>
      </c>
      <c r="AH121">
        <v>2</v>
      </c>
      <c r="AI121">
        <v>1046316259</v>
      </c>
      <c r="AJ121">
        <v>105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5">
      <c r="A122">
        <f>ROW(Source!A47)</f>
        <v>47</v>
      </c>
      <c r="B122">
        <v>1046316260</v>
      </c>
      <c r="C122">
        <v>1046316245</v>
      </c>
      <c r="D122">
        <v>394513773</v>
      </c>
      <c r="E122">
        <v>1</v>
      </c>
      <c r="F122">
        <v>1</v>
      </c>
      <c r="G122">
        <v>394458718</v>
      </c>
      <c r="H122">
        <v>3</v>
      </c>
      <c r="I122" t="s">
        <v>572</v>
      </c>
      <c r="J122" t="s">
        <v>573</v>
      </c>
      <c r="K122" t="s">
        <v>574</v>
      </c>
      <c r="L122">
        <v>1391</v>
      </c>
      <c r="N122">
        <v>1013</v>
      </c>
      <c r="O122" t="s">
        <v>571</v>
      </c>
      <c r="P122" t="s">
        <v>571</v>
      </c>
      <c r="Q122">
        <v>1</v>
      </c>
      <c r="X122">
        <v>5</v>
      </c>
      <c r="Y122">
        <v>66.87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 t="s">
        <v>179</v>
      </c>
      <c r="AG122">
        <v>0</v>
      </c>
      <c r="AH122">
        <v>2</v>
      </c>
      <c r="AI122">
        <v>1046316260</v>
      </c>
      <c r="AJ122">
        <v>106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5">
      <c r="A123">
        <f>ROW(Source!A47)</f>
        <v>47</v>
      </c>
      <c r="B123">
        <v>1046316261</v>
      </c>
      <c r="C123">
        <v>1046316245</v>
      </c>
      <c r="D123">
        <v>394514428</v>
      </c>
      <c r="E123">
        <v>1</v>
      </c>
      <c r="F123">
        <v>1</v>
      </c>
      <c r="G123">
        <v>394458718</v>
      </c>
      <c r="H123">
        <v>3</v>
      </c>
      <c r="I123" t="s">
        <v>575</v>
      </c>
      <c r="J123" t="s">
        <v>576</v>
      </c>
      <c r="K123" t="s">
        <v>577</v>
      </c>
      <c r="L123">
        <v>195242642</v>
      </c>
      <c r="N123">
        <v>1010</v>
      </c>
      <c r="O123" t="s">
        <v>256</v>
      </c>
      <c r="P123" t="s">
        <v>256</v>
      </c>
      <c r="Q123">
        <v>1</v>
      </c>
      <c r="X123">
        <v>5</v>
      </c>
      <c r="Y123">
        <v>443.2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 t="s">
        <v>179</v>
      </c>
      <c r="AG123">
        <v>0</v>
      </c>
      <c r="AH123">
        <v>2</v>
      </c>
      <c r="AI123">
        <v>1046316261</v>
      </c>
      <c r="AJ123">
        <v>107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5">
      <c r="A124">
        <f>ROW(Source!A47)</f>
        <v>47</v>
      </c>
      <c r="B124">
        <v>1046316262</v>
      </c>
      <c r="C124">
        <v>1046316245</v>
      </c>
      <c r="D124">
        <v>394514430</v>
      </c>
      <c r="E124">
        <v>1</v>
      </c>
      <c r="F124">
        <v>1</v>
      </c>
      <c r="G124">
        <v>394458718</v>
      </c>
      <c r="H124">
        <v>3</v>
      </c>
      <c r="I124" t="s">
        <v>578</v>
      </c>
      <c r="J124" t="s">
        <v>579</v>
      </c>
      <c r="K124" t="s">
        <v>580</v>
      </c>
      <c r="L124">
        <v>195242642</v>
      </c>
      <c r="N124">
        <v>1010</v>
      </c>
      <c r="O124" t="s">
        <v>256</v>
      </c>
      <c r="P124" t="s">
        <v>256</v>
      </c>
      <c r="Q124">
        <v>1</v>
      </c>
      <c r="X124">
        <v>5</v>
      </c>
      <c r="Y124">
        <v>612.04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 t="s">
        <v>179</v>
      </c>
      <c r="AG124">
        <v>0</v>
      </c>
      <c r="AH124">
        <v>2</v>
      </c>
      <c r="AI124">
        <v>1046316262</v>
      </c>
      <c r="AJ124">
        <v>108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5">
      <c r="A125">
        <f>ROW(Source!A47)</f>
        <v>47</v>
      </c>
      <c r="B125">
        <v>1046316263</v>
      </c>
      <c r="C125">
        <v>1046316245</v>
      </c>
      <c r="D125">
        <v>394475031</v>
      </c>
      <c r="E125">
        <v>394458718</v>
      </c>
      <c r="F125">
        <v>1</v>
      </c>
      <c r="G125">
        <v>394458718</v>
      </c>
      <c r="H125">
        <v>3</v>
      </c>
      <c r="I125" t="s">
        <v>697</v>
      </c>
      <c r="K125" t="s">
        <v>698</v>
      </c>
      <c r="L125">
        <v>1301</v>
      </c>
      <c r="N125">
        <v>1003</v>
      </c>
      <c r="O125" t="s">
        <v>203</v>
      </c>
      <c r="P125" t="s">
        <v>203</v>
      </c>
      <c r="Q125">
        <v>1</v>
      </c>
      <c r="X125">
        <v>1010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t="s">
        <v>179</v>
      </c>
      <c r="AG125">
        <v>0</v>
      </c>
      <c r="AH125">
        <v>3</v>
      </c>
      <c r="AI125">
        <v>-1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5">
      <c r="A126">
        <f>ROW(Source!A47)</f>
        <v>47</v>
      </c>
      <c r="B126">
        <v>1046316264</v>
      </c>
      <c r="C126">
        <v>1046316245</v>
      </c>
      <c r="D126">
        <v>394475197</v>
      </c>
      <c r="E126">
        <v>394458718</v>
      </c>
      <c r="F126">
        <v>1</v>
      </c>
      <c r="G126">
        <v>394458718</v>
      </c>
      <c r="H126">
        <v>3</v>
      </c>
      <c r="I126" t="s">
        <v>699</v>
      </c>
      <c r="K126" t="s">
        <v>700</v>
      </c>
      <c r="L126">
        <v>1348</v>
      </c>
      <c r="N126">
        <v>39568864</v>
      </c>
      <c r="O126" t="s">
        <v>233</v>
      </c>
      <c r="P126" t="s">
        <v>233</v>
      </c>
      <c r="Q126">
        <v>1000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t="s">
        <v>179</v>
      </c>
      <c r="AG126">
        <v>0</v>
      </c>
      <c r="AH126">
        <v>3</v>
      </c>
      <c r="AI126">
        <v>-1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5">
      <c r="A127">
        <f>ROW(Source!A47)</f>
        <v>47</v>
      </c>
      <c r="B127">
        <v>1046316265</v>
      </c>
      <c r="C127">
        <v>1046316245</v>
      </c>
      <c r="D127">
        <v>394474691</v>
      </c>
      <c r="E127">
        <v>394458718</v>
      </c>
      <c r="F127">
        <v>1</v>
      </c>
      <c r="G127">
        <v>394458718</v>
      </c>
      <c r="H127">
        <v>3</v>
      </c>
      <c r="I127" t="s">
        <v>701</v>
      </c>
      <c r="K127" t="s">
        <v>702</v>
      </c>
      <c r="L127">
        <v>195242642</v>
      </c>
      <c r="N127">
        <v>1010</v>
      </c>
      <c r="O127" t="s">
        <v>256</v>
      </c>
      <c r="P127" t="s">
        <v>256</v>
      </c>
      <c r="Q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t="s">
        <v>179</v>
      </c>
      <c r="AG127">
        <v>0</v>
      </c>
      <c r="AH127">
        <v>3</v>
      </c>
      <c r="AI127">
        <v>-1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5">
      <c r="A128">
        <f>ROW(Source!A47)</f>
        <v>47</v>
      </c>
      <c r="B128">
        <v>1046316266</v>
      </c>
      <c r="C128">
        <v>1046316245</v>
      </c>
      <c r="D128">
        <v>394471906</v>
      </c>
      <c r="E128">
        <v>394458718</v>
      </c>
      <c r="F128">
        <v>1</v>
      </c>
      <c r="G128">
        <v>394458718</v>
      </c>
      <c r="H128">
        <v>3</v>
      </c>
      <c r="I128" t="s">
        <v>703</v>
      </c>
      <c r="K128" t="s">
        <v>704</v>
      </c>
      <c r="L128">
        <v>195242642</v>
      </c>
      <c r="N128">
        <v>1010</v>
      </c>
      <c r="O128" t="s">
        <v>256</v>
      </c>
      <c r="P128" t="s">
        <v>256</v>
      </c>
      <c r="Q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t="s">
        <v>179</v>
      </c>
      <c r="AG128">
        <v>0</v>
      </c>
      <c r="AH128">
        <v>3</v>
      </c>
      <c r="AI128">
        <v>-1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5">
      <c r="A129">
        <f>ROW(Source!A48)</f>
        <v>48</v>
      </c>
      <c r="B129">
        <v>1046316319</v>
      </c>
      <c r="C129">
        <v>1046316318</v>
      </c>
      <c r="D129">
        <v>394458722</v>
      </c>
      <c r="E129">
        <v>394458718</v>
      </c>
      <c r="F129">
        <v>1</v>
      </c>
      <c r="G129">
        <v>394458718</v>
      </c>
      <c r="H129">
        <v>1</v>
      </c>
      <c r="I129" t="s">
        <v>499</v>
      </c>
      <c r="K129" t="s">
        <v>500</v>
      </c>
      <c r="L129">
        <v>1191</v>
      </c>
      <c r="N129">
        <v>1013</v>
      </c>
      <c r="O129" t="s">
        <v>501</v>
      </c>
      <c r="P129" t="s">
        <v>501</v>
      </c>
      <c r="Q129">
        <v>1</v>
      </c>
      <c r="X129">
        <v>424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 t="s">
        <v>165</v>
      </c>
      <c r="AG129">
        <v>487.6</v>
      </c>
      <c r="AH129">
        <v>2</v>
      </c>
      <c r="AI129">
        <v>1046316319</v>
      </c>
      <c r="AJ129">
        <v>109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5">
      <c r="A130">
        <f>ROW(Source!A48)</f>
        <v>48</v>
      </c>
      <c r="B130">
        <v>1046316320</v>
      </c>
      <c r="C130">
        <v>1046316318</v>
      </c>
      <c r="D130">
        <v>394531076</v>
      </c>
      <c r="E130">
        <v>1</v>
      </c>
      <c r="F130">
        <v>1</v>
      </c>
      <c r="G130">
        <v>394458718</v>
      </c>
      <c r="H130">
        <v>2</v>
      </c>
      <c r="I130" t="s">
        <v>535</v>
      </c>
      <c r="J130" t="s">
        <v>536</v>
      </c>
      <c r="K130" t="s">
        <v>537</v>
      </c>
      <c r="L130">
        <v>1367</v>
      </c>
      <c r="N130">
        <v>91022270</v>
      </c>
      <c r="O130" t="s">
        <v>505</v>
      </c>
      <c r="P130" t="s">
        <v>505</v>
      </c>
      <c r="Q130">
        <v>1</v>
      </c>
      <c r="X130">
        <v>12.5</v>
      </c>
      <c r="Y130">
        <v>0</v>
      </c>
      <c r="Z130">
        <v>105.81</v>
      </c>
      <c r="AA130">
        <v>18.78</v>
      </c>
      <c r="AB130">
        <v>0</v>
      </c>
      <c r="AC130">
        <v>0</v>
      </c>
      <c r="AD130">
        <v>1</v>
      </c>
      <c r="AE130">
        <v>0</v>
      </c>
      <c r="AF130" t="s">
        <v>164</v>
      </c>
      <c r="AG130">
        <v>15.625</v>
      </c>
      <c r="AH130">
        <v>2</v>
      </c>
      <c r="AI130">
        <v>1046316320</v>
      </c>
      <c r="AJ130">
        <v>110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5">
      <c r="A131">
        <f>ROW(Source!A48)</f>
        <v>48</v>
      </c>
      <c r="B131">
        <v>1046316321</v>
      </c>
      <c r="C131">
        <v>1046316318</v>
      </c>
      <c r="D131">
        <v>394531137</v>
      </c>
      <c r="E131">
        <v>1</v>
      </c>
      <c r="F131">
        <v>1</v>
      </c>
      <c r="G131">
        <v>394458718</v>
      </c>
      <c r="H131">
        <v>2</v>
      </c>
      <c r="I131" t="s">
        <v>538</v>
      </c>
      <c r="J131" t="s">
        <v>539</v>
      </c>
      <c r="K131" t="s">
        <v>540</v>
      </c>
      <c r="L131">
        <v>1367</v>
      </c>
      <c r="N131">
        <v>91022270</v>
      </c>
      <c r="O131" t="s">
        <v>505</v>
      </c>
      <c r="P131" t="s">
        <v>505</v>
      </c>
      <c r="Q131">
        <v>1</v>
      </c>
      <c r="X131">
        <v>25</v>
      </c>
      <c r="Y131">
        <v>0</v>
      </c>
      <c r="Z131">
        <v>8.1199999999999992</v>
      </c>
      <c r="AA131">
        <v>0.28999999999999998</v>
      </c>
      <c r="AB131">
        <v>0</v>
      </c>
      <c r="AC131">
        <v>0</v>
      </c>
      <c r="AD131">
        <v>1</v>
      </c>
      <c r="AE131">
        <v>0</v>
      </c>
      <c r="AF131" t="s">
        <v>164</v>
      </c>
      <c r="AG131">
        <v>31.25</v>
      </c>
      <c r="AH131">
        <v>2</v>
      </c>
      <c r="AI131">
        <v>1046316321</v>
      </c>
      <c r="AJ131">
        <v>111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5">
      <c r="A132">
        <f>ROW(Source!A48)</f>
        <v>48</v>
      </c>
      <c r="B132">
        <v>1046316322</v>
      </c>
      <c r="C132">
        <v>1046316318</v>
      </c>
      <c r="D132">
        <v>394531164</v>
      </c>
      <c r="E132">
        <v>1</v>
      </c>
      <c r="F132">
        <v>1</v>
      </c>
      <c r="G132">
        <v>394458718</v>
      </c>
      <c r="H132">
        <v>2</v>
      </c>
      <c r="I132" t="s">
        <v>541</v>
      </c>
      <c r="J132" t="s">
        <v>542</v>
      </c>
      <c r="K132" t="s">
        <v>543</v>
      </c>
      <c r="L132">
        <v>1367</v>
      </c>
      <c r="N132">
        <v>91022270</v>
      </c>
      <c r="O132" t="s">
        <v>505</v>
      </c>
      <c r="P132" t="s">
        <v>505</v>
      </c>
      <c r="Q132">
        <v>1</v>
      </c>
      <c r="X132">
        <v>68.7</v>
      </c>
      <c r="Y132">
        <v>0</v>
      </c>
      <c r="Z132">
        <v>47.95</v>
      </c>
      <c r="AA132">
        <v>0.06</v>
      </c>
      <c r="AB132">
        <v>0</v>
      </c>
      <c r="AC132">
        <v>0</v>
      </c>
      <c r="AD132">
        <v>1</v>
      </c>
      <c r="AE132">
        <v>0</v>
      </c>
      <c r="AF132" t="s">
        <v>164</v>
      </c>
      <c r="AG132">
        <v>85.875</v>
      </c>
      <c r="AH132">
        <v>2</v>
      </c>
      <c r="AI132">
        <v>1046316322</v>
      </c>
      <c r="AJ132">
        <v>112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5">
      <c r="A133">
        <f>ROW(Source!A48)</f>
        <v>48</v>
      </c>
      <c r="B133">
        <v>1046316323</v>
      </c>
      <c r="C133">
        <v>1046316318</v>
      </c>
      <c r="D133">
        <v>394531453</v>
      </c>
      <c r="E133">
        <v>1</v>
      </c>
      <c r="F133">
        <v>1</v>
      </c>
      <c r="G133">
        <v>394458718</v>
      </c>
      <c r="H133">
        <v>2</v>
      </c>
      <c r="I133" t="s">
        <v>544</v>
      </c>
      <c r="J133" t="s">
        <v>545</v>
      </c>
      <c r="K133" t="s">
        <v>546</v>
      </c>
      <c r="L133">
        <v>1367</v>
      </c>
      <c r="N133">
        <v>91022270</v>
      </c>
      <c r="O133" t="s">
        <v>505</v>
      </c>
      <c r="P133" t="s">
        <v>505</v>
      </c>
      <c r="Q133">
        <v>1</v>
      </c>
      <c r="X133">
        <v>0.11</v>
      </c>
      <c r="Y133">
        <v>0</v>
      </c>
      <c r="Z133">
        <v>76.81</v>
      </c>
      <c r="AA133">
        <v>14.36</v>
      </c>
      <c r="AB133">
        <v>0</v>
      </c>
      <c r="AC133">
        <v>0</v>
      </c>
      <c r="AD133">
        <v>1</v>
      </c>
      <c r="AE133">
        <v>0</v>
      </c>
      <c r="AF133" t="s">
        <v>164</v>
      </c>
      <c r="AG133">
        <v>0.13750000000000001</v>
      </c>
      <c r="AH133">
        <v>2</v>
      </c>
      <c r="AI133">
        <v>1046316323</v>
      </c>
      <c r="AJ133">
        <v>113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5">
      <c r="A134">
        <f>ROW(Source!A48)</f>
        <v>48</v>
      </c>
      <c r="B134">
        <v>1046316326</v>
      </c>
      <c r="C134">
        <v>1046316318</v>
      </c>
      <c r="D134">
        <v>394531499</v>
      </c>
      <c r="E134">
        <v>1</v>
      </c>
      <c r="F134">
        <v>1</v>
      </c>
      <c r="G134">
        <v>394458718</v>
      </c>
      <c r="H134">
        <v>2</v>
      </c>
      <c r="I134" t="s">
        <v>547</v>
      </c>
      <c r="J134" t="s">
        <v>548</v>
      </c>
      <c r="K134" t="s">
        <v>549</v>
      </c>
      <c r="L134">
        <v>1367</v>
      </c>
      <c r="N134">
        <v>91022270</v>
      </c>
      <c r="O134" t="s">
        <v>505</v>
      </c>
      <c r="P134" t="s">
        <v>505</v>
      </c>
      <c r="Q134">
        <v>1</v>
      </c>
      <c r="X134">
        <v>8.26</v>
      </c>
      <c r="Y134">
        <v>0</v>
      </c>
      <c r="Z134">
        <v>0.44</v>
      </c>
      <c r="AA134">
        <v>0</v>
      </c>
      <c r="AB134">
        <v>0</v>
      </c>
      <c r="AC134">
        <v>0</v>
      </c>
      <c r="AD134">
        <v>1</v>
      </c>
      <c r="AE134">
        <v>0</v>
      </c>
      <c r="AF134" t="s">
        <v>164</v>
      </c>
      <c r="AG134">
        <v>10.324999999999999</v>
      </c>
      <c r="AH134">
        <v>2</v>
      </c>
      <c r="AI134">
        <v>1046316326</v>
      </c>
      <c r="AJ134">
        <v>114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5">
      <c r="A135">
        <f>ROW(Source!A48)</f>
        <v>48</v>
      </c>
      <c r="B135">
        <v>1046316324</v>
      </c>
      <c r="C135">
        <v>1046316318</v>
      </c>
      <c r="D135">
        <v>394530700</v>
      </c>
      <c r="E135">
        <v>1</v>
      </c>
      <c r="F135">
        <v>1</v>
      </c>
      <c r="G135">
        <v>394458718</v>
      </c>
      <c r="H135">
        <v>2</v>
      </c>
      <c r="I135" t="s">
        <v>550</v>
      </c>
      <c r="J135" t="s">
        <v>551</v>
      </c>
      <c r="K135" t="s">
        <v>552</v>
      </c>
      <c r="L135">
        <v>1367</v>
      </c>
      <c r="N135">
        <v>91022270</v>
      </c>
      <c r="O135" t="s">
        <v>505</v>
      </c>
      <c r="P135" t="s">
        <v>505</v>
      </c>
      <c r="Q135">
        <v>1</v>
      </c>
      <c r="X135">
        <v>7.0000000000000007E-2</v>
      </c>
      <c r="Y135">
        <v>0</v>
      </c>
      <c r="Z135">
        <v>190.93</v>
      </c>
      <c r="AA135">
        <v>18.149999999999999</v>
      </c>
      <c r="AB135">
        <v>0</v>
      </c>
      <c r="AC135">
        <v>0</v>
      </c>
      <c r="AD135">
        <v>1</v>
      </c>
      <c r="AE135">
        <v>0</v>
      </c>
      <c r="AF135" t="s">
        <v>164</v>
      </c>
      <c r="AG135">
        <v>8.7499999999999994E-2</v>
      </c>
      <c r="AH135">
        <v>2</v>
      </c>
      <c r="AI135">
        <v>1046316324</v>
      </c>
      <c r="AJ135">
        <v>115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5">
      <c r="A136">
        <f>ROW(Source!A48)</f>
        <v>48</v>
      </c>
      <c r="B136">
        <v>1046316325</v>
      </c>
      <c r="C136">
        <v>1046316318</v>
      </c>
      <c r="D136">
        <v>394530723</v>
      </c>
      <c r="E136">
        <v>1</v>
      </c>
      <c r="F136">
        <v>1</v>
      </c>
      <c r="G136">
        <v>394458718</v>
      </c>
      <c r="H136">
        <v>2</v>
      </c>
      <c r="I136" t="s">
        <v>553</v>
      </c>
      <c r="J136" t="s">
        <v>554</v>
      </c>
      <c r="K136" t="s">
        <v>555</v>
      </c>
      <c r="L136">
        <v>1367</v>
      </c>
      <c r="N136">
        <v>91022270</v>
      </c>
      <c r="O136" t="s">
        <v>505</v>
      </c>
      <c r="P136" t="s">
        <v>505</v>
      </c>
      <c r="Q136">
        <v>1</v>
      </c>
      <c r="X136">
        <v>24.7</v>
      </c>
      <c r="Y136">
        <v>0</v>
      </c>
      <c r="Z136">
        <v>117.69</v>
      </c>
      <c r="AA136">
        <v>26.29</v>
      </c>
      <c r="AB136">
        <v>0</v>
      </c>
      <c r="AC136">
        <v>0</v>
      </c>
      <c r="AD136">
        <v>1</v>
      </c>
      <c r="AE136">
        <v>0</v>
      </c>
      <c r="AF136" t="s">
        <v>164</v>
      </c>
      <c r="AG136">
        <v>30.875</v>
      </c>
      <c r="AH136">
        <v>2</v>
      </c>
      <c r="AI136">
        <v>1046316325</v>
      </c>
      <c r="AJ136">
        <v>116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5">
      <c r="A137">
        <f>ROW(Source!A48)</f>
        <v>48</v>
      </c>
      <c r="B137">
        <v>1046316327</v>
      </c>
      <c r="C137">
        <v>1046316318</v>
      </c>
      <c r="D137">
        <v>394459462</v>
      </c>
      <c r="E137">
        <v>394458718</v>
      </c>
      <c r="F137">
        <v>1</v>
      </c>
      <c r="G137">
        <v>394458718</v>
      </c>
      <c r="H137">
        <v>2</v>
      </c>
      <c r="I137" t="s">
        <v>512</v>
      </c>
      <c r="K137" t="s">
        <v>513</v>
      </c>
      <c r="L137">
        <v>1344</v>
      </c>
      <c r="N137">
        <v>1008</v>
      </c>
      <c r="O137" t="s">
        <v>514</v>
      </c>
      <c r="P137" t="s">
        <v>514</v>
      </c>
      <c r="Q137">
        <v>1</v>
      </c>
      <c r="X137">
        <v>0.02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 t="s">
        <v>164</v>
      </c>
      <c r="AG137">
        <v>2.5000000000000001E-2</v>
      </c>
      <c r="AH137">
        <v>2</v>
      </c>
      <c r="AI137">
        <v>1046316327</v>
      </c>
      <c r="AJ137">
        <v>117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5">
      <c r="A138">
        <f>ROW(Source!A48)</f>
        <v>48</v>
      </c>
      <c r="B138">
        <v>1046316328</v>
      </c>
      <c r="C138">
        <v>1046316318</v>
      </c>
      <c r="D138">
        <v>394506123</v>
      </c>
      <c r="E138">
        <v>1</v>
      </c>
      <c r="F138">
        <v>1</v>
      </c>
      <c r="G138">
        <v>394458718</v>
      </c>
      <c r="H138">
        <v>3</v>
      </c>
      <c r="I138" t="s">
        <v>556</v>
      </c>
      <c r="J138" t="s">
        <v>557</v>
      </c>
      <c r="K138" t="s">
        <v>558</v>
      </c>
      <c r="L138">
        <v>1339</v>
      </c>
      <c r="N138">
        <v>1007</v>
      </c>
      <c r="O138" t="s">
        <v>241</v>
      </c>
      <c r="P138" t="s">
        <v>241</v>
      </c>
      <c r="Q138">
        <v>1</v>
      </c>
      <c r="X138">
        <v>10</v>
      </c>
      <c r="Y138">
        <v>7.07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G138">
        <v>10</v>
      </c>
      <c r="AH138">
        <v>2</v>
      </c>
      <c r="AI138">
        <v>1046316328</v>
      </c>
      <c r="AJ138">
        <v>118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5">
      <c r="A139">
        <f>ROW(Source!A48)</f>
        <v>48</v>
      </c>
      <c r="B139">
        <v>1046316329</v>
      </c>
      <c r="C139">
        <v>1046316318</v>
      </c>
      <c r="D139">
        <v>394507435</v>
      </c>
      <c r="E139">
        <v>1</v>
      </c>
      <c r="F139">
        <v>1</v>
      </c>
      <c r="G139">
        <v>394458718</v>
      </c>
      <c r="H139">
        <v>3</v>
      </c>
      <c r="I139" t="s">
        <v>559</v>
      </c>
      <c r="J139" t="s">
        <v>560</v>
      </c>
      <c r="K139" t="s">
        <v>561</v>
      </c>
      <c r="L139">
        <v>1348</v>
      </c>
      <c r="N139">
        <v>39568864</v>
      </c>
      <c r="O139" t="s">
        <v>233</v>
      </c>
      <c r="P139" t="s">
        <v>233</v>
      </c>
      <c r="Q139">
        <v>1000</v>
      </c>
      <c r="X139">
        <v>4.4999999999999998E-2</v>
      </c>
      <c r="Y139">
        <v>7191.81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G139">
        <v>4.4999999999999998E-2</v>
      </c>
      <c r="AH139">
        <v>2</v>
      </c>
      <c r="AI139">
        <v>1046316329</v>
      </c>
      <c r="AJ139">
        <v>119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5">
      <c r="A140">
        <f>ROW(Source!A48)</f>
        <v>48</v>
      </c>
      <c r="B140">
        <v>1046316330</v>
      </c>
      <c r="C140">
        <v>1046316318</v>
      </c>
      <c r="D140">
        <v>394507468</v>
      </c>
      <c r="E140">
        <v>1</v>
      </c>
      <c r="F140">
        <v>1</v>
      </c>
      <c r="G140">
        <v>394458718</v>
      </c>
      <c r="H140">
        <v>3</v>
      </c>
      <c r="I140" t="s">
        <v>562</v>
      </c>
      <c r="J140" t="s">
        <v>563</v>
      </c>
      <c r="K140" t="s">
        <v>564</v>
      </c>
      <c r="L140">
        <v>195242642</v>
      </c>
      <c r="N140">
        <v>1010</v>
      </c>
      <c r="O140" t="s">
        <v>256</v>
      </c>
      <c r="P140" t="s">
        <v>256</v>
      </c>
      <c r="Q140">
        <v>1</v>
      </c>
      <c r="X140">
        <v>0.83</v>
      </c>
      <c r="Y140">
        <v>13.76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G140">
        <v>0.83</v>
      </c>
      <c r="AH140">
        <v>2</v>
      </c>
      <c r="AI140">
        <v>1046316330</v>
      </c>
      <c r="AJ140">
        <v>120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5">
      <c r="A141">
        <f>ROW(Source!A48)</f>
        <v>48</v>
      </c>
      <c r="B141">
        <v>1046316331</v>
      </c>
      <c r="C141">
        <v>1046316318</v>
      </c>
      <c r="D141">
        <v>394506256</v>
      </c>
      <c r="E141">
        <v>1</v>
      </c>
      <c r="F141">
        <v>1</v>
      </c>
      <c r="G141">
        <v>394458718</v>
      </c>
      <c r="H141">
        <v>3</v>
      </c>
      <c r="I141" t="s">
        <v>565</v>
      </c>
      <c r="J141" t="s">
        <v>566</v>
      </c>
      <c r="K141" t="s">
        <v>567</v>
      </c>
      <c r="L141">
        <v>1348</v>
      </c>
      <c r="N141">
        <v>39568864</v>
      </c>
      <c r="O141" t="s">
        <v>233</v>
      </c>
      <c r="P141" t="s">
        <v>233</v>
      </c>
      <c r="Q141">
        <v>1000</v>
      </c>
      <c r="X141">
        <v>5.9999999999999995E-4</v>
      </c>
      <c r="Y141">
        <v>3246.35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G141">
        <v>5.9999999999999995E-4</v>
      </c>
      <c r="AH141">
        <v>2</v>
      </c>
      <c r="AI141">
        <v>1046316331</v>
      </c>
      <c r="AJ141">
        <v>121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5">
      <c r="A142">
        <f>ROW(Source!A48)</f>
        <v>48</v>
      </c>
      <c r="B142">
        <v>1046316332</v>
      </c>
      <c r="C142">
        <v>1046316318</v>
      </c>
      <c r="D142">
        <v>394513771</v>
      </c>
      <c r="E142">
        <v>1</v>
      </c>
      <c r="F142">
        <v>1</v>
      </c>
      <c r="G142">
        <v>394458718</v>
      </c>
      <c r="H142">
        <v>3</v>
      </c>
      <c r="I142" t="s">
        <v>568</v>
      </c>
      <c r="J142" t="s">
        <v>569</v>
      </c>
      <c r="K142" t="s">
        <v>570</v>
      </c>
      <c r="L142">
        <v>1391</v>
      </c>
      <c r="N142">
        <v>1013</v>
      </c>
      <c r="O142" t="s">
        <v>571</v>
      </c>
      <c r="P142" t="s">
        <v>571</v>
      </c>
      <c r="Q142">
        <v>1</v>
      </c>
      <c r="X142">
        <v>5</v>
      </c>
      <c r="Y142">
        <v>56.47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G142">
        <v>5</v>
      </c>
      <c r="AH142">
        <v>2</v>
      </c>
      <c r="AI142">
        <v>1046316332</v>
      </c>
      <c r="AJ142">
        <v>123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5">
      <c r="A143">
        <f>ROW(Source!A48)</f>
        <v>48</v>
      </c>
      <c r="B143">
        <v>1046316333</v>
      </c>
      <c r="C143">
        <v>1046316318</v>
      </c>
      <c r="D143">
        <v>394513773</v>
      </c>
      <c r="E143">
        <v>1</v>
      </c>
      <c r="F143">
        <v>1</v>
      </c>
      <c r="G143">
        <v>394458718</v>
      </c>
      <c r="H143">
        <v>3</v>
      </c>
      <c r="I143" t="s">
        <v>572</v>
      </c>
      <c r="J143" t="s">
        <v>573</v>
      </c>
      <c r="K143" t="s">
        <v>574</v>
      </c>
      <c r="L143">
        <v>1391</v>
      </c>
      <c r="N143">
        <v>1013</v>
      </c>
      <c r="O143" t="s">
        <v>571</v>
      </c>
      <c r="P143" t="s">
        <v>571</v>
      </c>
      <c r="Q143">
        <v>1</v>
      </c>
      <c r="X143">
        <v>5</v>
      </c>
      <c r="Y143">
        <v>66.87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G143">
        <v>5</v>
      </c>
      <c r="AH143">
        <v>2</v>
      </c>
      <c r="AI143">
        <v>1046316333</v>
      </c>
      <c r="AJ143">
        <v>124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5">
      <c r="A144">
        <f>ROW(Source!A48)</f>
        <v>48</v>
      </c>
      <c r="B144">
        <v>1046316334</v>
      </c>
      <c r="C144">
        <v>1046316318</v>
      </c>
      <c r="D144">
        <v>394514428</v>
      </c>
      <c r="E144">
        <v>1</v>
      </c>
      <c r="F144">
        <v>1</v>
      </c>
      <c r="G144">
        <v>394458718</v>
      </c>
      <c r="H144">
        <v>3</v>
      </c>
      <c r="I144" t="s">
        <v>575</v>
      </c>
      <c r="J144" t="s">
        <v>576</v>
      </c>
      <c r="K144" t="s">
        <v>577</v>
      </c>
      <c r="L144">
        <v>195242642</v>
      </c>
      <c r="N144">
        <v>1010</v>
      </c>
      <c r="O144" t="s">
        <v>256</v>
      </c>
      <c r="P144" t="s">
        <v>256</v>
      </c>
      <c r="Q144">
        <v>1</v>
      </c>
      <c r="X144">
        <v>5</v>
      </c>
      <c r="Y144">
        <v>443.2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G144">
        <v>5</v>
      </c>
      <c r="AH144">
        <v>2</v>
      </c>
      <c r="AI144">
        <v>1046316334</v>
      </c>
      <c r="AJ144">
        <v>125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5">
      <c r="A145">
        <f>ROW(Source!A48)</f>
        <v>48</v>
      </c>
      <c r="B145">
        <v>1046316335</v>
      </c>
      <c r="C145">
        <v>1046316318</v>
      </c>
      <c r="D145">
        <v>394514430</v>
      </c>
      <c r="E145">
        <v>1</v>
      </c>
      <c r="F145">
        <v>1</v>
      </c>
      <c r="G145">
        <v>394458718</v>
      </c>
      <c r="H145">
        <v>3</v>
      </c>
      <c r="I145" t="s">
        <v>578</v>
      </c>
      <c r="J145" t="s">
        <v>579</v>
      </c>
      <c r="K145" t="s">
        <v>580</v>
      </c>
      <c r="L145">
        <v>195242642</v>
      </c>
      <c r="N145">
        <v>1010</v>
      </c>
      <c r="O145" t="s">
        <v>256</v>
      </c>
      <c r="P145" t="s">
        <v>256</v>
      </c>
      <c r="Q145">
        <v>1</v>
      </c>
      <c r="X145">
        <v>5</v>
      </c>
      <c r="Y145">
        <v>612.04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0</v>
      </c>
      <c r="AG145">
        <v>5</v>
      </c>
      <c r="AH145">
        <v>2</v>
      </c>
      <c r="AI145">
        <v>1046316335</v>
      </c>
      <c r="AJ145">
        <v>126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5">
      <c r="A146">
        <f>ROW(Source!A48)</f>
        <v>48</v>
      </c>
      <c r="B146">
        <v>1046316336</v>
      </c>
      <c r="C146">
        <v>1046316318</v>
      </c>
      <c r="D146">
        <v>394475031</v>
      </c>
      <c r="E146">
        <v>394458718</v>
      </c>
      <c r="F146">
        <v>1</v>
      </c>
      <c r="G146">
        <v>394458718</v>
      </c>
      <c r="H146">
        <v>3</v>
      </c>
      <c r="I146" t="s">
        <v>697</v>
      </c>
      <c r="K146" t="s">
        <v>698</v>
      </c>
      <c r="L146">
        <v>1301</v>
      </c>
      <c r="N146">
        <v>1003</v>
      </c>
      <c r="O146" t="s">
        <v>203</v>
      </c>
      <c r="P146" t="s">
        <v>203</v>
      </c>
      <c r="Q146">
        <v>1</v>
      </c>
      <c r="X146">
        <v>1010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G146">
        <v>1010</v>
      </c>
      <c r="AH146">
        <v>3</v>
      </c>
      <c r="AI146">
        <v>-1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5">
      <c r="A147">
        <f>ROW(Source!A48)</f>
        <v>48</v>
      </c>
      <c r="B147">
        <v>1046316337</v>
      </c>
      <c r="C147">
        <v>1046316318</v>
      </c>
      <c r="D147">
        <v>394475197</v>
      </c>
      <c r="E147">
        <v>394458718</v>
      </c>
      <c r="F147">
        <v>1</v>
      </c>
      <c r="G147">
        <v>394458718</v>
      </c>
      <c r="H147">
        <v>3</v>
      </c>
      <c r="I147" t="s">
        <v>699</v>
      </c>
      <c r="K147" t="s">
        <v>700</v>
      </c>
      <c r="L147">
        <v>1348</v>
      </c>
      <c r="N147">
        <v>39568864</v>
      </c>
      <c r="O147" t="s">
        <v>233</v>
      </c>
      <c r="P147" t="s">
        <v>233</v>
      </c>
      <c r="Q147">
        <v>1000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G147">
        <v>0</v>
      </c>
      <c r="AH147">
        <v>3</v>
      </c>
      <c r="AI147">
        <v>-1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5">
      <c r="A148">
        <f>ROW(Source!A48)</f>
        <v>48</v>
      </c>
      <c r="B148">
        <v>1046316338</v>
      </c>
      <c r="C148">
        <v>1046316318</v>
      </c>
      <c r="D148">
        <v>394474691</v>
      </c>
      <c r="E148">
        <v>394458718</v>
      </c>
      <c r="F148">
        <v>1</v>
      </c>
      <c r="G148">
        <v>394458718</v>
      </c>
      <c r="H148">
        <v>3</v>
      </c>
      <c r="I148" t="s">
        <v>701</v>
      </c>
      <c r="K148" t="s">
        <v>702</v>
      </c>
      <c r="L148">
        <v>195242642</v>
      </c>
      <c r="N148">
        <v>1010</v>
      </c>
      <c r="O148" t="s">
        <v>256</v>
      </c>
      <c r="P148" t="s">
        <v>256</v>
      </c>
      <c r="Q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G148">
        <v>0</v>
      </c>
      <c r="AH148">
        <v>3</v>
      </c>
      <c r="AI148">
        <v>-1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5">
      <c r="A149">
        <f>ROW(Source!A48)</f>
        <v>48</v>
      </c>
      <c r="B149">
        <v>1046316339</v>
      </c>
      <c r="C149">
        <v>1046316318</v>
      </c>
      <c r="D149">
        <v>394471906</v>
      </c>
      <c r="E149">
        <v>394458718</v>
      </c>
      <c r="F149">
        <v>1</v>
      </c>
      <c r="G149">
        <v>394458718</v>
      </c>
      <c r="H149">
        <v>3</v>
      </c>
      <c r="I149" t="s">
        <v>703</v>
      </c>
      <c r="K149" t="s">
        <v>704</v>
      </c>
      <c r="L149">
        <v>195242642</v>
      </c>
      <c r="N149">
        <v>1010</v>
      </c>
      <c r="O149" t="s">
        <v>256</v>
      </c>
      <c r="P149" t="s">
        <v>256</v>
      </c>
      <c r="Q149">
        <v>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G149">
        <v>0</v>
      </c>
      <c r="AH149">
        <v>3</v>
      </c>
      <c r="AI149">
        <v>-1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5">
      <c r="A150">
        <f>ROW(Source!A49)</f>
        <v>49</v>
      </c>
      <c r="B150">
        <v>1046316319</v>
      </c>
      <c r="C150">
        <v>1046316318</v>
      </c>
      <c r="D150">
        <v>394458722</v>
      </c>
      <c r="E150">
        <v>394458718</v>
      </c>
      <c r="F150">
        <v>1</v>
      </c>
      <c r="G150">
        <v>394458718</v>
      </c>
      <c r="H150">
        <v>1</v>
      </c>
      <c r="I150" t="s">
        <v>499</v>
      </c>
      <c r="K150" t="s">
        <v>500</v>
      </c>
      <c r="L150">
        <v>1191</v>
      </c>
      <c r="N150">
        <v>1013</v>
      </c>
      <c r="O150" t="s">
        <v>501</v>
      </c>
      <c r="P150" t="s">
        <v>501</v>
      </c>
      <c r="Q150">
        <v>1</v>
      </c>
      <c r="X150">
        <v>424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1</v>
      </c>
      <c r="AF150" t="s">
        <v>165</v>
      </c>
      <c r="AG150">
        <v>487.6</v>
      </c>
      <c r="AH150">
        <v>2</v>
      </c>
      <c r="AI150">
        <v>1046316319</v>
      </c>
      <c r="AJ150">
        <v>127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5">
      <c r="A151">
        <f>ROW(Source!A49)</f>
        <v>49</v>
      </c>
      <c r="B151">
        <v>1046316320</v>
      </c>
      <c r="C151">
        <v>1046316318</v>
      </c>
      <c r="D151">
        <v>394531076</v>
      </c>
      <c r="E151">
        <v>1</v>
      </c>
      <c r="F151">
        <v>1</v>
      </c>
      <c r="G151">
        <v>394458718</v>
      </c>
      <c r="H151">
        <v>2</v>
      </c>
      <c r="I151" t="s">
        <v>535</v>
      </c>
      <c r="J151" t="s">
        <v>536</v>
      </c>
      <c r="K151" t="s">
        <v>537</v>
      </c>
      <c r="L151">
        <v>1367</v>
      </c>
      <c r="N151">
        <v>91022270</v>
      </c>
      <c r="O151" t="s">
        <v>505</v>
      </c>
      <c r="P151" t="s">
        <v>505</v>
      </c>
      <c r="Q151">
        <v>1</v>
      </c>
      <c r="X151">
        <v>12.5</v>
      </c>
      <c r="Y151">
        <v>0</v>
      </c>
      <c r="Z151">
        <v>105.81</v>
      </c>
      <c r="AA151">
        <v>18.78</v>
      </c>
      <c r="AB151">
        <v>0</v>
      </c>
      <c r="AC151">
        <v>0</v>
      </c>
      <c r="AD151">
        <v>1</v>
      </c>
      <c r="AE151">
        <v>0</v>
      </c>
      <c r="AF151" t="s">
        <v>164</v>
      </c>
      <c r="AG151">
        <v>15.625</v>
      </c>
      <c r="AH151">
        <v>2</v>
      </c>
      <c r="AI151">
        <v>1046316320</v>
      </c>
      <c r="AJ151">
        <v>128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5">
      <c r="A152">
        <f>ROW(Source!A49)</f>
        <v>49</v>
      </c>
      <c r="B152">
        <v>1046316321</v>
      </c>
      <c r="C152">
        <v>1046316318</v>
      </c>
      <c r="D152">
        <v>394531137</v>
      </c>
      <c r="E152">
        <v>1</v>
      </c>
      <c r="F152">
        <v>1</v>
      </c>
      <c r="G152">
        <v>394458718</v>
      </c>
      <c r="H152">
        <v>2</v>
      </c>
      <c r="I152" t="s">
        <v>538</v>
      </c>
      <c r="J152" t="s">
        <v>539</v>
      </c>
      <c r="K152" t="s">
        <v>540</v>
      </c>
      <c r="L152">
        <v>1367</v>
      </c>
      <c r="N152">
        <v>91022270</v>
      </c>
      <c r="O152" t="s">
        <v>505</v>
      </c>
      <c r="P152" t="s">
        <v>505</v>
      </c>
      <c r="Q152">
        <v>1</v>
      </c>
      <c r="X152">
        <v>25</v>
      </c>
      <c r="Y152">
        <v>0</v>
      </c>
      <c r="Z152">
        <v>8.1199999999999992</v>
      </c>
      <c r="AA152">
        <v>0.28999999999999998</v>
      </c>
      <c r="AB152">
        <v>0</v>
      </c>
      <c r="AC152">
        <v>0</v>
      </c>
      <c r="AD152">
        <v>1</v>
      </c>
      <c r="AE152">
        <v>0</v>
      </c>
      <c r="AF152" t="s">
        <v>164</v>
      </c>
      <c r="AG152">
        <v>31.25</v>
      </c>
      <c r="AH152">
        <v>2</v>
      </c>
      <c r="AI152">
        <v>1046316321</v>
      </c>
      <c r="AJ152">
        <v>129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5">
      <c r="A153">
        <f>ROW(Source!A49)</f>
        <v>49</v>
      </c>
      <c r="B153">
        <v>1046316322</v>
      </c>
      <c r="C153">
        <v>1046316318</v>
      </c>
      <c r="D153">
        <v>394531164</v>
      </c>
      <c r="E153">
        <v>1</v>
      </c>
      <c r="F153">
        <v>1</v>
      </c>
      <c r="G153">
        <v>394458718</v>
      </c>
      <c r="H153">
        <v>2</v>
      </c>
      <c r="I153" t="s">
        <v>541</v>
      </c>
      <c r="J153" t="s">
        <v>542</v>
      </c>
      <c r="K153" t="s">
        <v>543</v>
      </c>
      <c r="L153">
        <v>1367</v>
      </c>
      <c r="N153">
        <v>91022270</v>
      </c>
      <c r="O153" t="s">
        <v>505</v>
      </c>
      <c r="P153" t="s">
        <v>505</v>
      </c>
      <c r="Q153">
        <v>1</v>
      </c>
      <c r="X153">
        <v>68.7</v>
      </c>
      <c r="Y153">
        <v>0</v>
      </c>
      <c r="Z153">
        <v>47.95</v>
      </c>
      <c r="AA153">
        <v>0.06</v>
      </c>
      <c r="AB153">
        <v>0</v>
      </c>
      <c r="AC153">
        <v>0</v>
      </c>
      <c r="AD153">
        <v>1</v>
      </c>
      <c r="AE153">
        <v>0</v>
      </c>
      <c r="AF153" t="s">
        <v>164</v>
      </c>
      <c r="AG153">
        <v>85.875</v>
      </c>
      <c r="AH153">
        <v>2</v>
      </c>
      <c r="AI153">
        <v>1046316322</v>
      </c>
      <c r="AJ153">
        <v>130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5">
      <c r="A154">
        <f>ROW(Source!A49)</f>
        <v>49</v>
      </c>
      <c r="B154">
        <v>1046316323</v>
      </c>
      <c r="C154">
        <v>1046316318</v>
      </c>
      <c r="D154">
        <v>394531453</v>
      </c>
      <c r="E154">
        <v>1</v>
      </c>
      <c r="F154">
        <v>1</v>
      </c>
      <c r="G154">
        <v>394458718</v>
      </c>
      <c r="H154">
        <v>2</v>
      </c>
      <c r="I154" t="s">
        <v>544</v>
      </c>
      <c r="J154" t="s">
        <v>545</v>
      </c>
      <c r="K154" t="s">
        <v>546</v>
      </c>
      <c r="L154">
        <v>1367</v>
      </c>
      <c r="N154">
        <v>91022270</v>
      </c>
      <c r="O154" t="s">
        <v>505</v>
      </c>
      <c r="P154" t="s">
        <v>505</v>
      </c>
      <c r="Q154">
        <v>1</v>
      </c>
      <c r="X154">
        <v>0.11</v>
      </c>
      <c r="Y154">
        <v>0</v>
      </c>
      <c r="Z154">
        <v>76.81</v>
      </c>
      <c r="AA154">
        <v>14.36</v>
      </c>
      <c r="AB154">
        <v>0</v>
      </c>
      <c r="AC154">
        <v>0</v>
      </c>
      <c r="AD154">
        <v>1</v>
      </c>
      <c r="AE154">
        <v>0</v>
      </c>
      <c r="AF154" t="s">
        <v>164</v>
      </c>
      <c r="AG154">
        <v>0.13750000000000001</v>
      </c>
      <c r="AH154">
        <v>2</v>
      </c>
      <c r="AI154">
        <v>1046316323</v>
      </c>
      <c r="AJ154">
        <v>131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5">
      <c r="A155">
        <f>ROW(Source!A49)</f>
        <v>49</v>
      </c>
      <c r="B155">
        <v>1046316326</v>
      </c>
      <c r="C155">
        <v>1046316318</v>
      </c>
      <c r="D155">
        <v>394531499</v>
      </c>
      <c r="E155">
        <v>1</v>
      </c>
      <c r="F155">
        <v>1</v>
      </c>
      <c r="G155">
        <v>394458718</v>
      </c>
      <c r="H155">
        <v>2</v>
      </c>
      <c r="I155" t="s">
        <v>547</v>
      </c>
      <c r="J155" t="s">
        <v>548</v>
      </c>
      <c r="K155" t="s">
        <v>549</v>
      </c>
      <c r="L155">
        <v>1367</v>
      </c>
      <c r="N155">
        <v>91022270</v>
      </c>
      <c r="O155" t="s">
        <v>505</v>
      </c>
      <c r="P155" t="s">
        <v>505</v>
      </c>
      <c r="Q155">
        <v>1</v>
      </c>
      <c r="X155">
        <v>8.26</v>
      </c>
      <c r="Y155">
        <v>0</v>
      </c>
      <c r="Z155">
        <v>0.44</v>
      </c>
      <c r="AA155">
        <v>0</v>
      </c>
      <c r="AB155">
        <v>0</v>
      </c>
      <c r="AC155">
        <v>0</v>
      </c>
      <c r="AD155">
        <v>1</v>
      </c>
      <c r="AE155">
        <v>0</v>
      </c>
      <c r="AF155" t="s">
        <v>164</v>
      </c>
      <c r="AG155">
        <v>10.324999999999999</v>
      </c>
      <c r="AH155">
        <v>2</v>
      </c>
      <c r="AI155">
        <v>1046316326</v>
      </c>
      <c r="AJ155">
        <v>132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5">
      <c r="A156">
        <f>ROW(Source!A49)</f>
        <v>49</v>
      </c>
      <c r="B156">
        <v>1046316324</v>
      </c>
      <c r="C156">
        <v>1046316318</v>
      </c>
      <c r="D156">
        <v>394530700</v>
      </c>
      <c r="E156">
        <v>1</v>
      </c>
      <c r="F156">
        <v>1</v>
      </c>
      <c r="G156">
        <v>394458718</v>
      </c>
      <c r="H156">
        <v>2</v>
      </c>
      <c r="I156" t="s">
        <v>550</v>
      </c>
      <c r="J156" t="s">
        <v>551</v>
      </c>
      <c r="K156" t="s">
        <v>552</v>
      </c>
      <c r="L156">
        <v>1367</v>
      </c>
      <c r="N156">
        <v>91022270</v>
      </c>
      <c r="O156" t="s">
        <v>505</v>
      </c>
      <c r="P156" t="s">
        <v>505</v>
      </c>
      <c r="Q156">
        <v>1</v>
      </c>
      <c r="X156">
        <v>7.0000000000000007E-2</v>
      </c>
      <c r="Y156">
        <v>0</v>
      </c>
      <c r="Z156">
        <v>190.93</v>
      </c>
      <c r="AA156">
        <v>18.149999999999999</v>
      </c>
      <c r="AB156">
        <v>0</v>
      </c>
      <c r="AC156">
        <v>0</v>
      </c>
      <c r="AD156">
        <v>1</v>
      </c>
      <c r="AE156">
        <v>0</v>
      </c>
      <c r="AF156" t="s">
        <v>164</v>
      </c>
      <c r="AG156">
        <v>8.7499999999999994E-2</v>
      </c>
      <c r="AH156">
        <v>2</v>
      </c>
      <c r="AI156">
        <v>1046316324</v>
      </c>
      <c r="AJ156">
        <v>133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5">
      <c r="A157">
        <f>ROW(Source!A49)</f>
        <v>49</v>
      </c>
      <c r="B157">
        <v>1046316325</v>
      </c>
      <c r="C157">
        <v>1046316318</v>
      </c>
      <c r="D157">
        <v>394530723</v>
      </c>
      <c r="E157">
        <v>1</v>
      </c>
      <c r="F157">
        <v>1</v>
      </c>
      <c r="G157">
        <v>394458718</v>
      </c>
      <c r="H157">
        <v>2</v>
      </c>
      <c r="I157" t="s">
        <v>553</v>
      </c>
      <c r="J157" t="s">
        <v>554</v>
      </c>
      <c r="K157" t="s">
        <v>555</v>
      </c>
      <c r="L157">
        <v>1367</v>
      </c>
      <c r="N157">
        <v>91022270</v>
      </c>
      <c r="O157" t="s">
        <v>505</v>
      </c>
      <c r="P157" t="s">
        <v>505</v>
      </c>
      <c r="Q157">
        <v>1</v>
      </c>
      <c r="X157">
        <v>24.7</v>
      </c>
      <c r="Y157">
        <v>0</v>
      </c>
      <c r="Z157">
        <v>117.69</v>
      </c>
      <c r="AA157">
        <v>26.29</v>
      </c>
      <c r="AB157">
        <v>0</v>
      </c>
      <c r="AC157">
        <v>0</v>
      </c>
      <c r="AD157">
        <v>1</v>
      </c>
      <c r="AE157">
        <v>0</v>
      </c>
      <c r="AF157" t="s">
        <v>164</v>
      </c>
      <c r="AG157">
        <v>30.875</v>
      </c>
      <c r="AH157">
        <v>2</v>
      </c>
      <c r="AI157">
        <v>1046316325</v>
      </c>
      <c r="AJ157">
        <v>134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5">
      <c r="A158">
        <f>ROW(Source!A49)</f>
        <v>49</v>
      </c>
      <c r="B158">
        <v>1046316327</v>
      </c>
      <c r="C158">
        <v>1046316318</v>
      </c>
      <c r="D158">
        <v>394459462</v>
      </c>
      <c r="E158">
        <v>394458718</v>
      </c>
      <c r="F158">
        <v>1</v>
      </c>
      <c r="G158">
        <v>394458718</v>
      </c>
      <c r="H158">
        <v>2</v>
      </c>
      <c r="I158" t="s">
        <v>512</v>
      </c>
      <c r="K158" t="s">
        <v>513</v>
      </c>
      <c r="L158">
        <v>1344</v>
      </c>
      <c r="N158">
        <v>1008</v>
      </c>
      <c r="O158" t="s">
        <v>514</v>
      </c>
      <c r="P158" t="s">
        <v>514</v>
      </c>
      <c r="Q158">
        <v>1</v>
      </c>
      <c r="X158">
        <v>0.02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1</v>
      </c>
      <c r="AE158">
        <v>0</v>
      </c>
      <c r="AF158" t="s">
        <v>164</v>
      </c>
      <c r="AG158">
        <v>2.5000000000000001E-2</v>
      </c>
      <c r="AH158">
        <v>2</v>
      </c>
      <c r="AI158">
        <v>1046316327</v>
      </c>
      <c r="AJ158">
        <v>135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5">
      <c r="A159">
        <f>ROW(Source!A49)</f>
        <v>49</v>
      </c>
      <c r="B159">
        <v>1046316328</v>
      </c>
      <c r="C159">
        <v>1046316318</v>
      </c>
      <c r="D159">
        <v>394506123</v>
      </c>
      <c r="E159">
        <v>1</v>
      </c>
      <c r="F159">
        <v>1</v>
      </c>
      <c r="G159">
        <v>394458718</v>
      </c>
      <c r="H159">
        <v>3</v>
      </c>
      <c r="I159" t="s">
        <v>556</v>
      </c>
      <c r="J159" t="s">
        <v>557</v>
      </c>
      <c r="K159" t="s">
        <v>558</v>
      </c>
      <c r="L159">
        <v>1339</v>
      </c>
      <c r="N159">
        <v>1007</v>
      </c>
      <c r="O159" t="s">
        <v>241</v>
      </c>
      <c r="P159" t="s">
        <v>241</v>
      </c>
      <c r="Q159">
        <v>1</v>
      </c>
      <c r="X159">
        <v>10</v>
      </c>
      <c r="Y159">
        <v>7.07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G159">
        <v>10</v>
      </c>
      <c r="AH159">
        <v>2</v>
      </c>
      <c r="AI159">
        <v>1046316328</v>
      </c>
      <c r="AJ159">
        <v>136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5">
      <c r="A160">
        <f>ROW(Source!A49)</f>
        <v>49</v>
      </c>
      <c r="B160">
        <v>1046316329</v>
      </c>
      <c r="C160">
        <v>1046316318</v>
      </c>
      <c r="D160">
        <v>394507435</v>
      </c>
      <c r="E160">
        <v>1</v>
      </c>
      <c r="F160">
        <v>1</v>
      </c>
      <c r="G160">
        <v>394458718</v>
      </c>
      <c r="H160">
        <v>3</v>
      </c>
      <c r="I160" t="s">
        <v>559</v>
      </c>
      <c r="J160" t="s">
        <v>560</v>
      </c>
      <c r="K160" t="s">
        <v>561</v>
      </c>
      <c r="L160">
        <v>1348</v>
      </c>
      <c r="N160">
        <v>39568864</v>
      </c>
      <c r="O160" t="s">
        <v>233</v>
      </c>
      <c r="P160" t="s">
        <v>233</v>
      </c>
      <c r="Q160">
        <v>1000</v>
      </c>
      <c r="X160">
        <v>4.4999999999999998E-2</v>
      </c>
      <c r="Y160">
        <v>7191.81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G160">
        <v>4.4999999999999998E-2</v>
      </c>
      <c r="AH160">
        <v>2</v>
      </c>
      <c r="AI160">
        <v>1046316329</v>
      </c>
      <c r="AJ160">
        <v>137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5">
      <c r="A161">
        <f>ROW(Source!A49)</f>
        <v>49</v>
      </c>
      <c r="B161">
        <v>1046316330</v>
      </c>
      <c r="C161">
        <v>1046316318</v>
      </c>
      <c r="D161">
        <v>394507468</v>
      </c>
      <c r="E161">
        <v>1</v>
      </c>
      <c r="F161">
        <v>1</v>
      </c>
      <c r="G161">
        <v>394458718</v>
      </c>
      <c r="H161">
        <v>3</v>
      </c>
      <c r="I161" t="s">
        <v>562</v>
      </c>
      <c r="J161" t="s">
        <v>563</v>
      </c>
      <c r="K161" t="s">
        <v>564</v>
      </c>
      <c r="L161">
        <v>195242642</v>
      </c>
      <c r="N161">
        <v>1010</v>
      </c>
      <c r="O161" t="s">
        <v>256</v>
      </c>
      <c r="P161" t="s">
        <v>256</v>
      </c>
      <c r="Q161">
        <v>1</v>
      </c>
      <c r="X161">
        <v>0.83</v>
      </c>
      <c r="Y161">
        <v>13.76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G161">
        <v>0.83</v>
      </c>
      <c r="AH161">
        <v>2</v>
      </c>
      <c r="AI161">
        <v>1046316330</v>
      </c>
      <c r="AJ161">
        <v>138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5">
      <c r="A162">
        <f>ROW(Source!A49)</f>
        <v>49</v>
      </c>
      <c r="B162">
        <v>1046316331</v>
      </c>
      <c r="C162">
        <v>1046316318</v>
      </c>
      <c r="D162">
        <v>394506256</v>
      </c>
      <c r="E162">
        <v>1</v>
      </c>
      <c r="F162">
        <v>1</v>
      </c>
      <c r="G162">
        <v>394458718</v>
      </c>
      <c r="H162">
        <v>3</v>
      </c>
      <c r="I162" t="s">
        <v>565</v>
      </c>
      <c r="J162" t="s">
        <v>566</v>
      </c>
      <c r="K162" t="s">
        <v>567</v>
      </c>
      <c r="L162">
        <v>1348</v>
      </c>
      <c r="N162">
        <v>39568864</v>
      </c>
      <c r="O162" t="s">
        <v>233</v>
      </c>
      <c r="P162" t="s">
        <v>233</v>
      </c>
      <c r="Q162">
        <v>1000</v>
      </c>
      <c r="X162">
        <v>5.9999999999999995E-4</v>
      </c>
      <c r="Y162">
        <v>3246.35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G162">
        <v>5.9999999999999995E-4</v>
      </c>
      <c r="AH162">
        <v>2</v>
      </c>
      <c r="AI162">
        <v>1046316331</v>
      </c>
      <c r="AJ162">
        <v>139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5">
      <c r="A163">
        <f>ROW(Source!A49)</f>
        <v>49</v>
      </c>
      <c r="B163">
        <v>1046316332</v>
      </c>
      <c r="C163">
        <v>1046316318</v>
      </c>
      <c r="D163">
        <v>394513771</v>
      </c>
      <c r="E163">
        <v>1</v>
      </c>
      <c r="F163">
        <v>1</v>
      </c>
      <c r="G163">
        <v>394458718</v>
      </c>
      <c r="H163">
        <v>3</v>
      </c>
      <c r="I163" t="s">
        <v>568</v>
      </c>
      <c r="J163" t="s">
        <v>569</v>
      </c>
      <c r="K163" t="s">
        <v>570</v>
      </c>
      <c r="L163">
        <v>1391</v>
      </c>
      <c r="N163">
        <v>1013</v>
      </c>
      <c r="O163" t="s">
        <v>571</v>
      </c>
      <c r="P163" t="s">
        <v>571</v>
      </c>
      <c r="Q163">
        <v>1</v>
      </c>
      <c r="X163">
        <v>5</v>
      </c>
      <c r="Y163">
        <v>56.47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G163">
        <v>5</v>
      </c>
      <c r="AH163">
        <v>2</v>
      </c>
      <c r="AI163">
        <v>1046316332</v>
      </c>
      <c r="AJ163">
        <v>141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5">
      <c r="A164">
        <f>ROW(Source!A49)</f>
        <v>49</v>
      </c>
      <c r="B164">
        <v>1046316333</v>
      </c>
      <c r="C164">
        <v>1046316318</v>
      </c>
      <c r="D164">
        <v>394513773</v>
      </c>
      <c r="E164">
        <v>1</v>
      </c>
      <c r="F164">
        <v>1</v>
      </c>
      <c r="G164">
        <v>394458718</v>
      </c>
      <c r="H164">
        <v>3</v>
      </c>
      <c r="I164" t="s">
        <v>572</v>
      </c>
      <c r="J164" t="s">
        <v>573</v>
      </c>
      <c r="K164" t="s">
        <v>574</v>
      </c>
      <c r="L164">
        <v>1391</v>
      </c>
      <c r="N164">
        <v>1013</v>
      </c>
      <c r="O164" t="s">
        <v>571</v>
      </c>
      <c r="P164" t="s">
        <v>571</v>
      </c>
      <c r="Q164">
        <v>1</v>
      </c>
      <c r="X164">
        <v>5</v>
      </c>
      <c r="Y164">
        <v>66.87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G164">
        <v>5</v>
      </c>
      <c r="AH164">
        <v>2</v>
      </c>
      <c r="AI164">
        <v>1046316333</v>
      </c>
      <c r="AJ164">
        <v>142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5">
      <c r="A165">
        <f>ROW(Source!A49)</f>
        <v>49</v>
      </c>
      <c r="B165">
        <v>1046316334</v>
      </c>
      <c r="C165">
        <v>1046316318</v>
      </c>
      <c r="D165">
        <v>394514428</v>
      </c>
      <c r="E165">
        <v>1</v>
      </c>
      <c r="F165">
        <v>1</v>
      </c>
      <c r="G165">
        <v>394458718</v>
      </c>
      <c r="H165">
        <v>3</v>
      </c>
      <c r="I165" t="s">
        <v>575</v>
      </c>
      <c r="J165" t="s">
        <v>576</v>
      </c>
      <c r="K165" t="s">
        <v>577</v>
      </c>
      <c r="L165">
        <v>195242642</v>
      </c>
      <c r="N165">
        <v>1010</v>
      </c>
      <c r="O165" t="s">
        <v>256</v>
      </c>
      <c r="P165" t="s">
        <v>256</v>
      </c>
      <c r="Q165">
        <v>1</v>
      </c>
      <c r="X165">
        <v>5</v>
      </c>
      <c r="Y165">
        <v>443.2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G165">
        <v>5</v>
      </c>
      <c r="AH165">
        <v>2</v>
      </c>
      <c r="AI165">
        <v>1046316334</v>
      </c>
      <c r="AJ165">
        <v>143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5">
      <c r="A166">
        <f>ROW(Source!A49)</f>
        <v>49</v>
      </c>
      <c r="B166">
        <v>1046316335</v>
      </c>
      <c r="C166">
        <v>1046316318</v>
      </c>
      <c r="D166">
        <v>394514430</v>
      </c>
      <c r="E166">
        <v>1</v>
      </c>
      <c r="F166">
        <v>1</v>
      </c>
      <c r="G166">
        <v>394458718</v>
      </c>
      <c r="H166">
        <v>3</v>
      </c>
      <c r="I166" t="s">
        <v>578</v>
      </c>
      <c r="J166" t="s">
        <v>579</v>
      </c>
      <c r="K166" t="s">
        <v>580</v>
      </c>
      <c r="L166">
        <v>195242642</v>
      </c>
      <c r="N166">
        <v>1010</v>
      </c>
      <c r="O166" t="s">
        <v>256</v>
      </c>
      <c r="P166" t="s">
        <v>256</v>
      </c>
      <c r="Q166">
        <v>1</v>
      </c>
      <c r="X166">
        <v>5</v>
      </c>
      <c r="Y166">
        <v>612.04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0</v>
      </c>
      <c r="AG166">
        <v>5</v>
      </c>
      <c r="AH166">
        <v>2</v>
      </c>
      <c r="AI166">
        <v>1046316335</v>
      </c>
      <c r="AJ166">
        <v>144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5">
      <c r="A167">
        <f>ROW(Source!A49)</f>
        <v>49</v>
      </c>
      <c r="B167">
        <v>1046316336</v>
      </c>
      <c r="C167">
        <v>1046316318</v>
      </c>
      <c r="D167">
        <v>394475031</v>
      </c>
      <c r="E167">
        <v>394458718</v>
      </c>
      <c r="F167">
        <v>1</v>
      </c>
      <c r="G167">
        <v>394458718</v>
      </c>
      <c r="H167">
        <v>3</v>
      </c>
      <c r="I167" t="s">
        <v>697</v>
      </c>
      <c r="K167" t="s">
        <v>698</v>
      </c>
      <c r="L167">
        <v>1301</v>
      </c>
      <c r="N167">
        <v>1003</v>
      </c>
      <c r="O167" t="s">
        <v>203</v>
      </c>
      <c r="P167" t="s">
        <v>203</v>
      </c>
      <c r="Q167">
        <v>1</v>
      </c>
      <c r="X167">
        <v>1010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G167">
        <v>1010</v>
      </c>
      <c r="AH167">
        <v>3</v>
      </c>
      <c r="AI167">
        <v>-1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5">
      <c r="A168">
        <f>ROW(Source!A49)</f>
        <v>49</v>
      </c>
      <c r="B168">
        <v>1046316337</v>
      </c>
      <c r="C168">
        <v>1046316318</v>
      </c>
      <c r="D168">
        <v>394475197</v>
      </c>
      <c r="E168">
        <v>394458718</v>
      </c>
      <c r="F168">
        <v>1</v>
      </c>
      <c r="G168">
        <v>394458718</v>
      </c>
      <c r="H168">
        <v>3</v>
      </c>
      <c r="I168" t="s">
        <v>699</v>
      </c>
      <c r="K168" t="s">
        <v>700</v>
      </c>
      <c r="L168">
        <v>1348</v>
      </c>
      <c r="N168">
        <v>39568864</v>
      </c>
      <c r="O168" t="s">
        <v>233</v>
      </c>
      <c r="P168" t="s">
        <v>233</v>
      </c>
      <c r="Q168">
        <v>1000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G168">
        <v>0</v>
      </c>
      <c r="AH168">
        <v>3</v>
      </c>
      <c r="AI168">
        <v>-1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5">
      <c r="A169">
        <f>ROW(Source!A49)</f>
        <v>49</v>
      </c>
      <c r="B169">
        <v>1046316338</v>
      </c>
      <c r="C169">
        <v>1046316318</v>
      </c>
      <c r="D169">
        <v>394474691</v>
      </c>
      <c r="E169">
        <v>394458718</v>
      </c>
      <c r="F169">
        <v>1</v>
      </c>
      <c r="G169">
        <v>394458718</v>
      </c>
      <c r="H169">
        <v>3</v>
      </c>
      <c r="I169" t="s">
        <v>701</v>
      </c>
      <c r="K169" t="s">
        <v>702</v>
      </c>
      <c r="L169">
        <v>195242642</v>
      </c>
      <c r="N169">
        <v>1010</v>
      </c>
      <c r="O169" t="s">
        <v>256</v>
      </c>
      <c r="P169" t="s">
        <v>256</v>
      </c>
      <c r="Q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G169">
        <v>0</v>
      </c>
      <c r="AH169">
        <v>3</v>
      </c>
      <c r="AI169">
        <v>-1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5">
      <c r="A170">
        <f>ROW(Source!A49)</f>
        <v>49</v>
      </c>
      <c r="B170">
        <v>1046316339</v>
      </c>
      <c r="C170">
        <v>1046316318</v>
      </c>
      <c r="D170">
        <v>394471906</v>
      </c>
      <c r="E170">
        <v>394458718</v>
      </c>
      <c r="F170">
        <v>1</v>
      </c>
      <c r="G170">
        <v>394458718</v>
      </c>
      <c r="H170">
        <v>3</v>
      </c>
      <c r="I170" t="s">
        <v>703</v>
      </c>
      <c r="K170" t="s">
        <v>704</v>
      </c>
      <c r="L170">
        <v>195242642</v>
      </c>
      <c r="N170">
        <v>1010</v>
      </c>
      <c r="O170" t="s">
        <v>256</v>
      </c>
      <c r="P170" t="s">
        <v>256</v>
      </c>
      <c r="Q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G170">
        <v>0</v>
      </c>
      <c r="AH170">
        <v>3</v>
      </c>
      <c r="AI170">
        <v>-1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5">
      <c r="A171">
        <f>ROW(Source!A52)</f>
        <v>52</v>
      </c>
      <c r="B171">
        <v>1045536981</v>
      </c>
      <c r="C171">
        <v>1045536980</v>
      </c>
      <c r="D171">
        <v>394458722</v>
      </c>
      <c r="E171">
        <v>394458718</v>
      </c>
      <c r="F171">
        <v>1</v>
      </c>
      <c r="G171">
        <v>394458718</v>
      </c>
      <c r="H171">
        <v>1</v>
      </c>
      <c r="I171" t="s">
        <v>499</v>
      </c>
      <c r="K171" t="s">
        <v>500</v>
      </c>
      <c r="L171">
        <v>1191</v>
      </c>
      <c r="N171">
        <v>1013</v>
      </c>
      <c r="O171" t="s">
        <v>501</v>
      </c>
      <c r="P171" t="s">
        <v>501</v>
      </c>
      <c r="Q171">
        <v>1</v>
      </c>
      <c r="X171">
        <v>18.45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 t="s">
        <v>165</v>
      </c>
      <c r="AG171">
        <v>21.217500000000001</v>
      </c>
      <c r="AH171">
        <v>2</v>
      </c>
      <c r="AI171">
        <v>1045536981</v>
      </c>
      <c r="AJ171">
        <v>145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5">
      <c r="A172">
        <f>ROW(Source!A52)</f>
        <v>52</v>
      </c>
      <c r="B172">
        <v>1045536982</v>
      </c>
      <c r="C172">
        <v>1045536980</v>
      </c>
      <c r="D172">
        <v>394531453</v>
      </c>
      <c r="E172">
        <v>1</v>
      </c>
      <c r="F172">
        <v>1</v>
      </c>
      <c r="G172">
        <v>394458718</v>
      </c>
      <c r="H172">
        <v>2</v>
      </c>
      <c r="I172" t="s">
        <v>544</v>
      </c>
      <c r="J172" t="s">
        <v>545</v>
      </c>
      <c r="K172" t="s">
        <v>546</v>
      </c>
      <c r="L172">
        <v>1367</v>
      </c>
      <c r="N172">
        <v>91022270</v>
      </c>
      <c r="O172" t="s">
        <v>505</v>
      </c>
      <c r="P172" t="s">
        <v>505</v>
      </c>
      <c r="Q172">
        <v>1</v>
      </c>
      <c r="X172">
        <v>0.37</v>
      </c>
      <c r="Y172">
        <v>0</v>
      </c>
      <c r="Z172">
        <v>76.81</v>
      </c>
      <c r="AA172">
        <v>14.36</v>
      </c>
      <c r="AB172">
        <v>0</v>
      </c>
      <c r="AC172">
        <v>0</v>
      </c>
      <c r="AD172">
        <v>1</v>
      </c>
      <c r="AE172">
        <v>0</v>
      </c>
      <c r="AF172" t="s">
        <v>164</v>
      </c>
      <c r="AG172">
        <v>0.46250000000000002</v>
      </c>
      <c r="AH172">
        <v>2</v>
      </c>
      <c r="AI172">
        <v>1045536982</v>
      </c>
      <c r="AJ172">
        <v>146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5">
      <c r="A173">
        <f>ROW(Source!A52)</f>
        <v>52</v>
      </c>
      <c r="B173">
        <v>1045536983</v>
      </c>
      <c r="C173">
        <v>1045536980</v>
      </c>
      <c r="D173">
        <v>394531546</v>
      </c>
      <c r="E173">
        <v>1</v>
      </c>
      <c r="F173">
        <v>1</v>
      </c>
      <c r="G173">
        <v>394458718</v>
      </c>
      <c r="H173">
        <v>2</v>
      </c>
      <c r="I173" t="s">
        <v>581</v>
      </c>
      <c r="J173" t="s">
        <v>582</v>
      </c>
      <c r="K173" t="s">
        <v>583</v>
      </c>
      <c r="L173">
        <v>1367</v>
      </c>
      <c r="N173">
        <v>91022270</v>
      </c>
      <c r="O173" t="s">
        <v>505</v>
      </c>
      <c r="P173" t="s">
        <v>505</v>
      </c>
      <c r="Q173">
        <v>1</v>
      </c>
      <c r="X173">
        <v>1.18</v>
      </c>
      <c r="Y173">
        <v>0</v>
      </c>
      <c r="Z173">
        <v>35.49</v>
      </c>
      <c r="AA173">
        <v>15.61</v>
      </c>
      <c r="AB173">
        <v>0</v>
      </c>
      <c r="AC173">
        <v>0</v>
      </c>
      <c r="AD173">
        <v>1</v>
      </c>
      <c r="AE173">
        <v>0</v>
      </c>
      <c r="AF173" t="s">
        <v>164</v>
      </c>
      <c r="AG173">
        <v>1.4750000000000001</v>
      </c>
      <c r="AH173">
        <v>2</v>
      </c>
      <c r="AI173">
        <v>1045536983</v>
      </c>
      <c r="AJ173">
        <v>147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5">
      <c r="A174">
        <f>ROW(Source!A52)</f>
        <v>52</v>
      </c>
      <c r="B174">
        <v>1045536984</v>
      </c>
      <c r="C174">
        <v>1045536980</v>
      </c>
      <c r="D174">
        <v>394506974</v>
      </c>
      <c r="E174">
        <v>1</v>
      </c>
      <c r="F174">
        <v>1</v>
      </c>
      <c r="G174">
        <v>394458718</v>
      </c>
      <c r="H174">
        <v>3</v>
      </c>
      <c r="I174" t="s">
        <v>584</v>
      </c>
      <c r="J174" t="s">
        <v>585</v>
      </c>
      <c r="K174" t="s">
        <v>586</v>
      </c>
      <c r="L174">
        <v>1348</v>
      </c>
      <c r="N174">
        <v>39568864</v>
      </c>
      <c r="O174" t="s">
        <v>233</v>
      </c>
      <c r="P174" t="s">
        <v>233</v>
      </c>
      <c r="Q174">
        <v>1000</v>
      </c>
      <c r="X174">
        <v>3.9E-2</v>
      </c>
      <c r="Y174">
        <v>11791.78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G174">
        <v>3.9E-2</v>
      </c>
      <c r="AH174">
        <v>2</v>
      </c>
      <c r="AI174">
        <v>1045536984</v>
      </c>
      <c r="AJ174">
        <v>148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5">
      <c r="A175">
        <f>ROW(Source!A52)</f>
        <v>52</v>
      </c>
      <c r="B175">
        <v>1045536985</v>
      </c>
      <c r="C175">
        <v>1045536980</v>
      </c>
      <c r="D175">
        <v>394508372</v>
      </c>
      <c r="E175">
        <v>1</v>
      </c>
      <c r="F175">
        <v>1</v>
      </c>
      <c r="G175">
        <v>394458718</v>
      </c>
      <c r="H175">
        <v>3</v>
      </c>
      <c r="I175" t="s">
        <v>587</v>
      </c>
      <c r="J175" t="s">
        <v>588</v>
      </c>
      <c r="K175" t="s">
        <v>589</v>
      </c>
      <c r="L175">
        <v>1346</v>
      </c>
      <c r="N175">
        <v>39568864</v>
      </c>
      <c r="O175" t="s">
        <v>590</v>
      </c>
      <c r="P175" t="s">
        <v>590</v>
      </c>
      <c r="Q175">
        <v>1</v>
      </c>
      <c r="X175">
        <v>0.04</v>
      </c>
      <c r="Y175">
        <v>27.63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G175">
        <v>0.04</v>
      </c>
      <c r="AH175">
        <v>2</v>
      </c>
      <c r="AI175">
        <v>1045536985</v>
      </c>
      <c r="AJ175">
        <v>150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5">
      <c r="A176">
        <f>ROW(Source!A52)</f>
        <v>52</v>
      </c>
      <c r="B176">
        <v>1045536986</v>
      </c>
      <c r="C176">
        <v>1045536980</v>
      </c>
      <c r="D176">
        <v>394506509</v>
      </c>
      <c r="E176">
        <v>1</v>
      </c>
      <c r="F176">
        <v>1</v>
      </c>
      <c r="G176">
        <v>394458718</v>
      </c>
      <c r="H176">
        <v>3</v>
      </c>
      <c r="I176" t="s">
        <v>591</v>
      </c>
      <c r="J176" t="s">
        <v>592</v>
      </c>
      <c r="K176" t="s">
        <v>593</v>
      </c>
      <c r="L176">
        <v>1346</v>
      </c>
      <c r="N176">
        <v>39568864</v>
      </c>
      <c r="O176" t="s">
        <v>590</v>
      </c>
      <c r="P176" t="s">
        <v>590</v>
      </c>
      <c r="Q176">
        <v>1</v>
      </c>
      <c r="X176">
        <v>10.9</v>
      </c>
      <c r="Y176">
        <v>5.0199999999999996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0</v>
      </c>
      <c r="AG176">
        <v>10.9</v>
      </c>
      <c r="AH176">
        <v>2</v>
      </c>
      <c r="AI176">
        <v>1045536986</v>
      </c>
      <c r="AJ176">
        <v>151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5">
      <c r="A177">
        <f>ROW(Source!A52)</f>
        <v>52</v>
      </c>
      <c r="B177">
        <v>1045536987</v>
      </c>
      <c r="C177">
        <v>1045536980</v>
      </c>
      <c r="D177">
        <v>394506861</v>
      </c>
      <c r="E177">
        <v>1</v>
      </c>
      <c r="F177">
        <v>1</v>
      </c>
      <c r="G177">
        <v>394458718</v>
      </c>
      <c r="H177">
        <v>3</v>
      </c>
      <c r="I177" t="s">
        <v>594</v>
      </c>
      <c r="J177" t="s">
        <v>595</v>
      </c>
      <c r="K177" t="s">
        <v>596</v>
      </c>
      <c r="L177">
        <v>1348</v>
      </c>
      <c r="N177">
        <v>39568864</v>
      </c>
      <c r="O177" t="s">
        <v>233</v>
      </c>
      <c r="P177" t="s">
        <v>233</v>
      </c>
      <c r="Q177">
        <v>1000</v>
      </c>
      <c r="X177">
        <v>1.1000000000000001E-3</v>
      </c>
      <c r="Y177">
        <v>9376.81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G177">
        <v>1.1000000000000001E-3</v>
      </c>
      <c r="AH177">
        <v>2</v>
      </c>
      <c r="AI177">
        <v>1045536987</v>
      </c>
      <c r="AJ177">
        <v>152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5">
      <c r="A178">
        <f>ROW(Source!A52)</f>
        <v>52</v>
      </c>
      <c r="B178">
        <v>1045536988</v>
      </c>
      <c r="C178">
        <v>1045536980</v>
      </c>
      <c r="D178">
        <v>394506862</v>
      </c>
      <c r="E178">
        <v>1</v>
      </c>
      <c r="F178">
        <v>1</v>
      </c>
      <c r="G178">
        <v>394458718</v>
      </c>
      <c r="H178">
        <v>3</v>
      </c>
      <c r="I178" t="s">
        <v>597</v>
      </c>
      <c r="J178" t="s">
        <v>598</v>
      </c>
      <c r="K178" t="s">
        <v>599</v>
      </c>
      <c r="L178">
        <v>1348</v>
      </c>
      <c r="N178">
        <v>39568864</v>
      </c>
      <c r="O178" t="s">
        <v>233</v>
      </c>
      <c r="P178" t="s">
        <v>233</v>
      </c>
      <c r="Q178">
        <v>1000</v>
      </c>
      <c r="X178">
        <v>4.0000000000000001E-3</v>
      </c>
      <c r="Y178">
        <v>7982.5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G178">
        <v>4.0000000000000001E-3</v>
      </c>
      <c r="AH178">
        <v>2</v>
      </c>
      <c r="AI178">
        <v>1045536988</v>
      </c>
      <c r="AJ178">
        <v>153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5">
      <c r="A179">
        <f>ROW(Source!A52)</f>
        <v>52</v>
      </c>
      <c r="B179">
        <v>1045536989</v>
      </c>
      <c r="C179">
        <v>1045536980</v>
      </c>
      <c r="D179">
        <v>394471780</v>
      </c>
      <c r="E179">
        <v>394458718</v>
      </c>
      <c r="F179">
        <v>1</v>
      </c>
      <c r="G179">
        <v>394458718</v>
      </c>
      <c r="H179">
        <v>3</v>
      </c>
      <c r="I179" t="s">
        <v>705</v>
      </c>
      <c r="K179" t="s">
        <v>706</v>
      </c>
      <c r="L179">
        <v>1339</v>
      </c>
      <c r="N179">
        <v>1007</v>
      </c>
      <c r="O179" t="s">
        <v>241</v>
      </c>
      <c r="P179" t="s">
        <v>241</v>
      </c>
      <c r="Q179">
        <v>1</v>
      </c>
      <c r="X179">
        <v>1.032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v>1.032</v>
      </c>
      <c r="AH179">
        <v>3</v>
      </c>
      <c r="AI179">
        <v>-1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5">
      <c r="A180">
        <f>ROW(Source!A53)</f>
        <v>53</v>
      </c>
      <c r="B180">
        <v>1045536981</v>
      </c>
      <c r="C180">
        <v>1045536980</v>
      </c>
      <c r="D180">
        <v>394458722</v>
      </c>
      <c r="E180">
        <v>394458718</v>
      </c>
      <c r="F180">
        <v>1</v>
      </c>
      <c r="G180">
        <v>394458718</v>
      </c>
      <c r="H180">
        <v>1</v>
      </c>
      <c r="I180" t="s">
        <v>499</v>
      </c>
      <c r="K180" t="s">
        <v>500</v>
      </c>
      <c r="L180">
        <v>1191</v>
      </c>
      <c r="N180">
        <v>1013</v>
      </c>
      <c r="O180" t="s">
        <v>501</v>
      </c>
      <c r="P180" t="s">
        <v>501</v>
      </c>
      <c r="Q180">
        <v>1</v>
      </c>
      <c r="X180">
        <v>18.45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 t="s">
        <v>165</v>
      </c>
      <c r="AG180">
        <v>21.217500000000001</v>
      </c>
      <c r="AH180">
        <v>2</v>
      </c>
      <c r="AI180">
        <v>1045536981</v>
      </c>
      <c r="AJ180">
        <v>154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5">
      <c r="A181">
        <f>ROW(Source!A53)</f>
        <v>53</v>
      </c>
      <c r="B181">
        <v>1045536982</v>
      </c>
      <c r="C181">
        <v>1045536980</v>
      </c>
      <c r="D181">
        <v>394531453</v>
      </c>
      <c r="E181">
        <v>1</v>
      </c>
      <c r="F181">
        <v>1</v>
      </c>
      <c r="G181">
        <v>394458718</v>
      </c>
      <c r="H181">
        <v>2</v>
      </c>
      <c r="I181" t="s">
        <v>544</v>
      </c>
      <c r="J181" t="s">
        <v>545</v>
      </c>
      <c r="K181" t="s">
        <v>546</v>
      </c>
      <c r="L181">
        <v>1367</v>
      </c>
      <c r="N181">
        <v>91022270</v>
      </c>
      <c r="O181" t="s">
        <v>505</v>
      </c>
      <c r="P181" t="s">
        <v>505</v>
      </c>
      <c r="Q181">
        <v>1</v>
      </c>
      <c r="X181">
        <v>0.37</v>
      </c>
      <c r="Y181">
        <v>0</v>
      </c>
      <c r="Z181">
        <v>76.81</v>
      </c>
      <c r="AA181">
        <v>14.36</v>
      </c>
      <c r="AB181">
        <v>0</v>
      </c>
      <c r="AC181">
        <v>0</v>
      </c>
      <c r="AD181">
        <v>1</v>
      </c>
      <c r="AE181">
        <v>0</v>
      </c>
      <c r="AF181" t="s">
        <v>164</v>
      </c>
      <c r="AG181">
        <v>0.46250000000000002</v>
      </c>
      <c r="AH181">
        <v>2</v>
      </c>
      <c r="AI181">
        <v>1045536982</v>
      </c>
      <c r="AJ181">
        <v>155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5">
      <c r="A182">
        <f>ROW(Source!A53)</f>
        <v>53</v>
      </c>
      <c r="B182">
        <v>1045536983</v>
      </c>
      <c r="C182">
        <v>1045536980</v>
      </c>
      <c r="D182">
        <v>394531546</v>
      </c>
      <c r="E182">
        <v>1</v>
      </c>
      <c r="F182">
        <v>1</v>
      </c>
      <c r="G182">
        <v>394458718</v>
      </c>
      <c r="H182">
        <v>2</v>
      </c>
      <c r="I182" t="s">
        <v>581</v>
      </c>
      <c r="J182" t="s">
        <v>582</v>
      </c>
      <c r="K182" t="s">
        <v>583</v>
      </c>
      <c r="L182">
        <v>1367</v>
      </c>
      <c r="N182">
        <v>91022270</v>
      </c>
      <c r="O182" t="s">
        <v>505</v>
      </c>
      <c r="P182" t="s">
        <v>505</v>
      </c>
      <c r="Q182">
        <v>1</v>
      </c>
      <c r="X182">
        <v>1.18</v>
      </c>
      <c r="Y182">
        <v>0</v>
      </c>
      <c r="Z182">
        <v>35.49</v>
      </c>
      <c r="AA182">
        <v>15.61</v>
      </c>
      <c r="AB182">
        <v>0</v>
      </c>
      <c r="AC182">
        <v>0</v>
      </c>
      <c r="AD182">
        <v>1</v>
      </c>
      <c r="AE182">
        <v>0</v>
      </c>
      <c r="AF182" t="s">
        <v>164</v>
      </c>
      <c r="AG182">
        <v>1.4750000000000001</v>
      </c>
      <c r="AH182">
        <v>2</v>
      </c>
      <c r="AI182">
        <v>1045536983</v>
      </c>
      <c r="AJ182">
        <v>156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5">
      <c r="A183">
        <f>ROW(Source!A53)</f>
        <v>53</v>
      </c>
      <c r="B183">
        <v>1045536984</v>
      </c>
      <c r="C183">
        <v>1045536980</v>
      </c>
      <c r="D183">
        <v>394506974</v>
      </c>
      <c r="E183">
        <v>1</v>
      </c>
      <c r="F183">
        <v>1</v>
      </c>
      <c r="G183">
        <v>394458718</v>
      </c>
      <c r="H183">
        <v>3</v>
      </c>
      <c r="I183" t="s">
        <v>584</v>
      </c>
      <c r="J183" t="s">
        <v>585</v>
      </c>
      <c r="K183" t="s">
        <v>586</v>
      </c>
      <c r="L183">
        <v>1348</v>
      </c>
      <c r="N183">
        <v>39568864</v>
      </c>
      <c r="O183" t="s">
        <v>233</v>
      </c>
      <c r="P183" t="s">
        <v>233</v>
      </c>
      <c r="Q183">
        <v>1000</v>
      </c>
      <c r="X183">
        <v>3.9E-2</v>
      </c>
      <c r="Y183">
        <v>11791.78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G183">
        <v>3.9E-2</v>
      </c>
      <c r="AH183">
        <v>2</v>
      </c>
      <c r="AI183">
        <v>1045536984</v>
      </c>
      <c r="AJ183">
        <v>157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5">
      <c r="A184">
        <f>ROW(Source!A53)</f>
        <v>53</v>
      </c>
      <c r="B184">
        <v>1045536985</v>
      </c>
      <c r="C184">
        <v>1045536980</v>
      </c>
      <c r="D184">
        <v>394508372</v>
      </c>
      <c r="E184">
        <v>1</v>
      </c>
      <c r="F184">
        <v>1</v>
      </c>
      <c r="G184">
        <v>394458718</v>
      </c>
      <c r="H184">
        <v>3</v>
      </c>
      <c r="I184" t="s">
        <v>587</v>
      </c>
      <c r="J184" t="s">
        <v>588</v>
      </c>
      <c r="K184" t="s">
        <v>589</v>
      </c>
      <c r="L184">
        <v>1346</v>
      </c>
      <c r="N184">
        <v>39568864</v>
      </c>
      <c r="O184" t="s">
        <v>590</v>
      </c>
      <c r="P184" t="s">
        <v>590</v>
      </c>
      <c r="Q184">
        <v>1</v>
      </c>
      <c r="X184">
        <v>0.04</v>
      </c>
      <c r="Y184">
        <v>27.63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G184">
        <v>0.04</v>
      </c>
      <c r="AH184">
        <v>2</v>
      </c>
      <c r="AI184">
        <v>1045536985</v>
      </c>
      <c r="AJ184">
        <v>159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5">
      <c r="A185">
        <f>ROW(Source!A53)</f>
        <v>53</v>
      </c>
      <c r="B185">
        <v>1045536986</v>
      </c>
      <c r="C185">
        <v>1045536980</v>
      </c>
      <c r="D185">
        <v>394506509</v>
      </c>
      <c r="E185">
        <v>1</v>
      </c>
      <c r="F185">
        <v>1</v>
      </c>
      <c r="G185">
        <v>394458718</v>
      </c>
      <c r="H185">
        <v>3</v>
      </c>
      <c r="I185" t="s">
        <v>591</v>
      </c>
      <c r="J185" t="s">
        <v>592</v>
      </c>
      <c r="K185" t="s">
        <v>593</v>
      </c>
      <c r="L185">
        <v>1346</v>
      </c>
      <c r="N185">
        <v>39568864</v>
      </c>
      <c r="O185" t="s">
        <v>590</v>
      </c>
      <c r="P185" t="s">
        <v>590</v>
      </c>
      <c r="Q185">
        <v>1</v>
      </c>
      <c r="X185">
        <v>10.9</v>
      </c>
      <c r="Y185">
        <v>5.0199999999999996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G185">
        <v>10.9</v>
      </c>
      <c r="AH185">
        <v>2</v>
      </c>
      <c r="AI185">
        <v>1045536986</v>
      </c>
      <c r="AJ185">
        <v>160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5">
      <c r="A186">
        <f>ROW(Source!A53)</f>
        <v>53</v>
      </c>
      <c r="B186">
        <v>1045536987</v>
      </c>
      <c r="C186">
        <v>1045536980</v>
      </c>
      <c r="D186">
        <v>394506861</v>
      </c>
      <c r="E186">
        <v>1</v>
      </c>
      <c r="F186">
        <v>1</v>
      </c>
      <c r="G186">
        <v>394458718</v>
      </c>
      <c r="H186">
        <v>3</v>
      </c>
      <c r="I186" t="s">
        <v>594</v>
      </c>
      <c r="J186" t="s">
        <v>595</v>
      </c>
      <c r="K186" t="s">
        <v>596</v>
      </c>
      <c r="L186">
        <v>1348</v>
      </c>
      <c r="N186">
        <v>39568864</v>
      </c>
      <c r="O186" t="s">
        <v>233</v>
      </c>
      <c r="P186" t="s">
        <v>233</v>
      </c>
      <c r="Q186">
        <v>1000</v>
      </c>
      <c r="X186">
        <v>1.1000000000000001E-3</v>
      </c>
      <c r="Y186">
        <v>9376.81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0</v>
      </c>
      <c r="AG186">
        <v>1.1000000000000001E-3</v>
      </c>
      <c r="AH186">
        <v>2</v>
      </c>
      <c r="AI186">
        <v>1045536987</v>
      </c>
      <c r="AJ186">
        <v>161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5">
      <c r="A187">
        <f>ROW(Source!A53)</f>
        <v>53</v>
      </c>
      <c r="B187">
        <v>1045536988</v>
      </c>
      <c r="C187">
        <v>1045536980</v>
      </c>
      <c r="D187">
        <v>394506862</v>
      </c>
      <c r="E187">
        <v>1</v>
      </c>
      <c r="F187">
        <v>1</v>
      </c>
      <c r="G187">
        <v>394458718</v>
      </c>
      <c r="H187">
        <v>3</v>
      </c>
      <c r="I187" t="s">
        <v>597</v>
      </c>
      <c r="J187" t="s">
        <v>598</v>
      </c>
      <c r="K187" t="s">
        <v>599</v>
      </c>
      <c r="L187">
        <v>1348</v>
      </c>
      <c r="N187">
        <v>39568864</v>
      </c>
      <c r="O187" t="s">
        <v>233</v>
      </c>
      <c r="P187" t="s">
        <v>233</v>
      </c>
      <c r="Q187">
        <v>1000</v>
      </c>
      <c r="X187">
        <v>4.0000000000000001E-3</v>
      </c>
      <c r="Y187">
        <v>7982.5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G187">
        <v>4.0000000000000001E-3</v>
      </c>
      <c r="AH187">
        <v>2</v>
      </c>
      <c r="AI187">
        <v>1045536988</v>
      </c>
      <c r="AJ187">
        <v>162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5">
      <c r="A188">
        <f>ROW(Source!A53)</f>
        <v>53</v>
      </c>
      <c r="B188">
        <v>1045536989</v>
      </c>
      <c r="C188">
        <v>1045536980</v>
      </c>
      <c r="D188">
        <v>394471780</v>
      </c>
      <c r="E188">
        <v>394458718</v>
      </c>
      <c r="F188">
        <v>1</v>
      </c>
      <c r="G188">
        <v>394458718</v>
      </c>
      <c r="H188">
        <v>3</v>
      </c>
      <c r="I188" t="s">
        <v>705</v>
      </c>
      <c r="K188" t="s">
        <v>706</v>
      </c>
      <c r="L188">
        <v>1339</v>
      </c>
      <c r="N188">
        <v>1007</v>
      </c>
      <c r="O188" t="s">
        <v>241</v>
      </c>
      <c r="P188" t="s">
        <v>241</v>
      </c>
      <c r="Q188">
        <v>1</v>
      </c>
      <c r="X188">
        <v>1.032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G188">
        <v>1.032</v>
      </c>
      <c r="AH188">
        <v>3</v>
      </c>
      <c r="AI188">
        <v>-1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5">
      <c r="A189">
        <f>ROW(Source!A56)</f>
        <v>56</v>
      </c>
      <c r="B189">
        <v>1045537443</v>
      </c>
      <c r="C189">
        <v>1045537442</v>
      </c>
      <c r="D189">
        <v>394458722</v>
      </c>
      <c r="E189">
        <v>394458718</v>
      </c>
      <c r="F189">
        <v>1</v>
      </c>
      <c r="G189">
        <v>394458718</v>
      </c>
      <c r="H189">
        <v>1</v>
      </c>
      <c r="I189" t="s">
        <v>499</v>
      </c>
      <c r="K189" t="s">
        <v>500</v>
      </c>
      <c r="L189">
        <v>1191</v>
      </c>
      <c r="N189">
        <v>1013</v>
      </c>
      <c r="O189" t="s">
        <v>501</v>
      </c>
      <c r="P189" t="s">
        <v>501</v>
      </c>
      <c r="Q189">
        <v>1</v>
      </c>
      <c r="X189">
        <v>17.5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G189">
        <v>17.5</v>
      </c>
      <c r="AH189">
        <v>2</v>
      </c>
      <c r="AI189">
        <v>1045537443</v>
      </c>
      <c r="AJ189">
        <v>163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5">
      <c r="A190">
        <f>ROW(Source!A57)</f>
        <v>57</v>
      </c>
      <c r="B190">
        <v>1045537443</v>
      </c>
      <c r="C190">
        <v>1045537442</v>
      </c>
      <c r="D190">
        <v>394458722</v>
      </c>
      <c r="E190">
        <v>394458718</v>
      </c>
      <c r="F190">
        <v>1</v>
      </c>
      <c r="G190">
        <v>394458718</v>
      </c>
      <c r="H190">
        <v>1</v>
      </c>
      <c r="I190" t="s">
        <v>499</v>
      </c>
      <c r="K190" t="s">
        <v>500</v>
      </c>
      <c r="L190">
        <v>1191</v>
      </c>
      <c r="N190">
        <v>1013</v>
      </c>
      <c r="O190" t="s">
        <v>501</v>
      </c>
      <c r="P190" t="s">
        <v>501</v>
      </c>
      <c r="Q190">
        <v>1</v>
      </c>
      <c r="X190">
        <v>17.5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G190">
        <v>17.5</v>
      </c>
      <c r="AH190">
        <v>2</v>
      </c>
      <c r="AI190">
        <v>1045537443</v>
      </c>
      <c r="AJ190">
        <v>164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5">
      <c r="A191">
        <f>ROW(Source!A58)</f>
        <v>58</v>
      </c>
      <c r="B191">
        <v>1046316381</v>
      </c>
      <c r="C191">
        <v>1046316379</v>
      </c>
      <c r="D191">
        <v>394458722</v>
      </c>
      <c r="E191">
        <v>394458718</v>
      </c>
      <c r="F191">
        <v>1</v>
      </c>
      <c r="G191">
        <v>394458718</v>
      </c>
      <c r="H191">
        <v>1</v>
      </c>
      <c r="I191" t="s">
        <v>499</v>
      </c>
      <c r="K191" t="s">
        <v>500</v>
      </c>
      <c r="L191">
        <v>1191</v>
      </c>
      <c r="N191">
        <v>1013</v>
      </c>
      <c r="O191" t="s">
        <v>501</v>
      </c>
      <c r="P191" t="s">
        <v>501</v>
      </c>
      <c r="Q191">
        <v>1</v>
      </c>
      <c r="X191">
        <v>887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 t="s">
        <v>165</v>
      </c>
      <c r="AG191">
        <v>1020.05</v>
      </c>
      <c r="AH191">
        <v>2</v>
      </c>
      <c r="AI191">
        <v>1046316381</v>
      </c>
      <c r="AJ191">
        <v>165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5">
      <c r="A192">
        <f>ROW(Source!A58)</f>
        <v>58</v>
      </c>
      <c r="B192">
        <v>1046316382</v>
      </c>
      <c r="C192">
        <v>1046316379</v>
      </c>
      <c r="D192">
        <v>394531076</v>
      </c>
      <c r="E192">
        <v>1</v>
      </c>
      <c r="F192">
        <v>1</v>
      </c>
      <c r="G192">
        <v>394458718</v>
      </c>
      <c r="H192">
        <v>2</v>
      </c>
      <c r="I192" t="s">
        <v>535</v>
      </c>
      <c r="J192" t="s">
        <v>536</v>
      </c>
      <c r="K192" t="s">
        <v>537</v>
      </c>
      <c r="L192">
        <v>1367</v>
      </c>
      <c r="N192">
        <v>91022270</v>
      </c>
      <c r="O192" t="s">
        <v>505</v>
      </c>
      <c r="P192" t="s">
        <v>505</v>
      </c>
      <c r="Q192">
        <v>1</v>
      </c>
      <c r="X192">
        <v>17.5</v>
      </c>
      <c r="Y192">
        <v>0</v>
      </c>
      <c r="Z192">
        <v>105.81</v>
      </c>
      <c r="AA192">
        <v>18.78</v>
      </c>
      <c r="AB192">
        <v>0</v>
      </c>
      <c r="AC192">
        <v>0</v>
      </c>
      <c r="AD192">
        <v>1</v>
      </c>
      <c r="AE192">
        <v>0</v>
      </c>
      <c r="AF192" t="s">
        <v>164</v>
      </c>
      <c r="AG192">
        <v>21.875</v>
      </c>
      <c r="AH192">
        <v>2</v>
      </c>
      <c r="AI192">
        <v>1046316382</v>
      </c>
      <c r="AJ192">
        <v>166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5">
      <c r="A193">
        <f>ROW(Source!A58)</f>
        <v>58</v>
      </c>
      <c r="B193">
        <v>1046316383</v>
      </c>
      <c r="C193">
        <v>1046316379</v>
      </c>
      <c r="D193">
        <v>394531137</v>
      </c>
      <c r="E193">
        <v>1</v>
      </c>
      <c r="F193">
        <v>1</v>
      </c>
      <c r="G193">
        <v>394458718</v>
      </c>
      <c r="H193">
        <v>2</v>
      </c>
      <c r="I193" t="s">
        <v>538</v>
      </c>
      <c r="J193" t="s">
        <v>539</v>
      </c>
      <c r="K193" t="s">
        <v>540</v>
      </c>
      <c r="L193">
        <v>1367</v>
      </c>
      <c r="N193">
        <v>91022270</v>
      </c>
      <c r="O193" t="s">
        <v>505</v>
      </c>
      <c r="P193" t="s">
        <v>505</v>
      </c>
      <c r="Q193">
        <v>1</v>
      </c>
      <c r="X193">
        <v>32.799999999999997</v>
      </c>
      <c r="Y193">
        <v>0</v>
      </c>
      <c r="Z193">
        <v>8.1199999999999992</v>
      </c>
      <c r="AA193">
        <v>0.28999999999999998</v>
      </c>
      <c r="AB193">
        <v>0</v>
      </c>
      <c r="AC193">
        <v>0</v>
      </c>
      <c r="AD193">
        <v>1</v>
      </c>
      <c r="AE193">
        <v>0</v>
      </c>
      <c r="AF193" t="s">
        <v>164</v>
      </c>
      <c r="AG193">
        <v>41</v>
      </c>
      <c r="AH193">
        <v>2</v>
      </c>
      <c r="AI193">
        <v>1046316383</v>
      </c>
      <c r="AJ193">
        <v>167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5">
      <c r="A194">
        <f>ROW(Source!A58)</f>
        <v>58</v>
      </c>
      <c r="B194">
        <v>1046316384</v>
      </c>
      <c r="C194">
        <v>1046316379</v>
      </c>
      <c r="D194">
        <v>394531164</v>
      </c>
      <c r="E194">
        <v>1</v>
      </c>
      <c r="F194">
        <v>1</v>
      </c>
      <c r="G194">
        <v>394458718</v>
      </c>
      <c r="H194">
        <v>2</v>
      </c>
      <c r="I194" t="s">
        <v>541</v>
      </c>
      <c r="J194" t="s">
        <v>542</v>
      </c>
      <c r="K194" t="s">
        <v>543</v>
      </c>
      <c r="L194">
        <v>1367</v>
      </c>
      <c r="N194">
        <v>91022270</v>
      </c>
      <c r="O194" t="s">
        <v>505</v>
      </c>
      <c r="P194" t="s">
        <v>505</v>
      </c>
      <c r="Q194">
        <v>1</v>
      </c>
      <c r="X194">
        <v>316</v>
      </c>
      <c r="Y194">
        <v>0</v>
      </c>
      <c r="Z194">
        <v>47.95</v>
      </c>
      <c r="AA194">
        <v>0.06</v>
      </c>
      <c r="AB194">
        <v>0</v>
      </c>
      <c r="AC194">
        <v>0</v>
      </c>
      <c r="AD194">
        <v>1</v>
      </c>
      <c r="AE194">
        <v>0</v>
      </c>
      <c r="AF194" t="s">
        <v>164</v>
      </c>
      <c r="AG194">
        <v>395</v>
      </c>
      <c r="AH194">
        <v>2</v>
      </c>
      <c r="AI194">
        <v>1046316384</v>
      </c>
      <c r="AJ194">
        <v>168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5">
      <c r="A195">
        <f>ROW(Source!A58)</f>
        <v>58</v>
      </c>
      <c r="B195">
        <v>1046316385</v>
      </c>
      <c r="C195">
        <v>1046316379</v>
      </c>
      <c r="D195">
        <v>394531453</v>
      </c>
      <c r="E195">
        <v>1</v>
      </c>
      <c r="F195">
        <v>1</v>
      </c>
      <c r="G195">
        <v>394458718</v>
      </c>
      <c r="H195">
        <v>2</v>
      </c>
      <c r="I195" t="s">
        <v>544</v>
      </c>
      <c r="J195" t="s">
        <v>545</v>
      </c>
      <c r="K195" t="s">
        <v>546</v>
      </c>
      <c r="L195">
        <v>1367</v>
      </c>
      <c r="N195">
        <v>91022270</v>
      </c>
      <c r="O195" t="s">
        <v>505</v>
      </c>
      <c r="P195" t="s">
        <v>505</v>
      </c>
      <c r="Q195">
        <v>1</v>
      </c>
      <c r="X195">
        <v>0.61</v>
      </c>
      <c r="Y195">
        <v>0</v>
      </c>
      <c r="Z195">
        <v>76.81</v>
      </c>
      <c r="AA195">
        <v>14.36</v>
      </c>
      <c r="AB195">
        <v>0</v>
      </c>
      <c r="AC195">
        <v>0</v>
      </c>
      <c r="AD195">
        <v>1</v>
      </c>
      <c r="AE195">
        <v>0</v>
      </c>
      <c r="AF195" t="s">
        <v>164</v>
      </c>
      <c r="AG195">
        <v>0.76249999999999996</v>
      </c>
      <c r="AH195">
        <v>2</v>
      </c>
      <c r="AI195">
        <v>1046316385</v>
      </c>
      <c r="AJ195">
        <v>169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5">
      <c r="A196">
        <f>ROW(Source!A58)</f>
        <v>58</v>
      </c>
      <c r="B196">
        <v>1046316388</v>
      </c>
      <c r="C196">
        <v>1046316379</v>
      </c>
      <c r="D196">
        <v>394531499</v>
      </c>
      <c r="E196">
        <v>1</v>
      </c>
      <c r="F196">
        <v>1</v>
      </c>
      <c r="G196">
        <v>394458718</v>
      </c>
      <c r="H196">
        <v>2</v>
      </c>
      <c r="I196" t="s">
        <v>547</v>
      </c>
      <c r="J196" t="s">
        <v>548</v>
      </c>
      <c r="K196" t="s">
        <v>549</v>
      </c>
      <c r="L196">
        <v>1367</v>
      </c>
      <c r="N196">
        <v>91022270</v>
      </c>
      <c r="O196" t="s">
        <v>505</v>
      </c>
      <c r="P196" t="s">
        <v>505</v>
      </c>
      <c r="Q196">
        <v>1</v>
      </c>
      <c r="X196">
        <v>49.5</v>
      </c>
      <c r="Y196">
        <v>0</v>
      </c>
      <c r="Z196">
        <v>0.44</v>
      </c>
      <c r="AA196">
        <v>0</v>
      </c>
      <c r="AB196">
        <v>0</v>
      </c>
      <c r="AC196">
        <v>0</v>
      </c>
      <c r="AD196">
        <v>1</v>
      </c>
      <c r="AE196">
        <v>0</v>
      </c>
      <c r="AF196" t="s">
        <v>164</v>
      </c>
      <c r="AG196">
        <v>61.875</v>
      </c>
      <c r="AH196">
        <v>2</v>
      </c>
      <c r="AI196">
        <v>1046316388</v>
      </c>
      <c r="AJ196">
        <v>170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5">
      <c r="A197">
        <f>ROW(Source!A58)</f>
        <v>58</v>
      </c>
      <c r="B197">
        <v>1046316386</v>
      </c>
      <c r="C197">
        <v>1046316379</v>
      </c>
      <c r="D197">
        <v>394530700</v>
      </c>
      <c r="E197">
        <v>1</v>
      </c>
      <c r="F197">
        <v>1</v>
      </c>
      <c r="G197">
        <v>394458718</v>
      </c>
      <c r="H197">
        <v>2</v>
      </c>
      <c r="I197" t="s">
        <v>550</v>
      </c>
      <c r="J197" t="s">
        <v>551</v>
      </c>
      <c r="K197" t="s">
        <v>552</v>
      </c>
      <c r="L197">
        <v>1367</v>
      </c>
      <c r="N197">
        <v>91022270</v>
      </c>
      <c r="O197" t="s">
        <v>505</v>
      </c>
      <c r="P197" t="s">
        <v>505</v>
      </c>
      <c r="Q197">
        <v>1</v>
      </c>
      <c r="X197">
        <v>0.41</v>
      </c>
      <c r="Y197">
        <v>0</v>
      </c>
      <c r="Z197">
        <v>190.93</v>
      </c>
      <c r="AA197">
        <v>18.149999999999999</v>
      </c>
      <c r="AB197">
        <v>0</v>
      </c>
      <c r="AC197">
        <v>0</v>
      </c>
      <c r="AD197">
        <v>1</v>
      </c>
      <c r="AE197">
        <v>0</v>
      </c>
      <c r="AF197" t="s">
        <v>164</v>
      </c>
      <c r="AG197">
        <v>0.51249999999999996</v>
      </c>
      <c r="AH197">
        <v>2</v>
      </c>
      <c r="AI197">
        <v>1046316386</v>
      </c>
      <c r="AJ197">
        <v>171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5">
      <c r="A198">
        <f>ROW(Source!A58)</f>
        <v>58</v>
      </c>
      <c r="B198">
        <v>1046316387</v>
      </c>
      <c r="C198">
        <v>1046316379</v>
      </c>
      <c r="D198">
        <v>394530724</v>
      </c>
      <c r="E198">
        <v>1</v>
      </c>
      <c r="F198">
        <v>1</v>
      </c>
      <c r="G198">
        <v>394458718</v>
      </c>
      <c r="H198">
        <v>2</v>
      </c>
      <c r="I198" t="s">
        <v>600</v>
      </c>
      <c r="J198" t="s">
        <v>601</v>
      </c>
      <c r="K198" t="s">
        <v>602</v>
      </c>
      <c r="L198">
        <v>1367</v>
      </c>
      <c r="N198">
        <v>91022270</v>
      </c>
      <c r="O198" t="s">
        <v>505</v>
      </c>
      <c r="P198" t="s">
        <v>505</v>
      </c>
      <c r="Q198">
        <v>1</v>
      </c>
      <c r="X198">
        <v>81.900000000000006</v>
      </c>
      <c r="Y198">
        <v>0</v>
      </c>
      <c r="Z198">
        <v>147.07</v>
      </c>
      <c r="AA198">
        <v>28.85</v>
      </c>
      <c r="AB198">
        <v>0</v>
      </c>
      <c r="AC198">
        <v>0</v>
      </c>
      <c r="AD198">
        <v>1</v>
      </c>
      <c r="AE198">
        <v>0</v>
      </c>
      <c r="AF198" t="s">
        <v>164</v>
      </c>
      <c r="AG198">
        <v>102.375</v>
      </c>
      <c r="AH198">
        <v>2</v>
      </c>
      <c r="AI198">
        <v>1046316387</v>
      </c>
      <c r="AJ198">
        <v>172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5">
      <c r="A199">
        <f>ROW(Source!A58)</f>
        <v>58</v>
      </c>
      <c r="B199">
        <v>1046316389</v>
      </c>
      <c r="C199">
        <v>1046316379</v>
      </c>
      <c r="D199">
        <v>394506123</v>
      </c>
      <c r="E199">
        <v>1</v>
      </c>
      <c r="F199">
        <v>1</v>
      </c>
      <c r="G199">
        <v>394458718</v>
      </c>
      <c r="H199">
        <v>3</v>
      </c>
      <c r="I199" t="s">
        <v>556</v>
      </c>
      <c r="J199" t="s">
        <v>557</v>
      </c>
      <c r="K199" t="s">
        <v>558</v>
      </c>
      <c r="L199">
        <v>1339</v>
      </c>
      <c r="N199">
        <v>1007</v>
      </c>
      <c r="O199" t="s">
        <v>241</v>
      </c>
      <c r="P199" t="s">
        <v>241</v>
      </c>
      <c r="Q199">
        <v>1</v>
      </c>
      <c r="X199">
        <v>375</v>
      </c>
      <c r="Y199">
        <v>7.07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G199">
        <v>375</v>
      </c>
      <c r="AH199">
        <v>2</v>
      </c>
      <c r="AI199">
        <v>1046316389</v>
      </c>
      <c r="AJ199">
        <v>173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5">
      <c r="A200">
        <f>ROW(Source!A58)</f>
        <v>58</v>
      </c>
      <c r="B200">
        <v>1046316390</v>
      </c>
      <c r="C200">
        <v>1046316379</v>
      </c>
      <c r="D200">
        <v>394507435</v>
      </c>
      <c r="E200">
        <v>1</v>
      </c>
      <c r="F200">
        <v>1</v>
      </c>
      <c r="G200">
        <v>394458718</v>
      </c>
      <c r="H200">
        <v>3</v>
      </c>
      <c r="I200" t="s">
        <v>559</v>
      </c>
      <c r="J200" t="s">
        <v>560</v>
      </c>
      <c r="K200" t="s">
        <v>561</v>
      </c>
      <c r="L200">
        <v>1348</v>
      </c>
      <c r="N200">
        <v>39568864</v>
      </c>
      <c r="O200" t="s">
        <v>233</v>
      </c>
      <c r="P200" t="s">
        <v>233</v>
      </c>
      <c r="Q200">
        <v>1000</v>
      </c>
      <c r="X200">
        <v>0.26700000000000002</v>
      </c>
      <c r="Y200">
        <v>7191.81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G200">
        <v>0.26700000000000002</v>
      </c>
      <c r="AH200">
        <v>2</v>
      </c>
      <c r="AI200">
        <v>1046316390</v>
      </c>
      <c r="AJ200">
        <v>174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5">
      <c r="A201">
        <f>ROW(Source!A58)</f>
        <v>58</v>
      </c>
      <c r="B201">
        <v>1046316391</v>
      </c>
      <c r="C201">
        <v>1046316379</v>
      </c>
      <c r="D201">
        <v>394507468</v>
      </c>
      <c r="E201">
        <v>1</v>
      </c>
      <c r="F201">
        <v>1</v>
      </c>
      <c r="G201">
        <v>394458718</v>
      </c>
      <c r="H201">
        <v>3</v>
      </c>
      <c r="I201" t="s">
        <v>562</v>
      </c>
      <c r="J201" t="s">
        <v>563</v>
      </c>
      <c r="K201" t="s">
        <v>564</v>
      </c>
      <c r="L201">
        <v>195242642</v>
      </c>
      <c r="N201">
        <v>1010</v>
      </c>
      <c r="O201" t="s">
        <v>256</v>
      </c>
      <c r="P201" t="s">
        <v>256</v>
      </c>
      <c r="Q201">
        <v>1</v>
      </c>
      <c r="X201">
        <v>4.95</v>
      </c>
      <c r="Y201">
        <v>13.76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G201">
        <v>4.95</v>
      </c>
      <c r="AH201">
        <v>2</v>
      </c>
      <c r="AI201">
        <v>1046316391</v>
      </c>
      <c r="AJ201">
        <v>175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5">
      <c r="A202">
        <f>ROW(Source!A58)</f>
        <v>58</v>
      </c>
      <c r="B202">
        <v>1046316392</v>
      </c>
      <c r="C202">
        <v>1046316379</v>
      </c>
      <c r="D202">
        <v>394506256</v>
      </c>
      <c r="E202">
        <v>1</v>
      </c>
      <c r="F202">
        <v>1</v>
      </c>
      <c r="G202">
        <v>394458718</v>
      </c>
      <c r="H202">
        <v>3</v>
      </c>
      <c r="I202" t="s">
        <v>565</v>
      </c>
      <c r="J202" t="s">
        <v>566</v>
      </c>
      <c r="K202" t="s">
        <v>567</v>
      </c>
      <c r="L202">
        <v>1348</v>
      </c>
      <c r="N202">
        <v>39568864</v>
      </c>
      <c r="O202" t="s">
        <v>233</v>
      </c>
      <c r="P202" t="s">
        <v>233</v>
      </c>
      <c r="Q202">
        <v>1000</v>
      </c>
      <c r="X202">
        <v>2.1999999999999999E-2</v>
      </c>
      <c r="Y202">
        <v>3246.35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0</v>
      </c>
      <c r="AG202">
        <v>2.1999999999999999E-2</v>
      </c>
      <c r="AH202">
        <v>2</v>
      </c>
      <c r="AI202">
        <v>1046316392</v>
      </c>
      <c r="AJ202">
        <v>176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5">
      <c r="A203">
        <f>ROW(Source!A58)</f>
        <v>58</v>
      </c>
      <c r="B203">
        <v>1046316393</v>
      </c>
      <c r="C203">
        <v>1046316379</v>
      </c>
      <c r="D203">
        <v>394513773</v>
      </c>
      <c r="E203">
        <v>1</v>
      </c>
      <c r="F203">
        <v>1</v>
      </c>
      <c r="G203">
        <v>394458718</v>
      </c>
      <c r="H203">
        <v>3</v>
      </c>
      <c r="I203" t="s">
        <v>572</v>
      </c>
      <c r="J203" t="s">
        <v>573</v>
      </c>
      <c r="K203" t="s">
        <v>574</v>
      </c>
      <c r="L203">
        <v>1391</v>
      </c>
      <c r="N203">
        <v>1013</v>
      </c>
      <c r="O203" t="s">
        <v>571</v>
      </c>
      <c r="P203" t="s">
        <v>571</v>
      </c>
      <c r="Q203">
        <v>1</v>
      </c>
      <c r="X203">
        <v>5</v>
      </c>
      <c r="Y203">
        <v>66.87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G203">
        <v>5</v>
      </c>
      <c r="AH203">
        <v>2</v>
      </c>
      <c r="AI203">
        <v>1046316393</v>
      </c>
      <c r="AJ203">
        <v>178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5">
      <c r="A204">
        <f>ROW(Source!A58)</f>
        <v>58</v>
      </c>
      <c r="B204">
        <v>1046316394</v>
      </c>
      <c r="C204">
        <v>1046316379</v>
      </c>
      <c r="D204">
        <v>394513778</v>
      </c>
      <c r="E204">
        <v>1</v>
      </c>
      <c r="F204">
        <v>1</v>
      </c>
      <c r="G204">
        <v>394458718</v>
      </c>
      <c r="H204">
        <v>3</v>
      </c>
      <c r="I204" t="s">
        <v>603</v>
      </c>
      <c r="J204" t="s">
        <v>604</v>
      </c>
      <c r="K204" t="s">
        <v>605</v>
      </c>
      <c r="L204">
        <v>1391</v>
      </c>
      <c r="N204">
        <v>1013</v>
      </c>
      <c r="O204" t="s">
        <v>571</v>
      </c>
      <c r="P204" t="s">
        <v>571</v>
      </c>
      <c r="Q204">
        <v>1</v>
      </c>
      <c r="X204">
        <v>4</v>
      </c>
      <c r="Y204">
        <v>207.77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G204">
        <v>4</v>
      </c>
      <c r="AH204">
        <v>2</v>
      </c>
      <c r="AI204">
        <v>1046316394</v>
      </c>
      <c r="AJ204">
        <v>179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5">
      <c r="A205">
        <f>ROW(Source!A58)</f>
        <v>58</v>
      </c>
      <c r="B205">
        <v>1046316395</v>
      </c>
      <c r="C205">
        <v>1046316379</v>
      </c>
      <c r="D205">
        <v>394514430</v>
      </c>
      <c r="E205">
        <v>1</v>
      </c>
      <c r="F205">
        <v>1</v>
      </c>
      <c r="G205">
        <v>394458718</v>
      </c>
      <c r="H205">
        <v>3</v>
      </c>
      <c r="I205" t="s">
        <v>578</v>
      </c>
      <c r="J205" t="s">
        <v>579</v>
      </c>
      <c r="K205" t="s">
        <v>580</v>
      </c>
      <c r="L205">
        <v>195242642</v>
      </c>
      <c r="N205">
        <v>1010</v>
      </c>
      <c r="O205" t="s">
        <v>256</v>
      </c>
      <c r="P205" t="s">
        <v>256</v>
      </c>
      <c r="Q205">
        <v>1</v>
      </c>
      <c r="X205">
        <v>5</v>
      </c>
      <c r="Y205">
        <v>612.04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G205">
        <v>5</v>
      </c>
      <c r="AH205">
        <v>2</v>
      </c>
      <c r="AI205">
        <v>1046316395</v>
      </c>
      <c r="AJ205">
        <v>180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5">
      <c r="A206">
        <f>ROW(Source!A58)</f>
        <v>58</v>
      </c>
      <c r="B206">
        <v>1046316396</v>
      </c>
      <c r="C206">
        <v>1046316379</v>
      </c>
      <c r="D206">
        <v>394475031</v>
      </c>
      <c r="E206">
        <v>394458718</v>
      </c>
      <c r="F206">
        <v>1</v>
      </c>
      <c r="G206">
        <v>394458718</v>
      </c>
      <c r="H206">
        <v>3</v>
      </c>
      <c r="I206" t="s">
        <v>697</v>
      </c>
      <c r="K206" t="s">
        <v>698</v>
      </c>
      <c r="L206">
        <v>1301</v>
      </c>
      <c r="N206">
        <v>1003</v>
      </c>
      <c r="O206" t="s">
        <v>203</v>
      </c>
      <c r="P206" t="s">
        <v>203</v>
      </c>
      <c r="Q206">
        <v>1</v>
      </c>
      <c r="X206">
        <v>1000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G206">
        <v>1000</v>
      </c>
      <c r="AH206">
        <v>3</v>
      </c>
      <c r="AI206">
        <v>-1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5">
      <c r="A207">
        <f>ROW(Source!A58)</f>
        <v>58</v>
      </c>
      <c r="B207">
        <v>1046316397</v>
      </c>
      <c r="C207">
        <v>1046316379</v>
      </c>
      <c r="D207">
        <v>394475197</v>
      </c>
      <c r="E207">
        <v>394458718</v>
      </c>
      <c r="F207">
        <v>1</v>
      </c>
      <c r="G207">
        <v>394458718</v>
      </c>
      <c r="H207">
        <v>3</v>
      </c>
      <c r="I207" t="s">
        <v>699</v>
      </c>
      <c r="K207" t="s">
        <v>700</v>
      </c>
      <c r="L207">
        <v>1348</v>
      </c>
      <c r="N207">
        <v>39568864</v>
      </c>
      <c r="O207" t="s">
        <v>233</v>
      </c>
      <c r="P207" t="s">
        <v>233</v>
      </c>
      <c r="Q207">
        <v>1000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G207">
        <v>0</v>
      </c>
      <c r="AH207">
        <v>3</v>
      </c>
      <c r="AI207">
        <v>-1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5">
      <c r="A208">
        <f>ROW(Source!A58)</f>
        <v>58</v>
      </c>
      <c r="B208">
        <v>1046316398</v>
      </c>
      <c r="C208">
        <v>1046316379</v>
      </c>
      <c r="D208">
        <v>394474694</v>
      </c>
      <c r="E208">
        <v>394458718</v>
      </c>
      <c r="F208">
        <v>1</v>
      </c>
      <c r="G208">
        <v>394458718</v>
      </c>
      <c r="H208">
        <v>3</v>
      </c>
      <c r="I208" t="s">
        <v>707</v>
      </c>
      <c r="K208" t="s">
        <v>708</v>
      </c>
      <c r="L208">
        <v>195242642</v>
      </c>
      <c r="N208">
        <v>1010</v>
      </c>
      <c r="O208" t="s">
        <v>256</v>
      </c>
      <c r="P208" t="s">
        <v>256</v>
      </c>
      <c r="Q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G208">
        <v>0</v>
      </c>
      <c r="AH208">
        <v>3</v>
      </c>
      <c r="AI208">
        <v>-1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5">
      <c r="A209">
        <f>ROW(Source!A58)</f>
        <v>58</v>
      </c>
      <c r="B209">
        <v>1046316399</v>
      </c>
      <c r="C209">
        <v>1046316379</v>
      </c>
      <c r="D209">
        <v>394474691</v>
      </c>
      <c r="E209">
        <v>394458718</v>
      </c>
      <c r="F209">
        <v>1</v>
      </c>
      <c r="G209">
        <v>394458718</v>
      </c>
      <c r="H209">
        <v>3</v>
      </c>
      <c r="I209" t="s">
        <v>701</v>
      </c>
      <c r="K209" t="s">
        <v>702</v>
      </c>
      <c r="L209">
        <v>195242642</v>
      </c>
      <c r="N209">
        <v>1010</v>
      </c>
      <c r="O209" t="s">
        <v>256</v>
      </c>
      <c r="P209" t="s">
        <v>256</v>
      </c>
      <c r="Q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G209">
        <v>0</v>
      </c>
      <c r="AH209">
        <v>3</v>
      </c>
      <c r="AI209">
        <v>-1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5">
      <c r="A210">
        <f>ROW(Source!A58)</f>
        <v>58</v>
      </c>
      <c r="B210">
        <v>1046316400</v>
      </c>
      <c r="C210">
        <v>1046316379</v>
      </c>
      <c r="D210">
        <v>394471906</v>
      </c>
      <c r="E210">
        <v>394458718</v>
      </c>
      <c r="F210">
        <v>1</v>
      </c>
      <c r="G210">
        <v>394458718</v>
      </c>
      <c r="H210">
        <v>3</v>
      </c>
      <c r="I210" t="s">
        <v>703</v>
      </c>
      <c r="K210" t="s">
        <v>704</v>
      </c>
      <c r="L210">
        <v>195242642</v>
      </c>
      <c r="N210">
        <v>1010</v>
      </c>
      <c r="O210" t="s">
        <v>256</v>
      </c>
      <c r="P210" t="s">
        <v>256</v>
      </c>
      <c r="Q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G210">
        <v>0</v>
      </c>
      <c r="AH210">
        <v>3</v>
      </c>
      <c r="AI210">
        <v>-1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5">
      <c r="A211">
        <f>ROW(Source!A59)</f>
        <v>59</v>
      </c>
      <c r="B211">
        <v>1046316381</v>
      </c>
      <c r="C211">
        <v>1046316379</v>
      </c>
      <c r="D211">
        <v>394458722</v>
      </c>
      <c r="E211">
        <v>394458718</v>
      </c>
      <c r="F211">
        <v>1</v>
      </c>
      <c r="G211">
        <v>394458718</v>
      </c>
      <c r="H211">
        <v>1</v>
      </c>
      <c r="I211" t="s">
        <v>499</v>
      </c>
      <c r="K211" t="s">
        <v>500</v>
      </c>
      <c r="L211">
        <v>1191</v>
      </c>
      <c r="N211">
        <v>1013</v>
      </c>
      <c r="O211" t="s">
        <v>501</v>
      </c>
      <c r="P211" t="s">
        <v>501</v>
      </c>
      <c r="Q211">
        <v>1</v>
      </c>
      <c r="X211">
        <v>887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 t="s">
        <v>165</v>
      </c>
      <c r="AG211">
        <v>1020.05</v>
      </c>
      <c r="AH211">
        <v>2</v>
      </c>
      <c r="AI211">
        <v>1046316381</v>
      </c>
      <c r="AJ211">
        <v>181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5">
      <c r="A212">
        <f>ROW(Source!A59)</f>
        <v>59</v>
      </c>
      <c r="B212">
        <v>1046316382</v>
      </c>
      <c r="C212">
        <v>1046316379</v>
      </c>
      <c r="D212">
        <v>394531076</v>
      </c>
      <c r="E212">
        <v>1</v>
      </c>
      <c r="F212">
        <v>1</v>
      </c>
      <c r="G212">
        <v>394458718</v>
      </c>
      <c r="H212">
        <v>2</v>
      </c>
      <c r="I212" t="s">
        <v>535</v>
      </c>
      <c r="J212" t="s">
        <v>536</v>
      </c>
      <c r="K212" t="s">
        <v>537</v>
      </c>
      <c r="L212">
        <v>1367</v>
      </c>
      <c r="N212">
        <v>91022270</v>
      </c>
      <c r="O212" t="s">
        <v>505</v>
      </c>
      <c r="P212" t="s">
        <v>505</v>
      </c>
      <c r="Q212">
        <v>1</v>
      </c>
      <c r="X212">
        <v>17.5</v>
      </c>
      <c r="Y212">
        <v>0</v>
      </c>
      <c r="Z212">
        <v>105.81</v>
      </c>
      <c r="AA212">
        <v>18.78</v>
      </c>
      <c r="AB212">
        <v>0</v>
      </c>
      <c r="AC212">
        <v>0</v>
      </c>
      <c r="AD212">
        <v>1</v>
      </c>
      <c r="AE212">
        <v>0</v>
      </c>
      <c r="AF212" t="s">
        <v>164</v>
      </c>
      <c r="AG212">
        <v>21.875</v>
      </c>
      <c r="AH212">
        <v>2</v>
      </c>
      <c r="AI212">
        <v>1046316382</v>
      </c>
      <c r="AJ212">
        <v>182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5">
      <c r="A213">
        <f>ROW(Source!A59)</f>
        <v>59</v>
      </c>
      <c r="B213">
        <v>1046316383</v>
      </c>
      <c r="C213">
        <v>1046316379</v>
      </c>
      <c r="D213">
        <v>394531137</v>
      </c>
      <c r="E213">
        <v>1</v>
      </c>
      <c r="F213">
        <v>1</v>
      </c>
      <c r="G213">
        <v>394458718</v>
      </c>
      <c r="H213">
        <v>2</v>
      </c>
      <c r="I213" t="s">
        <v>538</v>
      </c>
      <c r="J213" t="s">
        <v>539</v>
      </c>
      <c r="K213" t="s">
        <v>540</v>
      </c>
      <c r="L213">
        <v>1367</v>
      </c>
      <c r="N213">
        <v>91022270</v>
      </c>
      <c r="O213" t="s">
        <v>505</v>
      </c>
      <c r="P213" t="s">
        <v>505</v>
      </c>
      <c r="Q213">
        <v>1</v>
      </c>
      <c r="X213">
        <v>32.799999999999997</v>
      </c>
      <c r="Y213">
        <v>0</v>
      </c>
      <c r="Z213">
        <v>8.1199999999999992</v>
      </c>
      <c r="AA213">
        <v>0.28999999999999998</v>
      </c>
      <c r="AB213">
        <v>0</v>
      </c>
      <c r="AC213">
        <v>0</v>
      </c>
      <c r="AD213">
        <v>1</v>
      </c>
      <c r="AE213">
        <v>0</v>
      </c>
      <c r="AF213" t="s">
        <v>164</v>
      </c>
      <c r="AG213">
        <v>41</v>
      </c>
      <c r="AH213">
        <v>2</v>
      </c>
      <c r="AI213">
        <v>1046316383</v>
      </c>
      <c r="AJ213">
        <v>183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5">
      <c r="A214">
        <f>ROW(Source!A59)</f>
        <v>59</v>
      </c>
      <c r="B214">
        <v>1046316384</v>
      </c>
      <c r="C214">
        <v>1046316379</v>
      </c>
      <c r="D214">
        <v>394531164</v>
      </c>
      <c r="E214">
        <v>1</v>
      </c>
      <c r="F214">
        <v>1</v>
      </c>
      <c r="G214">
        <v>394458718</v>
      </c>
      <c r="H214">
        <v>2</v>
      </c>
      <c r="I214" t="s">
        <v>541</v>
      </c>
      <c r="J214" t="s">
        <v>542</v>
      </c>
      <c r="K214" t="s">
        <v>543</v>
      </c>
      <c r="L214">
        <v>1367</v>
      </c>
      <c r="N214">
        <v>91022270</v>
      </c>
      <c r="O214" t="s">
        <v>505</v>
      </c>
      <c r="P214" t="s">
        <v>505</v>
      </c>
      <c r="Q214">
        <v>1</v>
      </c>
      <c r="X214">
        <v>316</v>
      </c>
      <c r="Y214">
        <v>0</v>
      </c>
      <c r="Z214">
        <v>47.95</v>
      </c>
      <c r="AA214">
        <v>0.06</v>
      </c>
      <c r="AB214">
        <v>0</v>
      </c>
      <c r="AC214">
        <v>0</v>
      </c>
      <c r="AD214">
        <v>1</v>
      </c>
      <c r="AE214">
        <v>0</v>
      </c>
      <c r="AF214" t="s">
        <v>164</v>
      </c>
      <c r="AG214">
        <v>395</v>
      </c>
      <c r="AH214">
        <v>2</v>
      </c>
      <c r="AI214">
        <v>1046316384</v>
      </c>
      <c r="AJ214">
        <v>184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5">
      <c r="A215">
        <f>ROW(Source!A59)</f>
        <v>59</v>
      </c>
      <c r="B215">
        <v>1046316385</v>
      </c>
      <c r="C215">
        <v>1046316379</v>
      </c>
      <c r="D215">
        <v>394531453</v>
      </c>
      <c r="E215">
        <v>1</v>
      </c>
      <c r="F215">
        <v>1</v>
      </c>
      <c r="G215">
        <v>394458718</v>
      </c>
      <c r="H215">
        <v>2</v>
      </c>
      <c r="I215" t="s">
        <v>544</v>
      </c>
      <c r="J215" t="s">
        <v>545</v>
      </c>
      <c r="K215" t="s">
        <v>546</v>
      </c>
      <c r="L215">
        <v>1367</v>
      </c>
      <c r="N215">
        <v>91022270</v>
      </c>
      <c r="O215" t="s">
        <v>505</v>
      </c>
      <c r="P215" t="s">
        <v>505</v>
      </c>
      <c r="Q215">
        <v>1</v>
      </c>
      <c r="X215">
        <v>0.61</v>
      </c>
      <c r="Y215">
        <v>0</v>
      </c>
      <c r="Z215">
        <v>76.81</v>
      </c>
      <c r="AA215">
        <v>14.36</v>
      </c>
      <c r="AB215">
        <v>0</v>
      </c>
      <c r="AC215">
        <v>0</v>
      </c>
      <c r="AD215">
        <v>1</v>
      </c>
      <c r="AE215">
        <v>0</v>
      </c>
      <c r="AF215" t="s">
        <v>164</v>
      </c>
      <c r="AG215">
        <v>0.76249999999999996</v>
      </c>
      <c r="AH215">
        <v>2</v>
      </c>
      <c r="AI215">
        <v>1046316385</v>
      </c>
      <c r="AJ215">
        <v>185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5">
      <c r="A216">
        <f>ROW(Source!A59)</f>
        <v>59</v>
      </c>
      <c r="B216">
        <v>1046316388</v>
      </c>
      <c r="C216">
        <v>1046316379</v>
      </c>
      <c r="D216">
        <v>394531499</v>
      </c>
      <c r="E216">
        <v>1</v>
      </c>
      <c r="F216">
        <v>1</v>
      </c>
      <c r="G216">
        <v>394458718</v>
      </c>
      <c r="H216">
        <v>2</v>
      </c>
      <c r="I216" t="s">
        <v>547</v>
      </c>
      <c r="J216" t="s">
        <v>548</v>
      </c>
      <c r="K216" t="s">
        <v>549</v>
      </c>
      <c r="L216">
        <v>1367</v>
      </c>
      <c r="N216">
        <v>91022270</v>
      </c>
      <c r="O216" t="s">
        <v>505</v>
      </c>
      <c r="P216" t="s">
        <v>505</v>
      </c>
      <c r="Q216">
        <v>1</v>
      </c>
      <c r="X216">
        <v>49.5</v>
      </c>
      <c r="Y216">
        <v>0</v>
      </c>
      <c r="Z216">
        <v>0.44</v>
      </c>
      <c r="AA216">
        <v>0</v>
      </c>
      <c r="AB216">
        <v>0</v>
      </c>
      <c r="AC216">
        <v>0</v>
      </c>
      <c r="AD216">
        <v>1</v>
      </c>
      <c r="AE216">
        <v>0</v>
      </c>
      <c r="AF216" t="s">
        <v>164</v>
      </c>
      <c r="AG216">
        <v>61.875</v>
      </c>
      <c r="AH216">
        <v>2</v>
      </c>
      <c r="AI216">
        <v>1046316388</v>
      </c>
      <c r="AJ216">
        <v>186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5">
      <c r="A217">
        <f>ROW(Source!A59)</f>
        <v>59</v>
      </c>
      <c r="B217">
        <v>1046316386</v>
      </c>
      <c r="C217">
        <v>1046316379</v>
      </c>
      <c r="D217">
        <v>394530700</v>
      </c>
      <c r="E217">
        <v>1</v>
      </c>
      <c r="F217">
        <v>1</v>
      </c>
      <c r="G217">
        <v>394458718</v>
      </c>
      <c r="H217">
        <v>2</v>
      </c>
      <c r="I217" t="s">
        <v>550</v>
      </c>
      <c r="J217" t="s">
        <v>551</v>
      </c>
      <c r="K217" t="s">
        <v>552</v>
      </c>
      <c r="L217">
        <v>1367</v>
      </c>
      <c r="N217">
        <v>91022270</v>
      </c>
      <c r="O217" t="s">
        <v>505</v>
      </c>
      <c r="P217" t="s">
        <v>505</v>
      </c>
      <c r="Q217">
        <v>1</v>
      </c>
      <c r="X217">
        <v>0.41</v>
      </c>
      <c r="Y217">
        <v>0</v>
      </c>
      <c r="Z217">
        <v>190.93</v>
      </c>
      <c r="AA217">
        <v>18.149999999999999</v>
      </c>
      <c r="AB217">
        <v>0</v>
      </c>
      <c r="AC217">
        <v>0</v>
      </c>
      <c r="AD217">
        <v>1</v>
      </c>
      <c r="AE217">
        <v>0</v>
      </c>
      <c r="AF217" t="s">
        <v>164</v>
      </c>
      <c r="AG217">
        <v>0.51249999999999996</v>
      </c>
      <c r="AH217">
        <v>2</v>
      </c>
      <c r="AI217">
        <v>1046316386</v>
      </c>
      <c r="AJ217">
        <v>187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5">
      <c r="A218">
        <f>ROW(Source!A59)</f>
        <v>59</v>
      </c>
      <c r="B218">
        <v>1046316387</v>
      </c>
      <c r="C218">
        <v>1046316379</v>
      </c>
      <c r="D218">
        <v>394530724</v>
      </c>
      <c r="E218">
        <v>1</v>
      </c>
      <c r="F218">
        <v>1</v>
      </c>
      <c r="G218">
        <v>394458718</v>
      </c>
      <c r="H218">
        <v>2</v>
      </c>
      <c r="I218" t="s">
        <v>600</v>
      </c>
      <c r="J218" t="s">
        <v>601</v>
      </c>
      <c r="K218" t="s">
        <v>602</v>
      </c>
      <c r="L218">
        <v>1367</v>
      </c>
      <c r="N218">
        <v>91022270</v>
      </c>
      <c r="O218" t="s">
        <v>505</v>
      </c>
      <c r="P218" t="s">
        <v>505</v>
      </c>
      <c r="Q218">
        <v>1</v>
      </c>
      <c r="X218">
        <v>81.900000000000006</v>
      </c>
      <c r="Y218">
        <v>0</v>
      </c>
      <c r="Z218">
        <v>147.07</v>
      </c>
      <c r="AA218">
        <v>28.85</v>
      </c>
      <c r="AB218">
        <v>0</v>
      </c>
      <c r="AC218">
        <v>0</v>
      </c>
      <c r="AD218">
        <v>1</v>
      </c>
      <c r="AE218">
        <v>0</v>
      </c>
      <c r="AF218" t="s">
        <v>164</v>
      </c>
      <c r="AG218">
        <v>102.375</v>
      </c>
      <c r="AH218">
        <v>2</v>
      </c>
      <c r="AI218">
        <v>1046316387</v>
      </c>
      <c r="AJ218">
        <v>188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5">
      <c r="A219">
        <f>ROW(Source!A59)</f>
        <v>59</v>
      </c>
      <c r="B219">
        <v>1046316389</v>
      </c>
      <c r="C219">
        <v>1046316379</v>
      </c>
      <c r="D219">
        <v>394506123</v>
      </c>
      <c r="E219">
        <v>1</v>
      </c>
      <c r="F219">
        <v>1</v>
      </c>
      <c r="G219">
        <v>394458718</v>
      </c>
      <c r="H219">
        <v>3</v>
      </c>
      <c r="I219" t="s">
        <v>556</v>
      </c>
      <c r="J219" t="s">
        <v>557</v>
      </c>
      <c r="K219" t="s">
        <v>558</v>
      </c>
      <c r="L219">
        <v>1339</v>
      </c>
      <c r="N219">
        <v>1007</v>
      </c>
      <c r="O219" t="s">
        <v>241</v>
      </c>
      <c r="P219" t="s">
        <v>241</v>
      </c>
      <c r="Q219">
        <v>1</v>
      </c>
      <c r="X219">
        <v>375</v>
      </c>
      <c r="Y219">
        <v>7.07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G219">
        <v>375</v>
      </c>
      <c r="AH219">
        <v>2</v>
      </c>
      <c r="AI219">
        <v>1046316389</v>
      </c>
      <c r="AJ219">
        <v>189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5">
      <c r="A220">
        <f>ROW(Source!A59)</f>
        <v>59</v>
      </c>
      <c r="B220">
        <v>1046316390</v>
      </c>
      <c r="C220">
        <v>1046316379</v>
      </c>
      <c r="D220">
        <v>394507435</v>
      </c>
      <c r="E220">
        <v>1</v>
      </c>
      <c r="F220">
        <v>1</v>
      </c>
      <c r="G220">
        <v>394458718</v>
      </c>
      <c r="H220">
        <v>3</v>
      </c>
      <c r="I220" t="s">
        <v>559</v>
      </c>
      <c r="J220" t="s">
        <v>560</v>
      </c>
      <c r="K220" t="s">
        <v>561</v>
      </c>
      <c r="L220">
        <v>1348</v>
      </c>
      <c r="N220">
        <v>39568864</v>
      </c>
      <c r="O220" t="s">
        <v>233</v>
      </c>
      <c r="P220" t="s">
        <v>233</v>
      </c>
      <c r="Q220">
        <v>1000</v>
      </c>
      <c r="X220">
        <v>0.26700000000000002</v>
      </c>
      <c r="Y220">
        <v>7191.81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G220">
        <v>0.26700000000000002</v>
      </c>
      <c r="AH220">
        <v>2</v>
      </c>
      <c r="AI220">
        <v>1046316390</v>
      </c>
      <c r="AJ220">
        <v>190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5">
      <c r="A221">
        <f>ROW(Source!A59)</f>
        <v>59</v>
      </c>
      <c r="B221">
        <v>1046316391</v>
      </c>
      <c r="C221">
        <v>1046316379</v>
      </c>
      <c r="D221">
        <v>394507468</v>
      </c>
      <c r="E221">
        <v>1</v>
      </c>
      <c r="F221">
        <v>1</v>
      </c>
      <c r="G221">
        <v>394458718</v>
      </c>
      <c r="H221">
        <v>3</v>
      </c>
      <c r="I221" t="s">
        <v>562</v>
      </c>
      <c r="J221" t="s">
        <v>563</v>
      </c>
      <c r="K221" t="s">
        <v>564</v>
      </c>
      <c r="L221">
        <v>195242642</v>
      </c>
      <c r="N221">
        <v>1010</v>
      </c>
      <c r="O221" t="s">
        <v>256</v>
      </c>
      <c r="P221" t="s">
        <v>256</v>
      </c>
      <c r="Q221">
        <v>1</v>
      </c>
      <c r="X221">
        <v>4.95</v>
      </c>
      <c r="Y221">
        <v>13.76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G221">
        <v>4.95</v>
      </c>
      <c r="AH221">
        <v>2</v>
      </c>
      <c r="AI221">
        <v>1046316391</v>
      </c>
      <c r="AJ221">
        <v>191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5">
      <c r="A222">
        <f>ROW(Source!A59)</f>
        <v>59</v>
      </c>
      <c r="B222">
        <v>1046316392</v>
      </c>
      <c r="C222">
        <v>1046316379</v>
      </c>
      <c r="D222">
        <v>394506256</v>
      </c>
      <c r="E222">
        <v>1</v>
      </c>
      <c r="F222">
        <v>1</v>
      </c>
      <c r="G222">
        <v>394458718</v>
      </c>
      <c r="H222">
        <v>3</v>
      </c>
      <c r="I222" t="s">
        <v>565</v>
      </c>
      <c r="J222" t="s">
        <v>566</v>
      </c>
      <c r="K222" t="s">
        <v>567</v>
      </c>
      <c r="L222">
        <v>1348</v>
      </c>
      <c r="N222">
        <v>39568864</v>
      </c>
      <c r="O222" t="s">
        <v>233</v>
      </c>
      <c r="P222" t="s">
        <v>233</v>
      </c>
      <c r="Q222">
        <v>1000</v>
      </c>
      <c r="X222">
        <v>2.1999999999999999E-2</v>
      </c>
      <c r="Y222">
        <v>3246.35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G222">
        <v>2.1999999999999999E-2</v>
      </c>
      <c r="AH222">
        <v>2</v>
      </c>
      <c r="AI222">
        <v>1046316392</v>
      </c>
      <c r="AJ222">
        <v>192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5">
      <c r="A223">
        <f>ROW(Source!A59)</f>
        <v>59</v>
      </c>
      <c r="B223">
        <v>1046316393</v>
      </c>
      <c r="C223">
        <v>1046316379</v>
      </c>
      <c r="D223">
        <v>394513773</v>
      </c>
      <c r="E223">
        <v>1</v>
      </c>
      <c r="F223">
        <v>1</v>
      </c>
      <c r="G223">
        <v>394458718</v>
      </c>
      <c r="H223">
        <v>3</v>
      </c>
      <c r="I223" t="s">
        <v>572</v>
      </c>
      <c r="J223" t="s">
        <v>573</v>
      </c>
      <c r="K223" t="s">
        <v>574</v>
      </c>
      <c r="L223">
        <v>1391</v>
      </c>
      <c r="N223">
        <v>1013</v>
      </c>
      <c r="O223" t="s">
        <v>571</v>
      </c>
      <c r="P223" t="s">
        <v>571</v>
      </c>
      <c r="Q223">
        <v>1</v>
      </c>
      <c r="X223">
        <v>5</v>
      </c>
      <c r="Y223">
        <v>66.87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G223">
        <v>5</v>
      </c>
      <c r="AH223">
        <v>2</v>
      </c>
      <c r="AI223">
        <v>1046316393</v>
      </c>
      <c r="AJ223">
        <v>194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5">
      <c r="A224">
        <f>ROW(Source!A59)</f>
        <v>59</v>
      </c>
      <c r="B224">
        <v>1046316394</v>
      </c>
      <c r="C224">
        <v>1046316379</v>
      </c>
      <c r="D224">
        <v>394513778</v>
      </c>
      <c r="E224">
        <v>1</v>
      </c>
      <c r="F224">
        <v>1</v>
      </c>
      <c r="G224">
        <v>394458718</v>
      </c>
      <c r="H224">
        <v>3</v>
      </c>
      <c r="I224" t="s">
        <v>603</v>
      </c>
      <c r="J224" t="s">
        <v>604</v>
      </c>
      <c r="K224" t="s">
        <v>605</v>
      </c>
      <c r="L224">
        <v>1391</v>
      </c>
      <c r="N224">
        <v>1013</v>
      </c>
      <c r="O224" t="s">
        <v>571</v>
      </c>
      <c r="P224" t="s">
        <v>571</v>
      </c>
      <c r="Q224">
        <v>1</v>
      </c>
      <c r="X224">
        <v>4</v>
      </c>
      <c r="Y224">
        <v>207.77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G224">
        <v>4</v>
      </c>
      <c r="AH224">
        <v>2</v>
      </c>
      <c r="AI224">
        <v>1046316394</v>
      </c>
      <c r="AJ224">
        <v>195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5">
      <c r="A225">
        <f>ROW(Source!A59)</f>
        <v>59</v>
      </c>
      <c r="B225">
        <v>1046316395</v>
      </c>
      <c r="C225">
        <v>1046316379</v>
      </c>
      <c r="D225">
        <v>394514430</v>
      </c>
      <c r="E225">
        <v>1</v>
      </c>
      <c r="F225">
        <v>1</v>
      </c>
      <c r="G225">
        <v>394458718</v>
      </c>
      <c r="H225">
        <v>3</v>
      </c>
      <c r="I225" t="s">
        <v>578</v>
      </c>
      <c r="J225" t="s">
        <v>579</v>
      </c>
      <c r="K225" t="s">
        <v>580</v>
      </c>
      <c r="L225">
        <v>195242642</v>
      </c>
      <c r="N225">
        <v>1010</v>
      </c>
      <c r="O225" t="s">
        <v>256</v>
      </c>
      <c r="P225" t="s">
        <v>256</v>
      </c>
      <c r="Q225">
        <v>1</v>
      </c>
      <c r="X225">
        <v>5</v>
      </c>
      <c r="Y225">
        <v>612.04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G225">
        <v>5</v>
      </c>
      <c r="AH225">
        <v>2</v>
      </c>
      <c r="AI225">
        <v>1046316395</v>
      </c>
      <c r="AJ225">
        <v>196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5">
      <c r="A226">
        <f>ROW(Source!A59)</f>
        <v>59</v>
      </c>
      <c r="B226">
        <v>1046316396</v>
      </c>
      <c r="C226">
        <v>1046316379</v>
      </c>
      <c r="D226">
        <v>394475031</v>
      </c>
      <c r="E226">
        <v>394458718</v>
      </c>
      <c r="F226">
        <v>1</v>
      </c>
      <c r="G226">
        <v>394458718</v>
      </c>
      <c r="H226">
        <v>3</v>
      </c>
      <c r="I226" t="s">
        <v>697</v>
      </c>
      <c r="K226" t="s">
        <v>698</v>
      </c>
      <c r="L226">
        <v>1301</v>
      </c>
      <c r="N226">
        <v>1003</v>
      </c>
      <c r="O226" t="s">
        <v>203</v>
      </c>
      <c r="P226" t="s">
        <v>203</v>
      </c>
      <c r="Q226">
        <v>1</v>
      </c>
      <c r="X226">
        <v>1000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G226">
        <v>1000</v>
      </c>
      <c r="AH226">
        <v>3</v>
      </c>
      <c r="AI226">
        <v>-1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5">
      <c r="A227">
        <f>ROW(Source!A59)</f>
        <v>59</v>
      </c>
      <c r="B227">
        <v>1046316397</v>
      </c>
      <c r="C227">
        <v>1046316379</v>
      </c>
      <c r="D227">
        <v>394475197</v>
      </c>
      <c r="E227">
        <v>394458718</v>
      </c>
      <c r="F227">
        <v>1</v>
      </c>
      <c r="G227">
        <v>394458718</v>
      </c>
      <c r="H227">
        <v>3</v>
      </c>
      <c r="I227" t="s">
        <v>699</v>
      </c>
      <c r="K227" t="s">
        <v>700</v>
      </c>
      <c r="L227">
        <v>1348</v>
      </c>
      <c r="N227">
        <v>39568864</v>
      </c>
      <c r="O227" t="s">
        <v>233</v>
      </c>
      <c r="P227" t="s">
        <v>233</v>
      </c>
      <c r="Q227">
        <v>1000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G227">
        <v>0</v>
      </c>
      <c r="AH227">
        <v>3</v>
      </c>
      <c r="AI227">
        <v>-1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5">
      <c r="A228">
        <f>ROW(Source!A59)</f>
        <v>59</v>
      </c>
      <c r="B228">
        <v>1046316398</v>
      </c>
      <c r="C228">
        <v>1046316379</v>
      </c>
      <c r="D228">
        <v>394474694</v>
      </c>
      <c r="E228">
        <v>394458718</v>
      </c>
      <c r="F228">
        <v>1</v>
      </c>
      <c r="G228">
        <v>394458718</v>
      </c>
      <c r="H228">
        <v>3</v>
      </c>
      <c r="I228" t="s">
        <v>707</v>
      </c>
      <c r="K228" t="s">
        <v>708</v>
      </c>
      <c r="L228">
        <v>195242642</v>
      </c>
      <c r="N228">
        <v>1010</v>
      </c>
      <c r="O228" t="s">
        <v>256</v>
      </c>
      <c r="P228" t="s">
        <v>256</v>
      </c>
      <c r="Q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G228">
        <v>0</v>
      </c>
      <c r="AH228">
        <v>3</v>
      </c>
      <c r="AI228">
        <v>-1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5">
      <c r="A229">
        <f>ROW(Source!A59)</f>
        <v>59</v>
      </c>
      <c r="B229">
        <v>1046316399</v>
      </c>
      <c r="C229">
        <v>1046316379</v>
      </c>
      <c r="D229">
        <v>394474691</v>
      </c>
      <c r="E229">
        <v>394458718</v>
      </c>
      <c r="F229">
        <v>1</v>
      </c>
      <c r="G229">
        <v>394458718</v>
      </c>
      <c r="H229">
        <v>3</v>
      </c>
      <c r="I229" t="s">
        <v>701</v>
      </c>
      <c r="K229" t="s">
        <v>702</v>
      </c>
      <c r="L229">
        <v>195242642</v>
      </c>
      <c r="N229">
        <v>1010</v>
      </c>
      <c r="O229" t="s">
        <v>256</v>
      </c>
      <c r="P229" t="s">
        <v>256</v>
      </c>
      <c r="Q229">
        <v>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G229">
        <v>0</v>
      </c>
      <c r="AH229">
        <v>3</v>
      </c>
      <c r="AI229">
        <v>-1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5">
      <c r="A230">
        <f>ROW(Source!A59)</f>
        <v>59</v>
      </c>
      <c r="B230">
        <v>1046316400</v>
      </c>
      <c r="C230">
        <v>1046316379</v>
      </c>
      <c r="D230">
        <v>394471906</v>
      </c>
      <c r="E230">
        <v>394458718</v>
      </c>
      <c r="F230">
        <v>1</v>
      </c>
      <c r="G230">
        <v>394458718</v>
      </c>
      <c r="H230">
        <v>3</v>
      </c>
      <c r="I230" t="s">
        <v>703</v>
      </c>
      <c r="K230" t="s">
        <v>704</v>
      </c>
      <c r="L230">
        <v>195242642</v>
      </c>
      <c r="N230">
        <v>1010</v>
      </c>
      <c r="O230" t="s">
        <v>256</v>
      </c>
      <c r="P230" t="s">
        <v>256</v>
      </c>
      <c r="Q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G230">
        <v>0</v>
      </c>
      <c r="AH230">
        <v>3</v>
      </c>
      <c r="AI230">
        <v>-1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5">
      <c r="A231">
        <f>ROW(Source!A62)</f>
        <v>62</v>
      </c>
      <c r="B231">
        <v>1045554795</v>
      </c>
      <c r="C231">
        <v>1045554794</v>
      </c>
      <c r="D231">
        <v>394458722</v>
      </c>
      <c r="E231">
        <v>394458718</v>
      </c>
      <c r="F231">
        <v>1</v>
      </c>
      <c r="G231">
        <v>394458718</v>
      </c>
      <c r="H231">
        <v>1</v>
      </c>
      <c r="I231" t="s">
        <v>499</v>
      </c>
      <c r="K231" t="s">
        <v>500</v>
      </c>
      <c r="L231">
        <v>1191</v>
      </c>
      <c r="N231">
        <v>1013</v>
      </c>
      <c r="O231" t="s">
        <v>501</v>
      </c>
      <c r="P231" t="s">
        <v>501</v>
      </c>
      <c r="Q231">
        <v>1</v>
      </c>
      <c r="X231">
        <v>36.9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1</v>
      </c>
      <c r="AF231" t="s">
        <v>165</v>
      </c>
      <c r="AG231">
        <v>42.435000000000002</v>
      </c>
      <c r="AH231">
        <v>2</v>
      </c>
      <c r="AI231">
        <v>1045554795</v>
      </c>
      <c r="AJ231">
        <v>197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5">
      <c r="A232">
        <f>ROW(Source!A62)</f>
        <v>62</v>
      </c>
      <c r="B232">
        <v>1045554796</v>
      </c>
      <c r="C232">
        <v>1045554794</v>
      </c>
      <c r="D232">
        <v>394459462</v>
      </c>
      <c r="E232">
        <v>394458718</v>
      </c>
      <c r="F232">
        <v>1</v>
      </c>
      <c r="G232">
        <v>394458718</v>
      </c>
      <c r="H232">
        <v>2</v>
      </c>
      <c r="I232" t="s">
        <v>512</v>
      </c>
      <c r="K232" t="s">
        <v>513</v>
      </c>
      <c r="L232">
        <v>1344</v>
      </c>
      <c r="N232">
        <v>1008</v>
      </c>
      <c r="O232" t="s">
        <v>514</v>
      </c>
      <c r="P232" t="s">
        <v>514</v>
      </c>
      <c r="Q232">
        <v>1</v>
      </c>
      <c r="X232">
        <v>0.74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1</v>
      </c>
      <c r="AE232">
        <v>0</v>
      </c>
      <c r="AF232" t="s">
        <v>164</v>
      </c>
      <c r="AG232">
        <v>0.92500000000000004</v>
      </c>
      <c r="AH232">
        <v>2</v>
      </c>
      <c r="AI232">
        <v>1045554796</v>
      </c>
      <c r="AJ232">
        <v>198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5">
      <c r="A233">
        <f>ROW(Source!A62)</f>
        <v>62</v>
      </c>
      <c r="B233">
        <v>1045554797</v>
      </c>
      <c r="C233">
        <v>1045554794</v>
      </c>
      <c r="D233">
        <v>394473765</v>
      </c>
      <c r="E233">
        <v>394458718</v>
      </c>
      <c r="F233">
        <v>1</v>
      </c>
      <c r="G233">
        <v>394458718</v>
      </c>
      <c r="H233">
        <v>3</v>
      </c>
      <c r="I233" t="s">
        <v>709</v>
      </c>
      <c r="K233" t="s">
        <v>710</v>
      </c>
      <c r="L233">
        <v>1348</v>
      </c>
      <c r="N233">
        <v>39568864</v>
      </c>
      <c r="O233" t="s">
        <v>233</v>
      </c>
      <c r="P233" t="s">
        <v>233</v>
      </c>
      <c r="Q233">
        <v>1000</v>
      </c>
      <c r="X233">
        <v>2.46E-2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G233">
        <v>2.46E-2</v>
      </c>
      <c r="AH233">
        <v>3</v>
      </c>
      <c r="AI233">
        <v>-1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5">
      <c r="A234">
        <f>ROW(Source!A62)</f>
        <v>62</v>
      </c>
      <c r="B234">
        <v>1045554798</v>
      </c>
      <c r="C234">
        <v>1045554794</v>
      </c>
      <c r="D234">
        <v>394473011</v>
      </c>
      <c r="E234">
        <v>394458718</v>
      </c>
      <c r="F234">
        <v>1</v>
      </c>
      <c r="G234">
        <v>394458718</v>
      </c>
      <c r="H234">
        <v>3</v>
      </c>
      <c r="I234" t="s">
        <v>711</v>
      </c>
      <c r="K234" t="s">
        <v>712</v>
      </c>
      <c r="L234">
        <v>1346</v>
      </c>
      <c r="N234">
        <v>39568864</v>
      </c>
      <c r="O234" t="s">
        <v>590</v>
      </c>
      <c r="P234" t="s">
        <v>590</v>
      </c>
      <c r="Q234">
        <v>1</v>
      </c>
      <c r="X234">
        <v>2.7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G234">
        <v>2.7</v>
      </c>
      <c r="AH234">
        <v>3</v>
      </c>
      <c r="AI234">
        <v>-1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5">
      <c r="A235">
        <f>ROW(Source!A62)</f>
        <v>62</v>
      </c>
      <c r="B235">
        <v>1045554799</v>
      </c>
      <c r="C235">
        <v>1045554794</v>
      </c>
      <c r="D235">
        <v>394480058</v>
      </c>
      <c r="E235">
        <v>394458718</v>
      </c>
      <c r="F235">
        <v>1</v>
      </c>
      <c r="G235">
        <v>394458718</v>
      </c>
      <c r="H235">
        <v>3</v>
      </c>
      <c r="I235" t="s">
        <v>530</v>
      </c>
      <c r="K235" t="s">
        <v>531</v>
      </c>
      <c r="L235">
        <v>1344</v>
      </c>
      <c r="N235">
        <v>1008</v>
      </c>
      <c r="O235" t="s">
        <v>514</v>
      </c>
      <c r="P235" t="s">
        <v>514</v>
      </c>
      <c r="Q235">
        <v>1</v>
      </c>
      <c r="X235">
        <v>1.68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G235">
        <v>1.68</v>
      </c>
      <c r="AH235">
        <v>2</v>
      </c>
      <c r="AI235">
        <v>1045554799</v>
      </c>
      <c r="AJ235">
        <v>200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5">
      <c r="A236">
        <f>ROW(Source!A63)</f>
        <v>63</v>
      </c>
      <c r="B236">
        <v>1045554795</v>
      </c>
      <c r="C236">
        <v>1045554794</v>
      </c>
      <c r="D236">
        <v>394458722</v>
      </c>
      <c r="E236">
        <v>394458718</v>
      </c>
      <c r="F236">
        <v>1</v>
      </c>
      <c r="G236">
        <v>394458718</v>
      </c>
      <c r="H236">
        <v>1</v>
      </c>
      <c r="I236" t="s">
        <v>499</v>
      </c>
      <c r="K236" t="s">
        <v>500</v>
      </c>
      <c r="L236">
        <v>1191</v>
      </c>
      <c r="N236">
        <v>1013</v>
      </c>
      <c r="O236" t="s">
        <v>501</v>
      </c>
      <c r="P236" t="s">
        <v>501</v>
      </c>
      <c r="Q236">
        <v>1</v>
      </c>
      <c r="X236">
        <v>36.9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 t="s">
        <v>165</v>
      </c>
      <c r="AG236">
        <v>42.435000000000002</v>
      </c>
      <c r="AH236">
        <v>2</v>
      </c>
      <c r="AI236">
        <v>1045554795</v>
      </c>
      <c r="AJ236">
        <v>201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5">
      <c r="A237">
        <f>ROW(Source!A63)</f>
        <v>63</v>
      </c>
      <c r="B237">
        <v>1045554796</v>
      </c>
      <c r="C237">
        <v>1045554794</v>
      </c>
      <c r="D237">
        <v>394459462</v>
      </c>
      <c r="E237">
        <v>394458718</v>
      </c>
      <c r="F237">
        <v>1</v>
      </c>
      <c r="G237">
        <v>394458718</v>
      </c>
      <c r="H237">
        <v>2</v>
      </c>
      <c r="I237" t="s">
        <v>512</v>
      </c>
      <c r="K237" t="s">
        <v>513</v>
      </c>
      <c r="L237">
        <v>1344</v>
      </c>
      <c r="N237">
        <v>1008</v>
      </c>
      <c r="O237" t="s">
        <v>514</v>
      </c>
      <c r="P237" t="s">
        <v>514</v>
      </c>
      <c r="Q237">
        <v>1</v>
      </c>
      <c r="X237">
        <v>0.74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1</v>
      </c>
      <c r="AE237">
        <v>0</v>
      </c>
      <c r="AF237" t="s">
        <v>164</v>
      </c>
      <c r="AG237">
        <v>0.92500000000000004</v>
      </c>
      <c r="AH237">
        <v>2</v>
      </c>
      <c r="AI237">
        <v>1045554796</v>
      </c>
      <c r="AJ237">
        <v>202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5">
      <c r="A238">
        <f>ROW(Source!A63)</f>
        <v>63</v>
      </c>
      <c r="B238">
        <v>1045554797</v>
      </c>
      <c r="C238">
        <v>1045554794</v>
      </c>
      <c r="D238">
        <v>394473765</v>
      </c>
      <c r="E238">
        <v>394458718</v>
      </c>
      <c r="F238">
        <v>1</v>
      </c>
      <c r="G238">
        <v>394458718</v>
      </c>
      <c r="H238">
        <v>3</v>
      </c>
      <c r="I238" t="s">
        <v>709</v>
      </c>
      <c r="K238" t="s">
        <v>710</v>
      </c>
      <c r="L238">
        <v>1348</v>
      </c>
      <c r="N238">
        <v>39568864</v>
      </c>
      <c r="O238" t="s">
        <v>233</v>
      </c>
      <c r="P238" t="s">
        <v>233</v>
      </c>
      <c r="Q238">
        <v>1000</v>
      </c>
      <c r="X238">
        <v>2.46E-2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G238">
        <v>2.46E-2</v>
      </c>
      <c r="AH238">
        <v>3</v>
      </c>
      <c r="AI238">
        <v>-1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5">
      <c r="A239">
        <f>ROW(Source!A63)</f>
        <v>63</v>
      </c>
      <c r="B239">
        <v>1045554798</v>
      </c>
      <c r="C239">
        <v>1045554794</v>
      </c>
      <c r="D239">
        <v>394473011</v>
      </c>
      <c r="E239">
        <v>394458718</v>
      </c>
      <c r="F239">
        <v>1</v>
      </c>
      <c r="G239">
        <v>394458718</v>
      </c>
      <c r="H239">
        <v>3</v>
      </c>
      <c r="I239" t="s">
        <v>711</v>
      </c>
      <c r="K239" t="s">
        <v>712</v>
      </c>
      <c r="L239">
        <v>1346</v>
      </c>
      <c r="N239">
        <v>39568864</v>
      </c>
      <c r="O239" t="s">
        <v>590</v>
      </c>
      <c r="P239" t="s">
        <v>590</v>
      </c>
      <c r="Q239">
        <v>1</v>
      </c>
      <c r="X239">
        <v>2.7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G239">
        <v>2.7</v>
      </c>
      <c r="AH239">
        <v>3</v>
      </c>
      <c r="AI239">
        <v>-1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5">
      <c r="A240">
        <f>ROW(Source!A63)</f>
        <v>63</v>
      </c>
      <c r="B240">
        <v>1045554799</v>
      </c>
      <c r="C240">
        <v>1045554794</v>
      </c>
      <c r="D240">
        <v>394480058</v>
      </c>
      <c r="E240">
        <v>394458718</v>
      </c>
      <c r="F240">
        <v>1</v>
      </c>
      <c r="G240">
        <v>394458718</v>
      </c>
      <c r="H240">
        <v>3</v>
      </c>
      <c r="I240" t="s">
        <v>530</v>
      </c>
      <c r="K240" t="s">
        <v>531</v>
      </c>
      <c r="L240">
        <v>1344</v>
      </c>
      <c r="N240">
        <v>1008</v>
      </c>
      <c r="O240" t="s">
        <v>514</v>
      </c>
      <c r="P240" t="s">
        <v>514</v>
      </c>
      <c r="Q240">
        <v>1</v>
      </c>
      <c r="X240">
        <v>1.68</v>
      </c>
      <c r="Y240">
        <v>1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G240">
        <v>1.68</v>
      </c>
      <c r="AH240">
        <v>2</v>
      </c>
      <c r="AI240">
        <v>1045554799</v>
      </c>
      <c r="AJ240">
        <v>204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5">
      <c r="A241">
        <f>ROW(Source!A66)</f>
        <v>66</v>
      </c>
      <c r="B241">
        <v>1045554813</v>
      </c>
      <c r="C241">
        <v>1045554812</v>
      </c>
      <c r="D241">
        <v>394458722</v>
      </c>
      <c r="E241">
        <v>394458718</v>
      </c>
      <c r="F241">
        <v>1</v>
      </c>
      <c r="G241">
        <v>394458718</v>
      </c>
      <c r="H241">
        <v>1</v>
      </c>
      <c r="I241" t="s">
        <v>499</v>
      </c>
      <c r="K241" t="s">
        <v>500</v>
      </c>
      <c r="L241">
        <v>1191</v>
      </c>
      <c r="N241">
        <v>1013</v>
      </c>
      <c r="O241" t="s">
        <v>501</v>
      </c>
      <c r="P241" t="s">
        <v>501</v>
      </c>
      <c r="Q241">
        <v>1</v>
      </c>
      <c r="X241">
        <v>95.84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1</v>
      </c>
      <c r="AG241">
        <v>95.84</v>
      </c>
      <c r="AH241">
        <v>2</v>
      </c>
      <c r="AI241">
        <v>1045554813</v>
      </c>
      <c r="AJ241">
        <v>205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5">
      <c r="A242">
        <f>ROW(Source!A66)</f>
        <v>66</v>
      </c>
      <c r="B242">
        <v>1045554814</v>
      </c>
      <c r="C242">
        <v>1045554812</v>
      </c>
      <c r="D242">
        <v>394506136</v>
      </c>
      <c r="E242">
        <v>1</v>
      </c>
      <c r="F242">
        <v>1</v>
      </c>
      <c r="G242">
        <v>394458718</v>
      </c>
      <c r="H242">
        <v>3</v>
      </c>
      <c r="I242" t="s">
        <v>606</v>
      </c>
      <c r="J242" t="s">
        <v>607</v>
      </c>
      <c r="K242" t="s">
        <v>608</v>
      </c>
      <c r="L242">
        <v>1348</v>
      </c>
      <c r="N242">
        <v>39568864</v>
      </c>
      <c r="O242" t="s">
        <v>233</v>
      </c>
      <c r="P242" t="s">
        <v>233</v>
      </c>
      <c r="Q242">
        <v>1000</v>
      </c>
      <c r="X242">
        <v>6.0000000000000001E-3</v>
      </c>
      <c r="Y242">
        <v>6521.42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G242">
        <v>6.0000000000000001E-3</v>
      </c>
      <c r="AH242">
        <v>2</v>
      </c>
      <c r="AI242">
        <v>1045554814</v>
      </c>
      <c r="AJ242">
        <v>206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5">
      <c r="A243">
        <f>ROW(Source!A66)</f>
        <v>66</v>
      </c>
      <c r="B243">
        <v>1045554815</v>
      </c>
      <c r="C243">
        <v>1045554812</v>
      </c>
      <c r="D243">
        <v>394506226</v>
      </c>
      <c r="E243">
        <v>1</v>
      </c>
      <c r="F243">
        <v>1</v>
      </c>
      <c r="G243">
        <v>394458718</v>
      </c>
      <c r="H243">
        <v>3</v>
      </c>
      <c r="I243" t="s">
        <v>609</v>
      </c>
      <c r="J243" t="s">
        <v>610</v>
      </c>
      <c r="K243" t="s">
        <v>611</v>
      </c>
      <c r="L243">
        <v>1339</v>
      </c>
      <c r="N243">
        <v>1007</v>
      </c>
      <c r="O243" t="s">
        <v>241</v>
      </c>
      <c r="P243" t="s">
        <v>241</v>
      </c>
      <c r="Q243">
        <v>1</v>
      </c>
      <c r="X243">
        <v>0.18099999999999999</v>
      </c>
      <c r="Y243">
        <v>1828.56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G243">
        <v>0.18099999999999999</v>
      </c>
      <c r="AH243">
        <v>2</v>
      </c>
      <c r="AI243">
        <v>1045554815</v>
      </c>
      <c r="AJ243">
        <v>207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5">
      <c r="A244">
        <f>ROW(Source!A66)</f>
        <v>66</v>
      </c>
      <c r="B244">
        <v>1045554816</v>
      </c>
      <c r="C244">
        <v>1045554812</v>
      </c>
      <c r="D244">
        <v>394506091</v>
      </c>
      <c r="E244">
        <v>1</v>
      </c>
      <c r="F244">
        <v>1</v>
      </c>
      <c r="G244">
        <v>394458718</v>
      </c>
      <c r="H244">
        <v>3</v>
      </c>
      <c r="I244" t="s">
        <v>612</v>
      </c>
      <c r="J244" t="s">
        <v>613</v>
      </c>
      <c r="K244" t="s">
        <v>614</v>
      </c>
      <c r="L244">
        <v>1339</v>
      </c>
      <c r="N244">
        <v>1007</v>
      </c>
      <c r="O244" t="s">
        <v>241</v>
      </c>
      <c r="P244" t="s">
        <v>241</v>
      </c>
      <c r="Q244">
        <v>1</v>
      </c>
      <c r="X244">
        <v>0.20799999999999999</v>
      </c>
      <c r="Y244">
        <v>2472.13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G244">
        <v>0.20799999999999999</v>
      </c>
      <c r="AH244">
        <v>2</v>
      </c>
      <c r="AI244">
        <v>1045554816</v>
      </c>
      <c r="AJ244">
        <v>208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5">
      <c r="A245">
        <f>ROW(Source!A66)</f>
        <v>66</v>
      </c>
      <c r="B245">
        <v>1045554817</v>
      </c>
      <c r="C245">
        <v>1045554812</v>
      </c>
      <c r="D245">
        <v>394472021</v>
      </c>
      <c r="E245">
        <v>394458718</v>
      </c>
      <c r="F245">
        <v>1</v>
      </c>
      <c r="G245">
        <v>394458718</v>
      </c>
      <c r="H245">
        <v>3</v>
      </c>
      <c r="I245" t="s">
        <v>713</v>
      </c>
      <c r="K245" t="s">
        <v>714</v>
      </c>
      <c r="L245">
        <v>1339</v>
      </c>
      <c r="N245">
        <v>1007</v>
      </c>
      <c r="O245" t="s">
        <v>241</v>
      </c>
      <c r="P245" t="s">
        <v>241</v>
      </c>
      <c r="Q245">
        <v>1</v>
      </c>
      <c r="X245">
        <v>1.04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G245">
        <v>1.04</v>
      </c>
      <c r="AH245">
        <v>3</v>
      </c>
      <c r="AI245">
        <v>-1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5">
      <c r="A246">
        <f>ROW(Source!A67)</f>
        <v>67</v>
      </c>
      <c r="B246">
        <v>1045554813</v>
      </c>
      <c r="C246">
        <v>1045554812</v>
      </c>
      <c r="D246">
        <v>394458722</v>
      </c>
      <c r="E246">
        <v>394458718</v>
      </c>
      <c r="F246">
        <v>1</v>
      </c>
      <c r="G246">
        <v>394458718</v>
      </c>
      <c r="H246">
        <v>1</v>
      </c>
      <c r="I246" t="s">
        <v>499</v>
      </c>
      <c r="K246" t="s">
        <v>500</v>
      </c>
      <c r="L246">
        <v>1191</v>
      </c>
      <c r="N246">
        <v>1013</v>
      </c>
      <c r="O246" t="s">
        <v>501</v>
      </c>
      <c r="P246" t="s">
        <v>501</v>
      </c>
      <c r="Q246">
        <v>1</v>
      </c>
      <c r="X246">
        <v>95.84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1</v>
      </c>
      <c r="AG246">
        <v>95.84</v>
      </c>
      <c r="AH246">
        <v>2</v>
      </c>
      <c r="AI246">
        <v>1045554813</v>
      </c>
      <c r="AJ246">
        <v>210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5">
      <c r="A247">
        <f>ROW(Source!A67)</f>
        <v>67</v>
      </c>
      <c r="B247">
        <v>1045554814</v>
      </c>
      <c r="C247">
        <v>1045554812</v>
      </c>
      <c r="D247">
        <v>394506136</v>
      </c>
      <c r="E247">
        <v>1</v>
      </c>
      <c r="F247">
        <v>1</v>
      </c>
      <c r="G247">
        <v>394458718</v>
      </c>
      <c r="H247">
        <v>3</v>
      </c>
      <c r="I247" t="s">
        <v>606</v>
      </c>
      <c r="J247" t="s">
        <v>607</v>
      </c>
      <c r="K247" t="s">
        <v>608</v>
      </c>
      <c r="L247">
        <v>1348</v>
      </c>
      <c r="N247">
        <v>39568864</v>
      </c>
      <c r="O247" t="s">
        <v>233</v>
      </c>
      <c r="P247" t="s">
        <v>233</v>
      </c>
      <c r="Q247">
        <v>1000</v>
      </c>
      <c r="X247">
        <v>6.0000000000000001E-3</v>
      </c>
      <c r="Y247">
        <v>6521.42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G247">
        <v>6.0000000000000001E-3</v>
      </c>
      <c r="AH247">
        <v>2</v>
      </c>
      <c r="AI247">
        <v>1045554814</v>
      </c>
      <c r="AJ247">
        <v>211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5">
      <c r="A248">
        <f>ROW(Source!A67)</f>
        <v>67</v>
      </c>
      <c r="B248">
        <v>1045554815</v>
      </c>
      <c r="C248">
        <v>1045554812</v>
      </c>
      <c r="D248">
        <v>394506226</v>
      </c>
      <c r="E248">
        <v>1</v>
      </c>
      <c r="F248">
        <v>1</v>
      </c>
      <c r="G248">
        <v>394458718</v>
      </c>
      <c r="H248">
        <v>3</v>
      </c>
      <c r="I248" t="s">
        <v>609</v>
      </c>
      <c r="J248" t="s">
        <v>610</v>
      </c>
      <c r="K248" t="s">
        <v>611</v>
      </c>
      <c r="L248">
        <v>1339</v>
      </c>
      <c r="N248">
        <v>1007</v>
      </c>
      <c r="O248" t="s">
        <v>241</v>
      </c>
      <c r="P248" t="s">
        <v>241</v>
      </c>
      <c r="Q248">
        <v>1</v>
      </c>
      <c r="X248">
        <v>0.18099999999999999</v>
      </c>
      <c r="Y248">
        <v>1828.56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0</v>
      </c>
      <c r="AG248">
        <v>0.18099999999999999</v>
      </c>
      <c r="AH248">
        <v>2</v>
      </c>
      <c r="AI248">
        <v>1045554815</v>
      </c>
      <c r="AJ248">
        <v>212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5">
      <c r="A249">
        <f>ROW(Source!A67)</f>
        <v>67</v>
      </c>
      <c r="B249">
        <v>1045554816</v>
      </c>
      <c r="C249">
        <v>1045554812</v>
      </c>
      <c r="D249">
        <v>394506091</v>
      </c>
      <c r="E249">
        <v>1</v>
      </c>
      <c r="F249">
        <v>1</v>
      </c>
      <c r="G249">
        <v>394458718</v>
      </c>
      <c r="H249">
        <v>3</v>
      </c>
      <c r="I249" t="s">
        <v>612</v>
      </c>
      <c r="J249" t="s">
        <v>613</v>
      </c>
      <c r="K249" t="s">
        <v>614</v>
      </c>
      <c r="L249">
        <v>1339</v>
      </c>
      <c r="N249">
        <v>1007</v>
      </c>
      <c r="O249" t="s">
        <v>241</v>
      </c>
      <c r="P249" t="s">
        <v>241</v>
      </c>
      <c r="Q249">
        <v>1</v>
      </c>
      <c r="X249">
        <v>0.20799999999999999</v>
      </c>
      <c r="Y249">
        <v>2472.13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0</v>
      </c>
      <c r="AG249">
        <v>0.20799999999999999</v>
      </c>
      <c r="AH249">
        <v>2</v>
      </c>
      <c r="AI249">
        <v>1045554816</v>
      </c>
      <c r="AJ249">
        <v>213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5">
      <c r="A250">
        <f>ROW(Source!A67)</f>
        <v>67</v>
      </c>
      <c r="B250">
        <v>1045554817</v>
      </c>
      <c r="C250">
        <v>1045554812</v>
      </c>
      <c r="D250">
        <v>394472021</v>
      </c>
      <c r="E250">
        <v>394458718</v>
      </c>
      <c r="F250">
        <v>1</v>
      </c>
      <c r="G250">
        <v>394458718</v>
      </c>
      <c r="H250">
        <v>3</v>
      </c>
      <c r="I250" t="s">
        <v>713</v>
      </c>
      <c r="K250" t="s">
        <v>714</v>
      </c>
      <c r="L250">
        <v>1339</v>
      </c>
      <c r="N250">
        <v>1007</v>
      </c>
      <c r="O250" t="s">
        <v>241</v>
      </c>
      <c r="P250" t="s">
        <v>241</v>
      </c>
      <c r="Q250">
        <v>1</v>
      </c>
      <c r="X250">
        <v>1.04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G250">
        <v>1.04</v>
      </c>
      <c r="AH250">
        <v>3</v>
      </c>
      <c r="AI250">
        <v>-1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5">
      <c r="A251">
        <f>ROW(Source!A70)</f>
        <v>70</v>
      </c>
      <c r="B251">
        <v>1045559674</v>
      </c>
      <c r="C251">
        <v>1045559673</v>
      </c>
      <c r="D251">
        <v>394458722</v>
      </c>
      <c r="E251">
        <v>394458718</v>
      </c>
      <c r="F251">
        <v>1</v>
      </c>
      <c r="G251">
        <v>394458718</v>
      </c>
      <c r="H251">
        <v>1</v>
      </c>
      <c r="I251" t="s">
        <v>499</v>
      </c>
      <c r="K251" t="s">
        <v>500</v>
      </c>
      <c r="L251">
        <v>1191</v>
      </c>
      <c r="N251">
        <v>1013</v>
      </c>
      <c r="O251" t="s">
        <v>501</v>
      </c>
      <c r="P251" t="s">
        <v>501</v>
      </c>
      <c r="Q251">
        <v>1</v>
      </c>
      <c r="X251">
        <v>1.59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1</v>
      </c>
      <c r="AF251" t="s">
        <v>165</v>
      </c>
      <c r="AG251">
        <v>1.8285</v>
      </c>
      <c r="AH251">
        <v>2</v>
      </c>
      <c r="AI251">
        <v>1045559674</v>
      </c>
      <c r="AJ251">
        <v>215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5">
      <c r="A252">
        <f>ROW(Source!A70)</f>
        <v>70</v>
      </c>
      <c r="B252">
        <v>1045559675</v>
      </c>
      <c r="C252">
        <v>1045559673</v>
      </c>
      <c r="D252">
        <v>394531453</v>
      </c>
      <c r="E252">
        <v>1</v>
      </c>
      <c r="F252">
        <v>1</v>
      </c>
      <c r="G252">
        <v>394458718</v>
      </c>
      <c r="H252">
        <v>2</v>
      </c>
      <c r="I252" t="s">
        <v>544</v>
      </c>
      <c r="J252" t="s">
        <v>545</v>
      </c>
      <c r="K252" t="s">
        <v>546</v>
      </c>
      <c r="L252">
        <v>1367</v>
      </c>
      <c r="N252">
        <v>91022270</v>
      </c>
      <c r="O252" t="s">
        <v>505</v>
      </c>
      <c r="P252" t="s">
        <v>505</v>
      </c>
      <c r="Q252">
        <v>1</v>
      </c>
      <c r="X252">
        <v>0.23</v>
      </c>
      <c r="Y252">
        <v>0</v>
      </c>
      <c r="Z252">
        <v>76.81</v>
      </c>
      <c r="AA252">
        <v>14.36</v>
      </c>
      <c r="AB252">
        <v>0</v>
      </c>
      <c r="AC252">
        <v>0</v>
      </c>
      <c r="AD252">
        <v>1</v>
      </c>
      <c r="AE252">
        <v>0</v>
      </c>
      <c r="AF252" t="s">
        <v>164</v>
      </c>
      <c r="AG252">
        <v>0.28749999999999998</v>
      </c>
      <c r="AH252">
        <v>2</v>
      </c>
      <c r="AI252">
        <v>1045559675</v>
      </c>
      <c r="AJ252">
        <v>216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5">
      <c r="A253">
        <f>ROW(Source!A70)</f>
        <v>70</v>
      </c>
      <c r="B253">
        <v>1045559676</v>
      </c>
      <c r="C253">
        <v>1045559673</v>
      </c>
      <c r="D253">
        <v>394506123</v>
      </c>
      <c r="E253">
        <v>1</v>
      </c>
      <c r="F253">
        <v>1</v>
      </c>
      <c r="G253">
        <v>394458718</v>
      </c>
      <c r="H253">
        <v>3</v>
      </c>
      <c r="I253" t="s">
        <v>556</v>
      </c>
      <c r="J253" t="s">
        <v>557</v>
      </c>
      <c r="K253" t="s">
        <v>558</v>
      </c>
      <c r="L253">
        <v>1339</v>
      </c>
      <c r="N253">
        <v>1007</v>
      </c>
      <c r="O253" t="s">
        <v>241</v>
      </c>
      <c r="P253" t="s">
        <v>241</v>
      </c>
      <c r="Q253">
        <v>1</v>
      </c>
      <c r="X253">
        <v>8.9999999999999998E-4</v>
      </c>
      <c r="Y253">
        <v>7.07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G253">
        <v>8.9999999999999998E-4</v>
      </c>
      <c r="AH253">
        <v>2</v>
      </c>
      <c r="AI253">
        <v>1045559676</v>
      </c>
      <c r="AJ253">
        <v>217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5">
      <c r="A254">
        <f>ROW(Source!A70)</f>
        <v>70</v>
      </c>
      <c r="B254">
        <v>1045559677</v>
      </c>
      <c r="C254">
        <v>1045559673</v>
      </c>
      <c r="D254">
        <v>394507212</v>
      </c>
      <c r="E254">
        <v>1</v>
      </c>
      <c r="F254">
        <v>1</v>
      </c>
      <c r="G254">
        <v>394458718</v>
      </c>
      <c r="H254">
        <v>3</v>
      </c>
      <c r="I254" t="s">
        <v>615</v>
      </c>
      <c r="J254" t="s">
        <v>616</v>
      </c>
      <c r="K254" t="s">
        <v>617</v>
      </c>
      <c r="L254">
        <v>1348</v>
      </c>
      <c r="N254">
        <v>39568864</v>
      </c>
      <c r="O254" t="s">
        <v>233</v>
      </c>
      <c r="P254" t="s">
        <v>233</v>
      </c>
      <c r="Q254">
        <v>1000</v>
      </c>
      <c r="X254">
        <v>1.6199999999999999E-3</v>
      </c>
      <c r="Y254">
        <v>483.86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G254">
        <v>1.6199999999999999E-3</v>
      </c>
      <c r="AH254">
        <v>2</v>
      </c>
      <c r="AI254">
        <v>1045559677</v>
      </c>
      <c r="AJ254">
        <v>218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5">
      <c r="A255">
        <f>ROW(Source!A70)</f>
        <v>70</v>
      </c>
      <c r="B255">
        <v>1045559678</v>
      </c>
      <c r="C255">
        <v>1045559673</v>
      </c>
      <c r="D255">
        <v>394506686</v>
      </c>
      <c r="E255">
        <v>1</v>
      </c>
      <c r="F255">
        <v>1</v>
      </c>
      <c r="G255">
        <v>394458718</v>
      </c>
      <c r="H255">
        <v>3</v>
      </c>
      <c r="I255" t="s">
        <v>618</v>
      </c>
      <c r="J255" t="s">
        <v>619</v>
      </c>
      <c r="K255" t="s">
        <v>620</v>
      </c>
      <c r="L255">
        <v>1339</v>
      </c>
      <c r="N255">
        <v>1007</v>
      </c>
      <c r="O255" t="s">
        <v>241</v>
      </c>
      <c r="P255" t="s">
        <v>241</v>
      </c>
      <c r="Q255">
        <v>1</v>
      </c>
      <c r="X255">
        <v>3.7000000000000002E-3</v>
      </c>
      <c r="Y255">
        <v>113.26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G255">
        <v>3.7000000000000002E-3</v>
      </c>
      <c r="AH255">
        <v>2</v>
      </c>
      <c r="AI255">
        <v>1045559678</v>
      </c>
      <c r="AJ255">
        <v>219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5">
      <c r="A256">
        <f>ROW(Source!A70)</f>
        <v>70</v>
      </c>
      <c r="B256">
        <v>1045559679</v>
      </c>
      <c r="C256">
        <v>1045559673</v>
      </c>
      <c r="D256">
        <v>394506876</v>
      </c>
      <c r="E256">
        <v>1</v>
      </c>
      <c r="F256">
        <v>1</v>
      </c>
      <c r="G256">
        <v>394458718</v>
      </c>
      <c r="H256">
        <v>3</v>
      </c>
      <c r="I256" t="s">
        <v>621</v>
      </c>
      <c r="J256" t="s">
        <v>622</v>
      </c>
      <c r="K256" t="s">
        <v>623</v>
      </c>
      <c r="L256">
        <v>1301</v>
      </c>
      <c r="N256">
        <v>1003</v>
      </c>
      <c r="O256" t="s">
        <v>203</v>
      </c>
      <c r="P256" t="s">
        <v>203</v>
      </c>
      <c r="Q256">
        <v>1</v>
      </c>
      <c r="X256">
        <v>10.199999999999999</v>
      </c>
      <c r="Y256">
        <v>2.1800000000000002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G256">
        <v>10.199999999999999</v>
      </c>
      <c r="AH256">
        <v>2</v>
      </c>
      <c r="AI256">
        <v>1045559679</v>
      </c>
      <c r="AJ256">
        <v>220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5">
      <c r="A257">
        <f>ROW(Source!A71)</f>
        <v>71</v>
      </c>
      <c r="B257">
        <v>1045559674</v>
      </c>
      <c r="C257">
        <v>1045559673</v>
      </c>
      <c r="D257">
        <v>394458722</v>
      </c>
      <c r="E257">
        <v>394458718</v>
      </c>
      <c r="F257">
        <v>1</v>
      </c>
      <c r="G257">
        <v>394458718</v>
      </c>
      <c r="H257">
        <v>1</v>
      </c>
      <c r="I257" t="s">
        <v>499</v>
      </c>
      <c r="K257" t="s">
        <v>500</v>
      </c>
      <c r="L257">
        <v>1191</v>
      </c>
      <c r="N257">
        <v>1013</v>
      </c>
      <c r="O257" t="s">
        <v>501</v>
      </c>
      <c r="P257" t="s">
        <v>501</v>
      </c>
      <c r="Q257">
        <v>1</v>
      </c>
      <c r="X257">
        <v>1.59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1</v>
      </c>
      <c r="AF257" t="s">
        <v>165</v>
      </c>
      <c r="AG257">
        <v>1.8285</v>
      </c>
      <c r="AH257">
        <v>2</v>
      </c>
      <c r="AI257">
        <v>1045559674</v>
      </c>
      <c r="AJ257">
        <v>221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5">
      <c r="A258">
        <f>ROW(Source!A71)</f>
        <v>71</v>
      </c>
      <c r="B258">
        <v>1045559675</v>
      </c>
      <c r="C258">
        <v>1045559673</v>
      </c>
      <c r="D258">
        <v>394531453</v>
      </c>
      <c r="E258">
        <v>1</v>
      </c>
      <c r="F258">
        <v>1</v>
      </c>
      <c r="G258">
        <v>394458718</v>
      </c>
      <c r="H258">
        <v>2</v>
      </c>
      <c r="I258" t="s">
        <v>544</v>
      </c>
      <c r="J258" t="s">
        <v>545</v>
      </c>
      <c r="K258" t="s">
        <v>546</v>
      </c>
      <c r="L258">
        <v>1367</v>
      </c>
      <c r="N258">
        <v>91022270</v>
      </c>
      <c r="O258" t="s">
        <v>505</v>
      </c>
      <c r="P258" t="s">
        <v>505</v>
      </c>
      <c r="Q258">
        <v>1</v>
      </c>
      <c r="X258">
        <v>0.23</v>
      </c>
      <c r="Y258">
        <v>0</v>
      </c>
      <c r="Z258">
        <v>76.81</v>
      </c>
      <c r="AA258">
        <v>14.36</v>
      </c>
      <c r="AB258">
        <v>0</v>
      </c>
      <c r="AC258">
        <v>0</v>
      </c>
      <c r="AD258">
        <v>1</v>
      </c>
      <c r="AE258">
        <v>0</v>
      </c>
      <c r="AF258" t="s">
        <v>164</v>
      </c>
      <c r="AG258">
        <v>0.28749999999999998</v>
      </c>
      <c r="AH258">
        <v>2</v>
      </c>
      <c r="AI258">
        <v>1045559675</v>
      </c>
      <c r="AJ258">
        <v>222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5">
      <c r="A259">
        <f>ROW(Source!A71)</f>
        <v>71</v>
      </c>
      <c r="B259">
        <v>1045559676</v>
      </c>
      <c r="C259">
        <v>1045559673</v>
      </c>
      <c r="D259">
        <v>394506123</v>
      </c>
      <c r="E259">
        <v>1</v>
      </c>
      <c r="F259">
        <v>1</v>
      </c>
      <c r="G259">
        <v>394458718</v>
      </c>
      <c r="H259">
        <v>3</v>
      </c>
      <c r="I259" t="s">
        <v>556</v>
      </c>
      <c r="J259" t="s">
        <v>557</v>
      </c>
      <c r="K259" t="s">
        <v>558</v>
      </c>
      <c r="L259">
        <v>1339</v>
      </c>
      <c r="N259">
        <v>1007</v>
      </c>
      <c r="O259" t="s">
        <v>241</v>
      </c>
      <c r="P259" t="s">
        <v>241</v>
      </c>
      <c r="Q259">
        <v>1</v>
      </c>
      <c r="X259">
        <v>8.9999999999999998E-4</v>
      </c>
      <c r="Y259">
        <v>7.07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G259">
        <v>8.9999999999999998E-4</v>
      </c>
      <c r="AH259">
        <v>2</v>
      </c>
      <c r="AI259">
        <v>1045559676</v>
      </c>
      <c r="AJ259">
        <v>223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5">
      <c r="A260">
        <f>ROW(Source!A71)</f>
        <v>71</v>
      </c>
      <c r="B260">
        <v>1045559677</v>
      </c>
      <c r="C260">
        <v>1045559673</v>
      </c>
      <c r="D260">
        <v>394507212</v>
      </c>
      <c r="E260">
        <v>1</v>
      </c>
      <c r="F260">
        <v>1</v>
      </c>
      <c r="G260">
        <v>394458718</v>
      </c>
      <c r="H260">
        <v>3</v>
      </c>
      <c r="I260" t="s">
        <v>615</v>
      </c>
      <c r="J260" t="s">
        <v>616</v>
      </c>
      <c r="K260" t="s">
        <v>617</v>
      </c>
      <c r="L260">
        <v>1348</v>
      </c>
      <c r="N260">
        <v>39568864</v>
      </c>
      <c r="O260" t="s">
        <v>233</v>
      </c>
      <c r="P260" t="s">
        <v>233</v>
      </c>
      <c r="Q260">
        <v>1000</v>
      </c>
      <c r="X260">
        <v>1.6199999999999999E-3</v>
      </c>
      <c r="Y260">
        <v>483.86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0</v>
      </c>
      <c r="AG260">
        <v>1.6199999999999999E-3</v>
      </c>
      <c r="AH260">
        <v>2</v>
      </c>
      <c r="AI260">
        <v>1045559677</v>
      </c>
      <c r="AJ260">
        <v>224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5">
      <c r="A261">
        <f>ROW(Source!A71)</f>
        <v>71</v>
      </c>
      <c r="B261">
        <v>1045559678</v>
      </c>
      <c r="C261">
        <v>1045559673</v>
      </c>
      <c r="D261">
        <v>394506686</v>
      </c>
      <c r="E261">
        <v>1</v>
      </c>
      <c r="F261">
        <v>1</v>
      </c>
      <c r="G261">
        <v>394458718</v>
      </c>
      <c r="H261">
        <v>3</v>
      </c>
      <c r="I261" t="s">
        <v>618</v>
      </c>
      <c r="J261" t="s">
        <v>619</v>
      </c>
      <c r="K261" t="s">
        <v>620</v>
      </c>
      <c r="L261">
        <v>1339</v>
      </c>
      <c r="N261">
        <v>1007</v>
      </c>
      <c r="O261" t="s">
        <v>241</v>
      </c>
      <c r="P261" t="s">
        <v>241</v>
      </c>
      <c r="Q261">
        <v>1</v>
      </c>
      <c r="X261">
        <v>3.7000000000000002E-3</v>
      </c>
      <c r="Y261">
        <v>113.26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0</v>
      </c>
      <c r="AG261">
        <v>3.7000000000000002E-3</v>
      </c>
      <c r="AH261">
        <v>2</v>
      </c>
      <c r="AI261">
        <v>1045559678</v>
      </c>
      <c r="AJ261">
        <v>225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5">
      <c r="A262">
        <f>ROW(Source!A71)</f>
        <v>71</v>
      </c>
      <c r="B262">
        <v>1045559679</v>
      </c>
      <c r="C262">
        <v>1045559673</v>
      </c>
      <c r="D262">
        <v>394506876</v>
      </c>
      <c r="E262">
        <v>1</v>
      </c>
      <c r="F262">
        <v>1</v>
      </c>
      <c r="G262">
        <v>394458718</v>
      </c>
      <c r="H262">
        <v>3</v>
      </c>
      <c r="I262" t="s">
        <v>621</v>
      </c>
      <c r="J262" t="s">
        <v>622</v>
      </c>
      <c r="K262" t="s">
        <v>623</v>
      </c>
      <c r="L262">
        <v>1301</v>
      </c>
      <c r="N262">
        <v>1003</v>
      </c>
      <c r="O262" t="s">
        <v>203</v>
      </c>
      <c r="P262" t="s">
        <v>203</v>
      </c>
      <c r="Q262">
        <v>1</v>
      </c>
      <c r="X262">
        <v>10.199999999999999</v>
      </c>
      <c r="Y262">
        <v>2.1800000000000002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G262">
        <v>10.199999999999999</v>
      </c>
      <c r="AH262">
        <v>2</v>
      </c>
      <c r="AI262">
        <v>1045559679</v>
      </c>
      <c r="AJ262">
        <v>226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5">
      <c r="A263">
        <f>ROW(Source!A72)</f>
        <v>72</v>
      </c>
      <c r="B263">
        <v>1045559683</v>
      </c>
      <c r="C263">
        <v>1045559681</v>
      </c>
      <c r="D263">
        <v>394458722</v>
      </c>
      <c r="E263">
        <v>394458718</v>
      </c>
      <c r="F263">
        <v>1</v>
      </c>
      <c r="G263">
        <v>394458718</v>
      </c>
      <c r="H263">
        <v>1</v>
      </c>
      <c r="I263" t="s">
        <v>499</v>
      </c>
      <c r="K263" t="s">
        <v>500</v>
      </c>
      <c r="L263">
        <v>1191</v>
      </c>
      <c r="N263">
        <v>1013</v>
      </c>
      <c r="O263" t="s">
        <v>501</v>
      </c>
      <c r="P263" t="s">
        <v>501</v>
      </c>
      <c r="Q263">
        <v>1</v>
      </c>
      <c r="X263">
        <v>1.47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1</v>
      </c>
      <c r="AF263" t="s">
        <v>165</v>
      </c>
      <c r="AG263">
        <v>1.6904999999999999</v>
      </c>
      <c r="AH263">
        <v>2</v>
      </c>
      <c r="AI263">
        <v>1045559683</v>
      </c>
      <c r="AJ263">
        <v>227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5">
      <c r="A264">
        <f>ROW(Source!A72)</f>
        <v>72</v>
      </c>
      <c r="B264">
        <v>1045559684</v>
      </c>
      <c r="C264">
        <v>1045559681</v>
      </c>
      <c r="D264">
        <v>394459462</v>
      </c>
      <c r="E264">
        <v>394458718</v>
      </c>
      <c r="F264">
        <v>1</v>
      </c>
      <c r="G264">
        <v>394458718</v>
      </c>
      <c r="H264">
        <v>2</v>
      </c>
      <c r="I264" t="s">
        <v>512</v>
      </c>
      <c r="K264" t="s">
        <v>513</v>
      </c>
      <c r="L264">
        <v>1344</v>
      </c>
      <c r="N264">
        <v>1008</v>
      </c>
      <c r="O264" t="s">
        <v>514</v>
      </c>
      <c r="P264" t="s">
        <v>514</v>
      </c>
      <c r="Q264">
        <v>1</v>
      </c>
      <c r="X264">
        <v>3.35</v>
      </c>
      <c r="Y264">
        <v>0</v>
      </c>
      <c r="Z264">
        <v>1</v>
      </c>
      <c r="AA264">
        <v>0</v>
      </c>
      <c r="AB264">
        <v>0</v>
      </c>
      <c r="AC264">
        <v>0</v>
      </c>
      <c r="AD264">
        <v>1</v>
      </c>
      <c r="AE264">
        <v>0</v>
      </c>
      <c r="AF264" t="s">
        <v>164</v>
      </c>
      <c r="AG264">
        <v>4.1875</v>
      </c>
      <c r="AH264">
        <v>2</v>
      </c>
      <c r="AI264">
        <v>1045559684</v>
      </c>
      <c r="AJ264">
        <v>228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5">
      <c r="A265">
        <f>ROW(Source!A72)</f>
        <v>72</v>
      </c>
      <c r="B265">
        <v>1045559685</v>
      </c>
      <c r="C265">
        <v>1045559681</v>
      </c>
      <c r="D265">
        <v>394506069</v>
      </c>
      <c r="E265">
        <v>1</v>
      </c>
      <c r="F265">
        <v>1</v>
      </c>
      <c r="G265">
        <v>394458718</v>
      </c>
      <c r="H265">
        <v>3</v>
      </c>
      <c r="I265" t="s">
        <v>624</v>
      </c>
      <c r="J265" t="s">
        <v>625</v>
      </c>
      <c r="K265" t="s">
        <v>626</v>
      </c>
      <c r="L265">
        <v>1348</v>
      </c>
      <c r="N265">
        <v>39568864</v>
      </c>
      <c r="O265" t="s">
        <v>233</v>
      </c>
      <c r="P265" t="s">
        <v>233</v>
      </c>
      <c r="Q265">
        <v>1000</v>
      </c>
      <c r="X265">
        <v>1.1000000000000001E-3</v>
      </c>
      <c r="Y265">
        <v>17876.91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G265">
        <v>1.1000000000000001E-3</v>
      </c>
      <c r="AH265">
        <v>2</v>
      </c>
      <c r="AI265">
        <v>1045559685</v>
      </c>
      <c r="AJ265">
        <v>229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5">
      <c r="A266">
        <f>ROW(Source!A72)</f>
        <v>72</v>
      </c>
      <c r="B266">
        <v>1045559686</v>
      </c>
      <c r="C266">
        <v>1045559681</v>
      </c>
      <c r="D266">
        <v>394475311</v>
      </c>
      <c r="E266">
        <v>394458718</v>
      </c>
      <c r="F266">
        <v>1</v>
      </c>
      <c r="G266">
        <v>394458718</v>
      </c>
      <c r="H266">
        <v>3</v>
      </c>
      <c r="I266" t="s">
        <v>715</v>
      </c>
      <c r="K266" t="s">
        <v>716</v>
      </c>
      <c r="L266">
        <v>195242642</v>
      </c>
      <c r="N266">
        <v>1010</v>
      </c>
      <c r="O266" t="s">
        <v>256</v>
      </c>
      <c r="P266" t="s">
        <v>256</v>
      </c>
      <c r="Q266">
        <v>1</v>
      </c>
      <c r="X266">
        <v>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G266">
        <v>2</v>
      </c>
      <c r="AH266">
        <v>3</v>
      </c>
      <c r="AI266">
        <v>-1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5">
      <c r="A267">
        <f>ROW(Source!A72)</f>
        <v>72</v>
      </c>
      <c r="B267">
        <v>1045559687</v>
      </c>
      <c r="C267">
        <v>1045559681</v>
      </c>
      <c r="D267">
        <v>394475611</v>
      </c>
      <c r="E267">
        <v>394458718</v>
      </c>
      <c r="F267">
        <v>1</v>
      </c>
      <c r="G267">
        <v>394458718</v>
      </c>
      <c r="H267">
        <v>3</v>
      </c>
      <c r="I267" t="s">
        <v>717</v>
      </c>
      <c r="K267" t="s">
        <v>718</v>
      </c>
      <c r="L267">
        <v>195242642</v>
      </c>
      <c r="N267">
        <v>1010</v>
      </c>
      <c r="O267" t="s">
        <v>256</v>
      </c>
      <c r="P267" t="s">
        <v>256</v>
      </c>
      <c r="Q267">
        <v>1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G267">
        <v>1</v>
      </c>
      <c r="AH267">
        <v>3</v>
      </c>
      <c r="AI267">
        <v>-1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5">
      <c r="A268">
        <f>ROW(Source!A72)</f>
        <v>72</v>
      </c>
      <c r="B268">
        <v>1045559688</v>
      </c>
      <c r="C268">
        <v>1045559681</v>
      </c>
      <c r="D268">
        <v>394480058</v>
      </c>
      <c r="E268">
        <v>394458718</v>
      </c>
      <c r="F268">
        <v>1</v>
      </c>
      <c r="G268">
        <v>394458718</v>
      </c>
      <c r="H268">
        <v>3</v>
      </c>
      <c r="I268" t="s">
        <v>530</v>
      </c>
      <c r="K268" t="s">
        <v>531</v>
      </c>
      <c r="L268">
        <v>1344</v>
      </c>
      <c r="N268">
        <v>1008</v>
      </c>
      <c r="O268" t="s">
        <v>514</v>
      </c>
      <c r="P268" t="s">
        <v>514</v>
      </c>
      <c r="Q268">
        <v>1</v>
      </c>
      <c r="X268">
        <v>0.84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G268">
        <v>0.84</v>
      </c>
      <c r="AH268">
        <v>2</v>
      </c>
      <c r="AI268">
        <v>1045559688</v>
      </c>
      <c r="AJ268">
        <v>232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5">
      <c r="A269">
        <f>ROW(Source!A73)</f>
        <v>73</v>
      </c>
      <c r="B269">
        <v>1045559683</v>
      </c>
      <c r="C269">
        <v>1045559681</v>
      </c>
      <c r="D269">
        <v>394458722</v>
      </c>
      <c r="E269">
        <v>394458718</v>
      </c>
      <c r="F269">
        <v>1</v>
      </c>
      <c r="G269">
        <v>394458718</v>
      </c>
      <c r="H269">
        <v>1</v>
      </c>
      <c r="I269" t="s">
        <v>499</v>
      </c>
      <c r="K269" t="s">
        <v>500</v>
      </c>
      <c r="L269">
        <v>1191</v>
      </c>
      <c r="N269">
        <v>1013</v>
      </c>
      <c r="O269" t="s">
        <v>501</v>
      </c>
      <c r="P269" t="s">
        <v>501</v>
      </c>
      <c r="Q269">
        <v>1</v>
      </c>
      <c r="X269">
        <v>1.47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1</v>
      </c>
      <c r="AF269" t="s">
        <v>165</v>
      </c>
      <c r="AG269">
        <v>1.6904999999999999</v>
      </c>
      <c r="AH269">
        <v>2</v>
      </c>
      <c r="AI269">
        <v>1045559683</v>
      </c>
      <c r="AJ269">
        <v>233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5">
      <c r="A270">
        <f>ROW(Source!A73)</f>
        <v>73</v>
      </c>
      <c r="B270">
        <v>1045559684</v>
      </c>
      <c r="C270">
        <v>1045559681</v>
      </c>
      <c r="D270">
        <v>394459462</v>
      </c>
      <c r="E270">
        <v>394458718</v>
      </c>
      <c r="F270">
        <v>1</v>
      </c>
      <c r="G270">
        <v>394458718</v>
      </c>
      <c r="H270">
        <v>2</v>
      </c>
      <c r="I270" t="s">
        <v>512</v>
      </c>
      <c r="K270" t="s">
        <v>513</v>
      </c>
      <c r="L270">
        <v>1344</v>
      </c>
      <c r="N270">
        <v>1008</v>
      </c>
      <c r="O270" t="s">
        <v>514</v>
      </c>
      <c r="P270" t="s">
        <v>514</v>
      </c>
      <c r="Q270">
        <v>1</v>
      </c>
      <c r="X270">
        <v>3.35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1</v>
      </c>
      <c r="AE270">
        <v>0</v>
      </c>
      <c r="AF270" t="s">
        <v>164</v>
      </c>
      <c r="AG270">
        <v>4.1875</v>
      </c>
      <c r="AH270">
        <v>2</v>
      </c>
      <c r="AI270">
        <v>1045559684</v>
      </c>
      <c r="AJ270">
        <v>234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5">
      <c r="A271">
        <f>ROW(Source!A73)</f>
        <v>73</v>
      </c>
      <c r="B271">
        <v>1045559685</v>
      </c>
      <c r="C271">
        <v>1045559681</v>
      </c>
      <c r="D271">
        <v>394506069</v>
      </c>
      <c r="E271">
        <v>1</v>
      </c>
      <c r="F271">
        <v>1</v>
      </c>
      <c r="G271">
        <v>394458718</v>
      </c>
      <c r="H271">
        <v>3</v>
      </c>
      <c r="I271" t="s">
        <v>624</v>
      </c>
      <c r="J271" t="s">
        <v>625</v>
      </c>
      <c r="K271" t="s">
        <v>626</v>
      </c>
      <c r="L271">
        <v>1348</v>
      </c>
      <c r="N271">
        <v>39568864</v>
      </c>
      <c r="O271" t="s">
        <v>233</v>
      </c>
      <c r="P271" t="s">
        <v>233</v>
      </c>
      <c r="Q271">
        <v>1000</v>
      </c>
      <c r="X271">
        <v>1.1000000000000001E-3</v>
      </c>
      <c r="Y271">
        <v>17876.91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G271">
        <v>1.1000000000000001E-3</v>
      </c>
      <c r="AH271">
        <v>2</v>
      </c>
      <c r="AI271">
        <v>1045559685</v>
      </c>
      <c r="AJ271">
        <v>235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5">
      <c r="A272">
        <f>ROW(Source!A73)</f>
        <v>73</v>
      </c>
      <c r="B272">
        <v>1045559686</v>
      </c>
      <c r="C272">
        <v>1045559681</v>
      </c>
      <c r="D272">
        <v>394475311</v>
      </c>
      <c r="E272">
        <v>394458718</v>
      </c>
      <c r="F272">
        <v>1</v>
      </c>
      <c r="G272">
        <v>394458718</v>
      </c>
      <c r="H272">
        <v>3</v>
      </c>
      <c r="I272" t="s">
        <v>715</v>
      </c>
      <c r="K272" t="s">
        <v>716</v>
      </c>
      <c r="L272">
        <v>195242642</v>
      </c>
      <c r="N272">
        <v>1010</v>
      </c>
      <c r="O272" t="s">
        <v>256</v>
      </c>
      <c r="P272" t="s">
        <v>256</v>
      </c>
      <c r="Q272">
        <v>1</v>
      </c>
      <c r="X272">
        <v>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G272">
        <v>2</v>
      </c>
      <c r="AH272">
        <v>3</v>
      </c>
      <c r="AI272">
        <v>-1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5">
      <c r="A273">
        <f>ROW(Source!A73)</f>
        <v>73</v>
      </c>
      <c r="B273">
        <v>1045559687</v>
      </c>
      <c r="C273">
        <v>1045559681</v>
      </c>
      <c r="D273">
        <v>394475611</v>
      </c>
      <c r="E273">
        <v>394458718</v>
      </c>
      <c r="F273">
        <v>1</v>
      </c>
      <c r="G273">
        <v>394458718</v>
      </c>
      <c r="H273">
        <v>3</v>
      </c>
      <c r="I273" t="s">
        <v>717</v>
      </c>
      <c r="K273" t="s">
        <v>718</v>
      </c>
      <c r="L273">
        <v>195242642</v>
      </c>
      <c r="N273">
        <v>1010</v>
      </c>
      <c r="O273" t="s">
        <v>256</v>
      </c>
      <c r="P273" t="s">
        <v>256</v>
      </c>
      <c r="Q273">
        <v>1</v>
      </c>
      <c r="X273">
        <v>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G273">
        <v>1</v>
      </c>
      <c r="AH273">
        <v>3</v>
      </c>
      <c r="AI273">
        <v>-1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5">
      <c r="A274">
        <f>ROW(Source!A73)</f>
        <v>73</v>
      </c>
      <c r="B274">
        <v>1045559688</v>
      </c>
      <c r="C274">
        <v>1045559681</v>
      </c>
      <c r="D274">
        <v>394480058</v>
      </c>
      <c r="E274">
        <v>394458718</v>
      </c>
      <c r="F274">
        <v>1</v>
      </c>
      <c r="G274">
        <v>394458718</v>
      </c>
      <c r="H274">
        <v>3</v>
      </c>
      <c r="I274" t="s">
        <v>530</v>
      </c>
      <c r="K274" t="s">
        <v>531</v>
      </c>
      <c r="L274">
        <v>1344</v>
      </c>
      <c r="N274">
        <v>1008</v>
      </c>
      <c r="O274" t="s">
        <v>514</v>
      </c>
      <c r="P274" t="s">
        <v>514</v>
      </c>
      <c r="Q274">
        <v>1</v>
      </c>
      <c r="X274">
        <v>0.84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0</v>
      </c>
      <c r="AG274">
        <v>0.84</v>
      </c>
      <c r="AH274">
        <v>2</v>
      </c>
      <c r="AI274">
        <v>1045559688</v>
      </c>
      <c r="AJ274">
        <v>238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5">
      <c r="A275">
        <f>ROW(Source!A78)</f>
        <v>78</v>
      </c>
      <c r="B275">
        <v>1045559864</v>
      </c>
      <c r="C275">
        <v>1045559863</v>
      </c>
      <c r="D275">
        <v>394458722</v>
      </c>
      <c r="E275">
        <v>394458718</v>
      </c>
      <c r="F275">
        <v>1</v>
      </c>
      <c r="G275">
        <v>394458718</v>
      </c>
      <c r="H275">
        <v>1</v>
      </c>
      <c r="I275" t="s">
        <v>499</v>
      </c>
      <c r="K275" t="s">
        <v>500</v>
      </c>
      <c r="L275">
        <v>1191</v>
      </c>
      <c r="N275">
        <v>1013</v>
      </c>
      <c r="O275" t="s">
        <v>501</v>
      </c>
      <c r="P275" t="s">
        <v>501</v>
      </c>
      <c r="Q275">
        <v>1</v>
      </c>
      <c r="X275">
        <v>2.31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1</v>
      </c>
      <c r="AG275">
        <v>2.31</v>
      </c>
      <c r="AH275">
        <v>2</v>
      </c>
      <c r="AI275">
        <v>1045559864</v>
      </c>
      <c r="AJ275">
        <v>239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5">
      <c r="A276">
        <f>ROW(Source!A79)</f>
        <v>79</v>
      </c>
      <c r="B276">
        <v>1045559864</v>
      </c>
      <c r="C276">
        <v>1045559863</v>
      </c>
      <c r="D276">
        <v>394458722</v>
      </c>
      <c r="E276">
        <v>394458718</v>
      </c>
      <c r="F276">
        <v>1</v>
      </c>
      <c r="G276">
        <v>394458718</v>
      </c>
      <c r="H276">
        <v>1</v>
      </c>
      <c r="I276" t="s">
        <v>499</v>
      </c>
      <c r="K276" t="s">
        <v>500</v>
      </c>
      <c r="L276">
        <v>1191</v>
      </c>
      <c r="N276">
        <v>1013</v>
      </c>
      <c r="O276" t="s">
        <v>501</v>
      </c>
      <c r="P276" t="s">
        <v>501</v>
      </c>
      <c r="Q276">
        <v>1</v>
      </c>
      <c r="X276">
        <v>2.31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1</v>
      </c>
      <c r="AG276">
        <v>2.31</v>
      </c>
      <c r="AH276">
        <v>2</v>
      </c>
      <c r="AI276">
        <v>1045559864</v>
      </c>
      <c r="AJ276">
        <v>240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5">
      <c r="A277">
        <f>ROW(Source!A80)</f>
        <v>80</v>
      </c>
      <c r="B277">
        <v>1045560017</v>
      </c>
      <c r="C277">
        <v>1045560016</v>
      </c>
      <c r="D277">
        <v>394458722</v>
      </c>
      <c r="E277">
        <v>394458718</v>
      </c>
      <c r="F277">
        <v>1</v>
      </c>
      <c r="G277">
        <v>394458718</v>
      </c>
      <c r="H277">
        <v>1</v>
      </c>
      <c r="I277" t="s">
        <v>499</v>
      </c>
      <c r="K277" t="s">
        <v>500</v>
      </c>
      <c r="L277">
        <v>1191</v>
      </c>
      <c r="N277">
        <v>1013</v>
      </c>
      <c r="O277" t="s">
        <v>501</v>
      </c>
      <c r="P277" t="s">
        <v>501</v>
      </c>
      <c r="Q277">
        <v>1</v>
      </c>
      <c r="X277">
        <v>4.8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 t="s">
        <v>271</v>
      </c>
      <c r="AG277">
        <v>1.44</v>
      </c>
      <c r="AH277">
        <v>2</v>
      </c>
      <c r="AI277">
        <v>1045560017</v>
      </c>
      <c r="AJ277">
        <v>241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5">
      <c r="A278">
        <f>ROW(Source!A81)</f>
        <v>81</v>
      </c>
      <c r="B278">
        <v>1045560017</v>
      </c>
      <c r="C278">
        <v>1045560016</v>
      </c>
      <c r="D278">
        <v>394458722</v>
      </c>
      <c r="E278">
        <v>394458718</v>
      </c>
      <c r="F278">
        <v>1</v>
      </c>
      <c r="G278">
        <v>394458718</v>
      </c>
      <c r="H278">
        <v>1</v>
      </c>
      <c r="I278" t="s">
        <v>499</v>
      </c>
      <c r="K278" t="s">
        <v>500</v>
      </c>
      <c r="L278">
        <v>1191</v>
      </c>
      <c r="N278">
        <v>1013</v>
      </c>
      <c r="O278" t="s">
        <v>501</v>
      </c>
      <c r="P278" t="s">
        <v>501</v>
      </c>
      <c r="Q278">
        <v>1</v>
      </c>
      <c r="X278">
        <v>4.8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1</v>
      </c>
      <c r="AF278" t="s">
        <v>271</v>
      </c>
      <c r="AG278">
        <v>1.44</v>
      </c>
      <c r="AH278">
        <v>2</v>
      </c>
      <c r="AI278">
        <v>1045560017</v>
      </c>
      <c r="AJ278">
        <v>242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5">
      <c r="A279">
        <f>ROW(Source!A82)</f>
        <v>82</v>
      </c>
      <c r="B279">
        <v>1045560030</v>
      </c>
      <c r="C279">
        <v>1045560029</v>
      </c>
      <c r="D279">
        <v>394458722</v>
      </c>
      <c r="E279">
        <v>394458718</v>
      </c>
      <c r="F279">
        <v>1</v>
      </c>
      <c r="G279">
        <v>394458718</v>
      </c>
      <c r="H279">
        <v>1</v>
      </c>
      <c r="I279" t="s">
        <v>499</v>
      </c>
      <c r="K279" t="s">
        <v>500</v>
      </c>
      <c r="L279">
        <v>1191</v>
      </c>
      <c r="N279">
        <v>1013</v>
      </c>
      <c r="O279" t="s">
        <v>501</v>
      </c>
      <c r="P279" t="s">
        <v>501</v>
      </c>
      <c r="Q279">
        <v>1</v>
      </c>
      <c r="X279">
        <v>256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1</v>
      </c>
      <c r="AF279" t="s">
        <v>165</v>
      </c>
      <c r="AG279">
        <v>294.39999999999998</v>
      </c>
      <c r="AH279">
        <v>2</v>
      </c>
      <c r="AI279">
        <v>1045560030</v>
      </c>
      <c r="AJ279">
        <v>243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5">
      <c r="A280">
        <f>ROW(Source!A82)</f>
        <v>82</v>
      </c>
      <c r="B280">
        <v>1045560031</v>
      </c>
      <c r="C280">
        <v>1045560029</v>
      </c>
      <c r="D280">
        <v>394530716</v>
      </c>
      <c r="E280">
        <v>1</v>
      </c>
      <c r="F280">
        <v>1</v>
      </c>
      <c r="G280">
        <v>394458718</v>
      </c>
      <c r="H280">
        <v>2</v>
      </c>
      <c r="I280" t="s">
        <v>527</v>
      </c>
      <c r="J280" t="s">
        <v>528</v>
      </c>
      <c r="K280" t="s">
        <v>529</v>
      </c>
      <c r="L280">
        <v>1367</v>
      </c>
      <c r="N280">
        <v>91022270</v>
      </c>
      <c r="O280" t="s">
        <v>505</v>
      </c>
      <c r="P280" t="s">
        <v>505</v>
      </c>
      <c r="Q280">
        <v>1</v>
      </c>
      <c r="X280">
        <v>9.1999999999999993</v>
      </c>
      <c r="Y280">
        <v>0</v>
      </c>
      <c r="Z280">
        <v>240.8</v>
      </c>
      <c r="AA280">
        <v>16.48</v>
      </c>
      <c r="AB280">
        <v>0</v>
      </c>
      <c r="AC280">
        <v>0</v>
      </c>
      <c r="AD280">
        <v>1</v>
      </c>
      <c r="AE280">
        <v>0</v>
      </c>
      <c r="AF280" t="s">
        <v>164</v>
      </c>
      <c r="AG280">
        <v>11.5</v>
      </c>
      <c r="AH280">
        <v>2</v>
      </c>
      <c r="AI280">
        <v>1045560031</v>
      </c>
      <c r="AJ280">
        <v>244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5">
      <c r="A281">
        <f>ROW(Source!A82)</f>
        <v>82</v>
      </c>
      <c r="B281">
        <v>1045560032</v>
      </c>
      <c r="C281">
        <v>1045560029</v>
      </c>
      <c r="D281">
        <v>394459462</v>
      </c>
      <c r="E281">
        <v>394458718</v>
      </c>
      <c r="F281">
        <v>1</v>
      </c>
      <c r="G281">
        <v>394458718</v>
      </c>
      <c r="H281">
        <v>2</v>
      </c>
      <c r="I281" t="s">
        <v>512</v>
      </c>
      <c r="K281" t="s">
        <v>513</v>
      </c>
      <c r="L281">
        <v>1344</v>
      </c>
      <c r="N281">
        <v>1008</v>
      </c>
      <c r="O281" t="s">
        <v>514</v>
      </c>
      <c r="P281" t="s">
        <v>514</v>
      </c>
      <c r="Q281">
        <v>1</v>
      </c>
      <c r="X281">
        <v>1034.82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1</v>
      </c>
      <c r="AE281">
        <v>0</v>
      </c>
      <c r="AF281" t="s">
        <v>164</v>
      </c>
      <c r="AG281">
        <v>1293.5250000000001</v>
      </c>
      <c r="AH281">
        <v>2</v>
      </c>
      <c r="AI281">
        <v>1045560032</v>
      </c>
      <c r="AJ281">
        <v>245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5">
      <c r="A282">
        <f>ROW(Source!A82)</f>
        <v>82</v>
      </c>
      <c r="B282">
        <v>1045560033</v>
      </c>
      <c r="C282">
        <v>1045560029</v>
      </c>
      <c r="D282">
        <v>394475795</v>
      </c>
      <c r="E282">
        <v>394458718</v>
      </c>
      <c r="F282">
        <v>1</v>
      </c>
      <c r="G282">
        <v>394458718</v>
      </c>
      <c r="H282">
        <v>3</v>
      </c>
      <c r="I282" t="s">
        <v>691</v>
      </c>
      <c r="K282" t="s">
        <v>692</v>
      </c>
      <c r="L282">
        <v>1348</v>
      </c>
      <c r="N282">
        <v>39568864</v>
      </c>
      <c r="O282" t="s">
        <v>233</v>
      </c>
      <c r="P282" t="s">
        <v>233</v>
      </c>
      <c r="Q282">
        <v>1000</v>
      </c>
      <c r="X282">
        <v>2.4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G282">
        <v>2.4</v>
      </c>
      <c r="AH282">
        <v>3</v>
      </c>
      <c r="AI282">
        <v>-1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5">
      <c r="A283">
        <f>ROW(Source!A82)</f>
        <v>82</v>
      </c>
      <c r="B283">
        <v>1045560034</v>
      </c>
      <c r="C283">
        <v>1045560029</v>
      </c>
      <c r="D283">
        <v>394471659</v>
      </c>
      <c r="E283">
        <v>394458718</v>
      </c>
      <c r="F283">
        <v>1</v>
      </c>
      <c r="G283">
        <v>394458718</v>
      </c>
      <c r="H283">
        <v>3</v>
      </c>
      <c r="I283" t="s">
        <v>693</v>
      </c>
      <c r="K283" t="s">
        <v>694</v>
      </c>
      <c r="L283">
        <v>1348</v>
      </c>
      <c r="N283">
        <v>39568864</v>
      </c>
      <c r="O283" t="s">
        <v>233</v>
      </c>
      <c r="P283" t="s">
        <v>233</v>
      </c>
      <c r="Q283">
        <v>1000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G283">
        <v>0</v>
      </c>
      <c r="AH283">
        <v>3</v>
      </c>
      <c r="AI283">
        <v>-1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5">
      <c r="A284">
        <f>ROW(Source!A82)</f>
        <v>82</v>
      </c>
      <c r="B284">
        <v>1045560035</v>
      </c>
      <c r="C284">
        <v>1045560029</v>
      </c>
      <c r="D284">
        <v>394475788</v>
      </c>
      <c r="E284">
        <v>394458718</v>
      </c>
      <c r="F284">
        <v>1</v>
      </c>
      <c r="G284">
        <v>394458718</v>
      </c>
      <c r="H284">
        <v>3</v>
      </c>
      <c r="I284" t="s">
        <v>695</v>
      </c>
      <c r="K284" t="s">
        <v>696</v>
      </c>
      <c r="L284">
        <v>1339</v>
      </c>
      <c r="N284">
        <v>1007</v>
      </c>
      <c r="O284" t="s">
        <v>241</v>
      </c>
      <c r="P284" t="s">
        <v>241</v>
      </c>
      <c r="Q284">
        <v>1</v>
      </c>
      <c r="X284">
        <v>100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G284">
        <v>100</v>
      </c>
      <c r="AH284">
        <v>3</v>
      </c>
      <c r="AI284">
        <v>-1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5">
      <c r="A285">
        <f>ROW(Source!A82)</f>
        <v>82</v>
      </c>
      <c r="B285">
        <v>1045560036</v>
      </c>
      <c r="C285">
        <v>1045560029</v>
      </c>
      <c r="D285">
        <v>394480058</v>
      </c>
      <c r="E285">
        <v>394458718</v>
      </c>
      <c r="F285">
        <v>1</v>
      </c>
      <c r="G285">
        <v>394458718</v>
      </c>
      <c r="H285">
        <v>3</v>
      </c>
      <c r="I285" t="s">
        <v>530</v>
      </c>
      <c r="K285" t="s">
        <v>531</v>
      </c>
      <c r="L285">
        <v>1344</v>
      </c>
      <c r="N285">
        <v>1008</v>
      </c>
      <c r="O285" t="s">
        <v>514</v>
      </c>
      <c r="P285" t="s">
        <v>514</v>
      </c>
      <c r="Q285">
        <v>1</v>
      </c>
      <c r="X285">
        <v>298.06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G285">
        <v>298.06</v>
      </c>
      <c r="AH285">
        <v>2</v>
      </c>
      <c r="AI285">
        <v>1045560036</v>
      </c>
      <c r="AJ285">
        <v>247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5">
      <c r="A286">
        <f>ROW(Source!A83)</f>
        <v>83</v>
      </c>
      <c r="B286">
        <v>1045560030</v>
      </c>
      <c r="C286">
        <v>1045560029</v>
      </c>
      <c r="D286">
        <v>394458722</v>
      </c>
      <c r="E286">
        <v>394458718</v>
      </c>
      <c r="F286">
        <v>1</v>
      </c>
      <c r="G286">
        <v>394458718</v>
      </c>
      <c r="H286">
        <v>1</v>
      </c>
      <c r="I286" t="s">
        <v>499</v>
      </c>
      <c r="K286" t="s">
        <v>500</v>
      </c>
      <c r="L286">
        <v>1191</v>
      </c>
      <c r="N286">
        <v>1013</v>
      </c>
      <c r="O286" t="s">
        <v>501</v>
      </c>
      <c r="P286" t="s">
        <v>501</v>
      </c>
      <c r="Q286">
        <v>1</v>
      </c>
      <c r="X286">
        <v>256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1</v>
      </c>
      <c r="AF286" t="s">
        <v>165</v>
      </c>
      <c r="AG286">
        <v>294.39999999999998</v>
      </c>
      <c r="AH286">
        <v>2</v>
      </c>
      <c r="AI286">
        <v>1045560030</v>
      </c>
      <c r="AJ286">
        <v>248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5">
      <c r="A287">
        <f>ROW(Source!A83)</f>
        <v>83</v>
      </c>
      <c r="B287">
        <v>1045560031</v>
      </c>
      <c r="C287">
        <v>1045560029</v>
      </c>
      <c r="D287">
        <v>394530716</v>
      </c>
      <c r="E287">
        <v>1</v>
      </c>
      <c r="F287">
        <v>1</v>
      </c>
      <c r="G287">
        <v>394458718</v>
      </c>
      <c r="H287">
        <v>2</v>
      </c>
      <c r="I287" t="s">
        <v>527</v>
      </c>
      <c r="J287" t="s">
        <v>528</v>
      </c>
      <c r="K287" t="s">
        <v>529</v>
      </c>
      <c r="L287">
        <v>1367</v>
      </c>
      <c r="N287">
        <v>91022270</v>
      </c>
      <c r="O287" t="s">
        <v>505</v>
      </c>
      <c r="P287" t="s">
        <v>505</v>
      </c>
      <c r="Q287">
        <v>1</v>
      </c>
      <c r="X287">
        <v>9.1999999999999993</v>
      </c>
      <c r="Y287">
        <v>0</v>
      </c>
      <c r="Z287">
        <v>240.8</v>
      </c>
      <c r="AA287">
        <v>16.48</v>
      </c>
      <c r="AB287">
        <v>0</v>
      </c>
      <c r="AC287">
        <v>0</v>
      </c>
      <c r="AD287">
        <v>1</v>
      </c>
      <c r="AE287">
        <v>0</v>
      </c>
      <c r="AF287" t="s">
        <v>164</v>
      </c>
      <c r="AG287">
        <v>11.5</v>
      </c>
      <c r="AH287">
        <v>2</v>
      </c>
      <c r="AI287">
        <v>1045560031</v>
      </c>
      <c r="AJ287">
        <v>249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5">
      <c r="A288">
        <f>ROW(Source!A83)</f>
        <v>83</v>
      </c>
      <c r="B288">
        <v>1045560032</v>
      </c>
      <c r="C288">
        <v>1045560029</v>
      </c>
      <c r="D288">
        <v>394459462</v>
      </c>
      <c r="E288">
        <v>394458718</v>
      </c>
      <c r="F288">
        <v>1</v>
      </c>
      <c r="G288">
        <v>394458718</v>
      </c>
      <c r="H288">
        <v>2</v>
      </c>
      <c r="I288" t="s">
        <v>512</v>
      </c>
      <c r="K288" t="s">
        <v>513</v>
      </c>
      <c r="L288">
        <v>1344</v>
      </c>
      <c r="N288">
        <v>1008</v>
      </c>
      <c r="O288" t="s">
        <v>514</v>
      </c>
      <c r="P288" t="s">
        <v>514</v>
      </c>
      <c r="Q288">
        <v>1</v>
      </c>
      <c r="X288">
        <v>1034.82</v>
      </c>
      <c r="Y288">
        <v>0</v>
      </c>
      <c r="Z288">
        <v>1</v>
      </c>
      <c r="AA288">
        <v>0</v>
      </c>
      <c r="AB288">
        <v>0</v>
      </c>
      <c r="AC288">
        <v>0</v>
      </c>
      <c r="AD288">
        <v>1</v>
      </c>
      <c r="AE288">
        <v>0</v>
      </c>
      <c r="AF288" t="s">
        <v>164</v>
      </c>
      <c r="AG288">
        <v>1293.5250000000001</v>
      </c>
      <c r="AH288">
        <v>2</v>
      </c>
      <c r="AI288">
        <v>1045560032</v>
      </c>
      <c r="AJ288">
        <v>250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5">
      <c r="A289">
        <f>ROW(Source!A83)</f>
        <v>83</v>
      </c>
      <c r="B289">
        <v>1045560033</v>
      </c>
      <c r="C289">
        <v>1045560029</v>
      </c>
      <c r="D289">
        <v>394475795</v>
      </c>
      <c r="E289">
        <v>394458718</v>
      </c>
      <c r="F289">
        <v>1</v>
      </c>
      <c r="G289">
        <v>394458718</v>
      </c>
      <c r="H289">
        <v>3</v>
      </c>
      <c r="I289" t="s">
        <v>691</v>
      </c>
      <c r="K289" t="s">
        <v>692</v>
      </c>
      <c r="L289">
        <v>1348</v>
      </c>
      <c r="N289">
        <v>39568864</v>
      </c>
      <c r="O289" t="s">
        <v>233</v>
      </c>
      <c r="P289" t="s">
        <v>233</v>
      </c>
      <c r="Q289">
        <v>1000</v>
      </c>
      <c r="X289">
        <v>2.4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G289">
        <v>2.4</v>
      </c>
      <c r="AH289">
        <v>3</v>
      </c>
      <c r="AI289">
        <v>-1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5">
      <c r="A290">
        <f>ROW(Source!A83)</f>
        <v>83</v>
      </c>
      <c r="B290">
        <v>1045560034</v>
      </c>
      <c r="C290">
        <v>1045560029</v>
      </c>
      <c r="D290">
        <v>394471659</v>
      </c>
      <c r="E290">
        <v>394458718</v>
      </c>
      <c r="F290">
        <v>1</v>
      </c>
      <c r="G290">
        <v>394458718</v>
      </c>
      <c r="H290">
        <v>3</v>
      </c>
      <c r="I290" t="s">
        <v>693</v>
      </c>
      <c r="K290" t="s">
        <v>694</v>
      </c>
      <c r="L290">
        <v>1348</v>
      </c>
      <c r="N290">
        <v>39568864</v>
      </c>
      <c r="O290" t="s">
        <v>233</v>
      </c>
      <c r="P290" t="s">
        <v>233</v>
      </c>
      <c r="Q290">
        <v>1000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G290">
        <v>0</v>
      </c>
      <c r="AH290">
        <v>3</v>
      </c>
      <c r="AI290">
        <v>-1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5">
      <c r="A291">
        <f>ROW(Source!A83)</f>
        <v>83</v>
      </c>
      <c r="B291">
        <v>1045560035</v>
      </c>
      <c r="C291">
        <v>1045560029</v>
      </c>
      <c r="D291">
        <v>394475788</v>
      </c>
      <c r="E291">
        <v>394458718</v>
      </c>
      <c r="F291">
        <v>1</v>
      </c>
      <c r="G291">
        <v>394458718</v>
      </c>
      <c r="H291">
        <v>3</v>
      </c>
      <c r="I291" t="s">
        <v>695</v>
      </c>
      <c r="K291" t="s">
        <v>696</v>
      </c>
      <c r="L291">
        <v>1339</v>
      </c>
      <c r="N291">
        <v>1007</v>
      </c>
      <c r="O291" t="s">
        <v>241</v>
      </c>
      <c r="P291" t="s">
        <v>241</v>
      </c>
      <c r="Q291">
        <v>1</v>
      </c>
      <c r="X291">
        <v>100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G291">
        <v>100</v>
      </c>
      <c r="AH291">
        <v>3</v>
      </c>
      <c r="AI291">
        <v>-1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5">
      <c r="A292">
        <f>ROW(Source!A83)</f>
        <v>83</v>
      </c>
      <c r="B292">
        <v>1045560036</v>
      </c>
      <c r="C292">
        <v>1045560029</v>
      </c>
      <c r="D292">
        <v>394480058</v>
      </c>
      <c r="E292">
        <v>394458718</v>
      </c>
      <c r="F292">
        <v>1</v>
      </c>
      <c r="G292">
        <v>394458718</v>
      </c>
      <c r="H292">
        <v>3</v>
      </c>
      <c r="I292" t="s">
        <v>530</v>
      </c>
      <c r="K292" t="s">
        <v>531</v>
      </c>
      <c r="L292">
        <v>1344</v>
      </c>
      <c r="N292">
        <v>1008</v>
      </c>
      <c r="O292" t="s">
        <v>514</v>
      </c>
      <c r="P292" t="s">
        <v>514</v>
      </c>
      <c r="Q292">
        <v>1</v>
      </c>
      <c r="X292">
        <v>298.06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G292">
        <v>298.06</v>
      </c>
      <c r="AH292">
        <v>2</v>
      </c>
      <c r="AI292">
        <v>1045560036</v>
      </c>
      <c r="AJ292">
        <v>252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5">
      <c r="A293">
        <f>ROW(Source!A86)</f>
        <v>86</v>
      </c>
      <c r="B293">
        <v>1045560803</v>
      </c>
      <c r="C293">
        <v>1045560802</v>
      </c>
      <c r="D293">
        <v>394458722</v>
      </c>
      <c r="E293">
        <v>394458718</v>
      </c>
      <c r="F293">
        <v>1</v>
      </c>
      <c r="G293">
        <v>394458718</v>
      </c>
      <c r="H293">
        <v>1</v>
      </c>
      <c r="I293" t="s">
        <v>499</v>
      </c>
      <c r="K293" t="s">
        <v>500</v>
      </c>
      <c r="L293">
        <v>1191</v>
      </c>
      <c r="N293">
        <v>1013</v>
      </c>
      <c r="O293" t="s">
        <v>501</v>
      </c>
      <c r="P293" t="s">
        <v>501</v>
      </c>
      <c r="Q293">
        <v>1</v>
      </c>
      <c r="X293">
        <v>256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1</v>
      </c>
      <c r="AF293" t="s">
        <v>165</v>
      </c>
      <c r="AG293">
        <v>294.39999999999998</v>
      </c>
      <c r="AH293">
        <v>2</v>
      </c>
      <c r="AI293">
        <v>1045560803</v>
      </c>
      <c r="AJ293">
        <v>253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5">
      <c r="A294">
        <f>ROW(Source!A86)</f>
        <v>86</v>
      </c>
      <c r="B294">
        <v>1045560804</v>
      </c>
      <c r="C294">
        <v>1045560802</v>
      </c>
      <c r="D294">
        <v>394530716</v>
      </c>
      <c r="E294">
        <v>1</v>
      </c>
      <c r="F294">
        <v>1</v>
      </c>
      <c r="G294">
        <v>394458718</v>
      </c>
      <c r="H294">
        <v>2</v>
      </c>
      <c r="I294" t="s">
        <v>527</v>
      </c>
      <c r="J294" t="s">
        <v>528</v>
      </c>
      <c r="K294" t="s">
        <v>529</v>
      </c>
      <c r="L294">
        <v>1367</v>
      </c>
      <c r="N294">
        <v>91022270</v>
      </c>
      <c r="O294" t="s">
        <v>505</v>
      </c>
      <c r="P294" t="s">
        <v>505</v>
      </c>
      <c r="Q294">
        <v>1</v>
      </c>
      <c r="X294">
        <v>9.1999999999999993</v>
      </c>
      <c r="Y294">
        <v>0</v>
      </c>
      <c r="Z294">
        <v>240.8</v>
      </c>
      <c r="AA294">
        <v>16.48</v>
      </c>
      <c r="AB294">
        <v>0</v>
      </c>
      <c r="AC294">
        <v>0</v>
      </c>
      <c r="AD294">
        <v>1</v>
      </c>
      <c r="AE294">
        <v>0</v>
      </c>
      <c r="AF294" t="s">
        <v>164</v>
      </c>
      <c r="AG294">
        <v>11.5</v>
      </c>
      <c r="AH294">
        <v>2</v>
      </c>
      <c r="AI294">
        <v>1045560804</v>
      </c>
      <c r="AJ294">
        <v>254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5">
      <c r="A295">
        <f>ROW(Source!A86)</f>
        <v>86</v>
      </c>
      <c r="B295">
        <v>1045560805</v>
      </c>
      <c r="C295">
        <v>1045560802</v>
      </c>
      <c r="D295">
        <v>394459462</v>
      </c>
      <c r="E295">
        <v>394458718</v>
      </c>
      <c r="F295">
        <v>1</v>
      </c>
      <c r="G295">
        <v>394458718</v>
      </c>
      <c r="H295">
        <v>2</v>
      </c>
      <c r="I295" t="s">
        <v>512</v>
      </c>
      <c r="K295" t="s">
        <v>513</v>
      </c>
      <c r="L295">
        <v>1344</v>
      </c>
      <c r="N295">
        <v>1008</v>
      </c>
      <c r="O295" t="s">
        <v>514</v>
      </c>
      <c r="P295" t="s">
        <v>514</v>
      </c>
      <c r="Q295">
        <v>1</v>
      </c>
      <c r="X295">
        <v>1034.82</v>
      </c>
      <c r="Y295">
        <v>0</v>
      </c>
      <c r="Z295">
        <v>1</v>
      </c>
      <c r="AA295">
        <v>0</v>
      </c>
      <c r="AB295">
        <v>0</v>
      </c>
      <c r="AC295">
        <v>0</v>
      </c>
      <c r="AD295">
        <v>1</v>
      </c>
      <c r="AE295">
        <v>0</v>
      </c>
      <c r="AF295" t="s">
        <v>164</v>
      </c>
      <c r="AG295">
        <v>1293.5250000000001</v>
      </c>
      <c r="AH295">
        <v>2</v>
      </c>
      <c r="AI295">
        <v>1045560805</v>
      </c>
      <c r="AJ295">
        <v>255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5">
      <c r="A296">
        <f>ROW(Source!A86)</f>
        <v>86</v>
      </c>
      <c r="B296">
        <v>1045560806</v>
      </c>
      <c r="C296">
        <v>1045560802</v>
      </c>
      <c r="D296">
        <v>394475795</v>
      </c>
      <c r="E296">
        <v>394458718</v>
      </c>
      <c r="F296">
        <v>1</v>
      </c>
      <c r="G296">
        <v>394458718</v>
      </c>
      <c r="H296">
        <v>3</v>
      </c>
      <c r="I296" t="s">
        <v>691</v>
      </c>
      <c r="K296" t="s">
        <v>692</v>
      </c>
      <c r="L296">
        <v>1348</v>
      </c>
      <c r="N296">
        <v>39568864</v>
      </c>
      <c r="O296" t="s">
        <v>233</v>
      </c>
      <c r="P296" t="s">
        <v>233</v>
      </c>
      <c r="Q296">
        <v>1000</v>
      </c>
      <c r="X296">
        <v>2.4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G296">
        <v>2.4</v>
      </c>
      <c r="AH296">
        <v>3</v>
      </c>
      <c r="AI296">
        <v>-1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5">
      <c r="A297">
        <f>ROW(Source!A86)</f>
        <v>86</v>
      </c>
      <c r="B297">
        <v>1045560807</v>
      </c>
      <c r="C297">
        <v>1045560802</v>
      </c>
      <c r="D297">
        <v>394471659</v>
      </c>
      <c r="E297">
        <v>394458718</v>
      </c>
      <c r="F297">
        <v>1</v>
      </c>
      <c r="G297">
        <v>394458718</v>
      </c>
      <c r="H297">
        <v>3</v>
      </c>
      <c r="I297" t="s">
        <v>693</v>
      </c>
      <c r="K297" t="s">
        <v>694</v>
      </c>
      <c r="L297">
        <v>1348</v>
      </c>
      <c r="N297">
        <v>39568864</v>
      </c>
      <c r="O297" t="s">
        <v>233</v>
      </c>
      <c r="P297" t="s">
        <v>233</v>
      </c>
      <c r="Q297">
        <v>1000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G297">
        <v>0</v>
      </c>
      <c r="AH297">
        <v>3</v>
      </c>
      <c r="AI297">
        <v>-1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5">
      <c r="A298">
        <f>ROW(Source!A86)</f>
        <v>86</v>
      </c>
      <c r="B298">
        <v>1045560808</v>
      </c>
      <c r="C298">
        <v>1045560802</v>
      </c>
      <c r="D298">
        <v>394475788</v>
      </c>
      <c r="E298">
        <v>394458718</v>
      </c>
      <c r="F298">
        <v>1</v>
      </c>
      <c r="G298">
        <v>394458718</v>
      </c>
      <c r="H298">
        <v>3</v>
      </c>
      <c r="I298" t="s">
        <v>695</v>
      </c>
      <c r="K298" t="s">
        <v>696</v>
      </c>
      <c r="L298">
        <v>1339</v>
      </c>
      <c r="N298">
        <v>1007</v>
      </c>
      <c r="O298" t="s">
        <v>241</v>
      </c>
      <c r="P298" t="s">
        <v>241</v>
      </c>
      <c r="Q298">
        <v>1</v>
      </c>
      <c r="X298">
        <v>100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G298">
        <v>100</v>
      </c>
      <c r="AH298">
        <v>3</v>
      </c>
      <c r="AI298">
        <v>-1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5">
      <c r="A299">
        <f>ROW(Source!A86)</f>
        <v>86</v>
      </c>
      <c r="B299">
        <v>1045560809</v>
      </c>
      <c r="C299">
        <v>1045560802</v>
      </c>
      <c r="D299">
        <v>394480058</v>
      </c>
      <c r="E299">
        <v>394458718</v>
      </c>
      <c r="F299">
        <v>1</v>
      </c>
      <c r="G299">
        <v>394458718</v>
      </c>
      <c r="H299">
        <v>3</v>
      </c>
      <c r="I299" t="s">
        <v>530</v>
      </c>
      <c r="K299" t="s">
        <v>531</v>
      </c>
      <c r="L299">
        <v>1344</v>
      </c>
      <c r="N299">
        <v>1008</v>
      </c>
      <c r="O299" t="s">
        <v>514</v>
      </c>
      <c r="P299" t="s">
        <v>514</v>
      </c>
      <c r="Q299">
        <v>1</v>
      </c>
      <c r="X299">
        <v>298.06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G299">
        <v>298.06</v>
      </c>
      <c r="AH299">
        <v>2</v>
      </c>
      <c r="AI299">
        <v>1045560809</v>
      </c>
      <c r="AJ299">
        <v>257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5">
      <c r="A300">
        <f>ROW(Source!A87)</f>
        <v>87</v>
      </c>
      <c r="B300">
        <v>1045560803</v>
      </c>
      <c r="C300">
        <v>1045560802</v>
      </c>
      <c r="D300">
        <v>394458722</v>
      </c>
      <c r="E300">
        <v>394458718</v>
      </c>
      <c r="F300">
        <v>1</v>
      </c>
      <c r="G300">
        <v>394458718</v>
      </c>
      <c r="H300">
        <v>1</v>
      </c>
      <c r="I300" t="s">
        <v>499</v>
      </c>
      <c r="K300" t="s">
        <v>500</v>
      </c>
      <c r="L300">
        <v>1191</v>
      </c>
      <c r="N300">
        <v>1013</v>
      </c>
      <c r="O300" t="s">
        <v>501</v>
      </c>
      <c r="P300" t="s">
        <v>501</v>
      </c>
      <c r="Q300">
        <v>1</v>
      </c>
      <c r="X300">
        <v>256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1</v>
      </c>
      <c r="AF300" t="s">
        <v>165</v>
      </c>
      <c r="AG300">
        <v>294.39999999999998</v>
      </c>
      <c r="AH300">
        <v>2</v>
      </c>
      <c r="AI300">
        <v>1045560803</v>
      </c>
      <c r="AJ300">
        <v>258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5">
      <c r="A301">
        <f>ROW(Source!A87)</f>
        <v>87</v>
      </c>
      <c r="B301">
        <v>1045560804</v>
      </c>
      <c r="C301">
        <v>1045560802</v>
      </c>
      <c r="D301">
        <v>394530716</v>
      </c>
      <c r="E301">
        <v>1</v>
      </c>
      <c r="F301">
        <v>1</v>
      </c>
      <c r="G301">
        <v>394458718</v>
      </c>
      <c r="H301">
        <v>2</v>
      </c>
      <c r="I301" t="s">
        <v>527</v>
      </c>
      <c r="J301" t="s">
        <v>528</v>
      </c>
      <c r="K301" t="s">
        <v>529</v>
      </c>
      <c r="L301">
        <v>1367</v>
      </c>
      <c r="N301">
        <v>91022270</v>
      </c>
      <c r="O301" t="s">
        <v>505</v>
      </c>
      <c r="P301" t="s">
        <v>505</v>
      </c>
      <c r="Q301">
        <v>1</v>
      </c>
      <c r="X301">
        <v>9.1999999999999993</v>
      </c>
      <c r="Y301">
        <v>0</v>
      </c>
      <c r="Z301">
        <v>240.8</v>
      </c>
      <c r="AA301">
        <v>16.48</v>
      </c>
      <c r="AB301">
        <v>0</v>
      </c>
      <c r="AC301">
        <v>0</v>
      </c>
      <c r="AD301">
        <v>1</v>
      </c>
      <c r="AE301">
        <v>0</v>
      </c>
      <c r="AF301" t="s">
        <v>164</v>
      </c>
      <c r="AG301">
        <v>11.5</v>
      </c>
      <c r="AH301">
        <v>2</v>
      </c>
      <c r="AI301">
        <v>1045560804</v>
      </c>
      <c r="AJ301">
        <v>259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5">
      <c r="A302">
        <f>ROW(Source!A87)</f>
        <v>87</v>
      </c>
      <c r="B302">
        <v>1045560805</v>
      </c>
      <c r="C302">
        <v>1045560802</v>
      </c>
      <c r="D302">
        <v>394459462</v>
      </c>
      <c r="E302">
        <v>394458718</v>
      </c>
      <c r="F302">
        <v>1</v>
      </c>
      <c r="G302">
        <v>394458718</v>
      </c>
      <c r="H302">
        <v>2</v>
      </c>
      <c r="I302" t="s">
        <v>512</v>
      </c>
      <c r="K302" t="s">
        <v>513</v>
      </c>
      <c r="L302">
        <v>1344</v>
      </c>
      <c r="N302">
        <v>1008</v>
      </c>
      <c r="O302" t="s">
        <v>514</v>
      </c>
      <c r="P302" t="s">
        <v>514</v>
      </c>
      <c r="Q302">
        <v>1</v>
      </c>
      <c r="X302">
        <v>1034.82</v>
      </c>
      <c r="Y302">
        <v>0</v>
      </c>
      <c r="Z302">
        <v>1</v>
      </c>
      <c r="AA302">
        <v>0</v>
      </c>
      <c r="AB302">
        <v>0</v>
      </c>
      <c r="AC302">
        <v>0</v>
      </c>
      <c r="AD302">
        <v>1</v>
      </c>
      <c r="AE302">
        <v>0</v>
      </c>
      <c r="AF302" t="s">
        <v>164</v>
      </c>
      <c r="AG302">
        <v>1293.5250000000001</v>
      </c>
      <c r="AH302">
        <v>2</v>
      </c>
      <c r="AI302">
        <v>1045560805</v>
      </c>
      <c r="AJ302">
        <v>260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5">
      <c r="A303">
        <f>ROW(Source!A87)</f>
        <v>87</v>
      </c>
      <c r="B303">
        <v>1045560806</v>
      </c>
      <c r="C303">
        <v>1045560802</v>
      </c>
      <c r="D303">
        <v>394475795</v>
      </c>
      <c r="E303">
        <v>394458718</v>
      </c>
      <c r="F303">
        <v>1</v>
      </c>
      <c r="G303">
        <v>394458718</v>
      </c>
      <c r="H303">
        <v>3</v>
      </c>
      <c r="I303" t="s">
        <v>691</v>
      </c>
      <c r="K303" t="s">
        <v>692</v>
      </c>
      <c r="L303">
        <v>1348</v>
      </c>
      <c r="N303">
        <v>39568864</v>
      </c>
      <c r="O303" t="s">
        <v>233</v>
      </c>
      <c r="P303" t="s">
        <v>233</v>
      </c>
      <c r="Q303">
        <v>1000</v>
      </c>
      <c r="X303">
        <v>2.4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G303">
        <v>2.4</v>
      </c>
      <c r="AH303">
        <v>3</v>
      </c>
      <c r="AI303">
        <v>-1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5">
      <c r="A304">
        <f>ROW(Source!A87)</f>
        <v>87</v>
      </c>
      <c r="B304">
        <v>1045560807</v>
      </c>
      <c r="C304">
        <v>1045560802</v>
      </c>
      <c r="D304">
        <v>394471659</v>
      </c>
      <c r="E304">
        <v>394458718</v>
      </c>
      <c r="F304">
        <v>1</v>
      </c>
      <c r="G304">
        <v>394458718</v>
      </c>
      <c r="H304">
        <v>3</v>
      </c>
      <c r="I304" t="s">
        <v>693</v>
      </c>
      <c r="K304" t="s">
        <v>694</v>
      </c>
      <c r="L304">
        <v>1348</v>
      </c>
      <c r="N304">
        <v>39568864</v>
      </c>
      <c r="O304" t="s">
        <v>233</v>
      </c>
      <c r="P304" t="s">
        <v>233</v>
      </c>
      <c r="Q304">
        <v>1000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G304">
        <v>0</v>
      </c>
      <c r="AH304">
        <v>3</v>
      </c>
      <c r="AI304">
        <v>-1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5">
      <c r="A305">
        <f>ROW(Source!A87)</f>
        <v>87</v>
      </c>
      <c r="B305">
        <v>1045560808</v>
      </c>
      <c r="C305">
        <v>1045560802</v>
      </c>
      <c r="D305">
        <v>394475788</v>
      </c>
      <c r="E305">
        <v>394458718</v>
      </c>
      <c r="F305">
        <v>1</v>
      </c>
      <c r="G305">
        <v>394458718</v>
      </c>
      <c r="H305">
        <v>3</v>
      </c>
      <c r="I305" t="s">
        <v>695</v>
      </c>
      <c r="K305" t="s">
        <v>696</v>
      </c>
      <c r="L305">
        <v>1339</v>
      </c>
      <c r="N305">
        <v>1007</v>
      </c>
      <c r="O305" t="s">
        <v>241</v>
      </c>
      <c r="P305" t="s">
        <v>241</v>
      </c>
      <c r="Q305">
        <v>1</v>
      </c>
      <c r="X305">
        <v>100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G305">
        <v>100</v>
      </c>
      <c r="AH305">
        <v>3</v>
      </c>
      <c r="AI305">
        <v>-1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25">
      <c r="A306">
        <f>ROW(Source!A87)</f>
        <v>87</v>
      </c>
      <c r="B306">
        <v>1045560809</v>
      </c>
      <c r="C306">
        <v>1045560802</v>
      </c>
      <c r="D306">
        <v>394480058</v>
      </c>
      <c r="E306">
        <v>394458718</v>
      </c>
      <c r="F306">
        <v>1</v>
      </c>
      <c r="G306">
        <v>394458718</v>
      </c>
      <c r="H306">
        <v>3</v>
      </c>
      <c r="I306" t="s">
        <v>530</v>
      </c>
      <c r="K306" t="s">
        <v>531</v>
      </c>
      <c r="L306">
        <v>1344</v>
      </c>
      <c r="N306">
        <v>1008</v>
      </c>
      <c r="O306" t="s">
        <v>514</v>
      </c>
      <c r="P306" t="s">
        <v>514</v>
      </c>
      <c r="Q306">
        <v>1</v>
      </c>
      <c r="X306">
        <v>298.06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G306">
        <v>298.06</v>
      </c>
      <c r="AH306">
        <v>2</v>
      </c>
      <c r="AI306">
        <v>1045560809</v>
      </c>
      <c r="AJ306">
        <v>262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25">
      <c r="A307">
        <f>ROW(Source!A90)</f>
        <v>90</v>
      </c>
      <c r="B307">
        <v>1045560880</v>
      </c>
      <c r="C307">
        <v>1045560879</v>
      </c>
      <c r="D307">
        <v>394458722</v>
      </c>
      <c r="E307">
        <v>394458718</v>
      </c>
      <c r="F307">
        <v>1</v>
      </c>
      <c r="G307">
        <v>394458718</v>
      </c>
      <c r="H307">
        <v>1</v>
      </c>
      <c r="I307" t="s">
        <v>499</v>
      </c>
      <c r="K307" t="s">
        <v>500</v>
      </c>
      <c r="L307">
        <v>1191</v>
      </c>
      <c r="N307">
        <v>1013</v>
      </c>
      <c r="O307" t="s">
        <v>501</v>
      </c>
      <c r="P307" t="s">
        <v>501</v>
      </c>
      <c r="Q307">
        <v>1</v>
      </c>
      <c r="X307">
        <v>20.100000000000001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1</v>
      </c>
      <c r="AE307">
        <v>1</v>
      </c>
      <c r="AF307" t="s">
        <v>165</v>
      </c>
      <c r="AG307">
        <v>23.114999999999998</v>
      </c>
      <c r="AH307">
        <v>2</v>
      </c>
      <c r="AI307">
        <v>1045560880</v>
      </c>
      <c r="AJ307">
        <v>263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25">
      <c r="A308">
        <f>ROW(Source!A90)</f>
        <v>90</v>
      </c>
      <c r="B308">
        <v>1045560881</v>
      </c>
      <c r="C308">
        <v>1045560879</v>
      </c>
      <c r="D308">
        <v>394459462</v>
      </c>
      <c r="E308">
        <v>394458718</v>
      </c>
      <c r="F308">
        <v>1</v>
      </c>
      <c r="G308">
        <v>394458718</v>
      </c>
      <c r="H308">
        <v>2</v>
      </c>
      <c r="I308" t="s">
        <v>512</v>
      </c>
      <c r="K308" t="s">
        <v>513</v>
      </c>
      <c r="L308">
        <v>1344</v>
      </c>
      <c r="N308">
        <v>1008</v>
      </c>
      <c r="O308" t="s">
        <v>514</v>
      </c>
      <c r="P308" t="s">
        <v>514</v>
      </c>
      <c r="Q308">
        <v>1</v>
      </c>
      <c r="X308">
        <v>184.86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1</v>
      </c>
      <c r="AE308">
        <v>0</v>
      </c>
      <c r="AF308" t="s">
        <v>164</v>
      </c>
      <c r="AG308">
        <v>231.07499999999999</v>
      </c>
      <c r="AH308">
        <v>2</v>
      </c>
      <c r="AI308">
        <v>1045560881</v>
      </c>
      <c r="AJ308">
        <v>264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25">
      <c r="A309">
        <f>ROW(Source!A90)</f>
        <v>90</v>
      </c>
      <c r="B309">
        <v>1045560882</v>
      </c>
      <c r="C309">
        <v>1045560879</v>
      </c>
      <c r="D309">
        <v>394475190</v>
      </c>
      <c r="E309">
        <v>394458718</v>
      </c>
      <c r="F309">
        <v>1</v>
      </c>
      <c r="G309">
        <v>394458718</v>
      </c>
      <c r="H309">
        <v>3</v>
      </c>
      <c r="I309" t="s">
        <v>719</v>
      </c>
      <c r="K309" t="s">
        <v>720</v>
      </c>
      <c r="L309">
        <v>1339</v>
      </c>
      <c r="N309">
        <v>1007</v>
      </c>
      <c r="O309" t="s">
        <v>241</v>
      </c>
      <c r="P309" t="s">
        <v>241</v>
      </c>
      <c r="Q309">
        <v>1</v>
      </c>
      <c r="X309">
        <v>2.5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G309">
        <v>2.5</v>
      </c>
      <c r="AH309">
        <v>3</v>
      </c>
      <c r="AI309">
        <v>-1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25">
      <c r="A310">
        <f>ROW(Source!A90)</f>
        <v>90</v>
      </c>
      <c r="B310">
        <v>1045560883</v>
      </c>
      <c r="C310">
        <v>1045560879</v>
      </c>
      <c r="D310">
        <v>394473089</v>
      </c>
      <c r="E310">
        <v>394458718</v>
      </c>
      <c r="F310">
        <v>1</v>
      </c>
      <c r="G310">
        <v>394458718</v>
      </c>
      <c r="H310">
        <v>3</v>
      </c>
      <c r="I310" t="s">
        <v>721</v>
      </c>
      <c r="K310" t="s">
        <v>722</v>
      </c>
      <c r="L310">
        <v>369160830</v>
      </c>
      <c r="N310">
        <v>1005</v>
      </c>
      <c r="O310" t="s">
        <v>292</v>
      </c>
      <c r="P310" t="s">
        <v>292</v>
      </c>
      <c r="Q310">
        <v>1</v>
      </c>
      <c r="X310">
        <v>220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G310">
        <v>220</v>
      </c>
      <c r="AH310">
        <v>3</v>
      </c>
      <c r="AI310">
        <v>-1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25">
      <c r="A311">
        <f>ROW(Source!A90)</f>
        <v>90</v>
      </c>
      <c r="B311">
        <v>1045560884</v>
      </c>
      <c r="C311">
        <v>1045560879</v>
      </c>
      <c r="D311">
        <v>394480529</v>
      </c>
      <c r="E311">
        <v>394458718</v>
      </c>
      <c r="F311">
        <v>1</v>
      </c>
      <c r="G311">
        <v>394458718</v>
      </c>
      <c r="H311">
        <v>3</v>
      </c>
      <c r="I311" t="s">
        <v>723</v>
      </c>
      <c r="K311" t="s">
        <v>724</v>
      </c>
      <c r="L311">
        <v>1348</v>
      </c>
      <c r="N311">
        <v>39568864</v>
      </c>
      <c r="O311" t="s">
        <v>233</v>
      </c>
      <c r="P311" t="s">
        <v>233</v>
      </c>
      <c r="Q311">
        <v>1000</v>
      </c>
      <c r="X311">
        <v>0.42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G311">
        <v>0.42</v>
      </c>
      <c r="AH311">
        <v>3</v>
      </c>
      <c r="AI311">
        <v>-1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25">
      <c r="A312">
        <f>ROW(Source!A90)</f>
        <v>90</v>
      </c>
      <c r="B312">
        <v>1045560885</v>
      </c>
      <c r="C312">
        <v>1045560879</v>
      </c>
      <c r="D312">
        <v>394480058</v>
      </c>
      <c r="E312">
        <v>394458718</v>
      </c>
      <c r="F312">
        <v>1</v>
      </c>
      <c r="G312">
        <v>394458718</v>
      </c>
      <c r="H312">
        <v>3</v>
      </c>
      <c r="I312" t="s">
        <v>530</v>
      </c>
      <c r="K312" t="s">
        <v>531</v>
      </c>
      <c r="L312">
        <v>1344</v>
      </c>
      <c r="N312">
        <v>1008</v>
      </c>
      <c r="O312" t="s">
        <v>514</v>
      </c>
      <c r="P312" t="s">
        <v>514</v>
      </c>
      <c r="Q312">
        <v>1</v>
      </c>
      <c r="X312">
        <v>85.77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G312">
        <v>85.77</v>
      </c>
      <c r="AH312">
        <v>2</v>
      </c>
      <c r="AI312">
        <v>1045560885</v>
      </c>
      <c r="AJ312">
        <v>268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25">
      <c r="A313">
        <f>ROW(Source!A91)</f>
        <v>91</v>
      </c>
      <c r="B313">
        <v>1045560880</v>
      </c>
      <c r="C313">
        <v>1045560879</v>
      </c>
      <c r="D313">
        <v>394458722</v>
      </c>
      <c r="E313">
        <v>394458718</v>
      </c>
      <c r="F313">
        <v>1</v>
      </c>
      <c r="G313">
        <v>394458718</v>
      </c>
      <c r="H313">
        <v>1</v>
      </c>
      <c r="I313" t="s">
        <v>499</v>
      </c>
      <c r="K313" t="s">
        <v>500</v>
      </c>
      <c r="L313">
        <v>1191</v>
      </c>
      <c r="N313">
        <v>1013</v>
      </c>
      <c r="O313" t="s">
        <v>501</v>
      </c>
      <c r="P313" t="s">
        <v>501</v>
      </c>
      <c r="Q313">
        <v>1</v>
      </c>
      <c r="X313">
        <v>20.100000000000001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1</v>
      </c>
      <c r="AF313" t="s">
        <v>165</v>
      </c>
      <c r="AG313">
        <v>23.114999999999998</v>
      </c>
      <c r="AH313">
        <v>2</v>
      </c>
      <c r="AI313">
        <v>1045560880</v>
      </c>
      <c r="AJ313">
        <v>269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25">
      <c r="A314">
        <f>ROW(Source!A91)</f>
        <v>91</v>
      </c>
      <c r="B314">
        <v>1045560881</v>
      </c>
      <c r="C314">
        <v>1045560879</v>
      </c>
      <c r="D314">
        <v>394459462</v>
      </c>
      <c r="E314">
        <v>394458718</v>
      </c>
      <c r="F314">
        <v>1</v>
      </c>
      <c r="G314">
        <v>394458718</v>
      </c>
      <c r="H314">
        <v>2</v>
      </c>
      <c r="I314" t="s">
        <v>512</v>
      </c>
      <c r="K314" t="s">
        <v>513</v>
      </c>
      <c r="L314">
        <v>1344</v>
      </c>
      <c r="N314">
        <v>1008</v>
      </c>
      <c r="O314" t="s">
        <v>514</v>
      </c>
      <c r="P314" t="s">
        <v>514</v>
      </c>
      <c r="Q314">
        <v>1</v>
      </c>
      <c r="X314">
        <v>184.86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1</v>
      </c>
      <c r="AE314">
        <v>0</v>
      </c>
      <c r="AF314" t="s">
        <v>164</v>
      </c>
      <c r="AG314">
        <v>231.07499999999999</v>
      </c>
      <c r="AH314">
        <v>2</v>
      </c>
      <c r="AI314">
        <v>1045560881</v>
      </c>
      <c r="AJ314">
        <v>270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25">
      <c r="A315">
        <f>ROW(Source!A91)</f>
        <v>91</v>
      </c>
      <c r="B315">
        <v>1045560882</v>
      </c>
      <c r="C315">
        <v>1045560879</v>
      </c>
      <c r="D315">
        <v>394475190</v>
      </c>
      <c r="E315">
        <v>394458718</v>
      </c>
      <c r="F315">
        <v>1</v>
      </c>
      <c r="G315">
        <v>394458718</v>
      </c>
      <c r="H315">
        <v>3</v>
      </c>
      <c r="I315" t="s">
        <v>719</v>
      </c>
      <c r="K315" t="s">
        <v>720</v>
      </c>
      <c r="L315">
        <v>1339</v>
      </c>
      <c r="N315">
        <v>1007</v>
      </c>
      <c r="O315" t="s">
        <v>241</v>
      </c>
      <c r="P315" t="s">
        <v>241</v>
      </c>
      <c r="Q315">
        <v>1</v>
      </c>
      <c r="X315">
        <v>2.5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G315">
        <v>2.5</v>
      </c>
      <c r="AH315">
        <v>3</v>
      </c>
      <c r="AI315">
        <v>-1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25">
      <c r="A316">
        <f>ROW(Source!A91)</f>
        <v>91</v>
      </c>
      <c r="B316">
        <v>1045560883</v>
      </c>
      <c r="C316">
        <v>1045560879</v>
      </c>
      <c r="D316">
        <v>394473089</v>
      </c>
      <c r="E316">
        <v>394458718</v>
      </c>
      <c r="F316">
        <v>1</v>
      </c>
      <c r="G316">
        <v>394458718</v>
      </c>
      <c r="H316">
        <v>3</v>
      </c>
      <c r="I316" t="s">
        <v>721</v>
      </c>
      <c r="K316" t="s">
        <v>722</v>
      </c>
      <c r="L316">
        <v>369160830</v>
      </c>
      <c r="N316">
        <v>1005</v>
      </c>
      <c r="O316" t="s">
        <v>292</v>
      </c>
      <c r="P316" t="s">
        <v>292</v>
      </c>
      <c r="Q316">
        <v>1</v>
      </c>
      <c r="X316">
        <v>220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G316">
        <v>220</v>
      </c>
      <c r="AH316">
        <v>3</v>
      </c>
      <c r="AI316">
        <v>-1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25">
      <c r="A317">
        <f>ROW(Source!A91)</f>
        <v>91</v>
      </c>
      <c r="B317">
        <v>1045560884</v>
      </c>
      <c r="C317">
        <v>1045560879</v>
      </c>
      <c r="D317">
        <v>394480529</v>
      </c>
      <c r="E317">
        <v>394458718</v>
      </c>
      <c r="F317">
        <v>1</v>
      </c>
      <c r="G317">
        <v>394458718</v>
      </c>
      <c r="H317">
        <v>3</v>
      </c>
      <c r="I317" t="s">
        <v>723</v>
      </c>
      <c r="K317" t="s">
        <v>724</v>
      </c>
      <c r="L317">
        <v>1348</v>
      </c>
      <c r="N317">
        <v>39568864</v>
      </c>
      <c r="O317" t="s">
        <v>233</v>
      </c>
      <c r="P317" t="s">
        <v>233</v>
      </c>
      <c r="Q317">
        <v>1000</v>
      </c>
      <c r="X317">
        <v>0.42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G317">
        <v>0.42</v>
      </c>
      <c r="AH317">
        <v>3</v>
      </c>
      <c r="AI317">
        <v>-1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25">
      <c r="A318">
        <f>ROW(Source!A91)</f>
        <v>91</v>
      </c>
      <c r="B318">
        <v>1045560885</v>
      </c>
      <c r="C318">
        <v>1045560879</v>
      </c>
      <c r="D318">
        <v>394480058</v>
      </c>
      <c r="E318">
        <v>394458718</v>
      </c>
      <c r="F318">
        <v>1</v>
      </c>
      <c r="G318">
        <v>394458718</v>
      </c>
      <c r="H318">
        <v>3</v>
      </c>
      <c r="I318" t="s">
        <v>530</v>
      </c>
      <c r="K318" t="s">
        <v>531</v>
      </c>
      <c r="L318">
        <v>1344</v>
      </c>
      <c r="N318">
        <v>1008</v>
      </c>
      <c r="O318" t="s">
        <v>514</v>
      </c>
      <c r="P318" t="s">
        <v>514</v>
      </c>
      <c r="Q318">
        <v>1</v>
      </c>
      <c r="X318">
        <v>85.77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1</v>
      </c>
      <c r="AE318">
        <v>0</v>
      </c>
      <c r="AG318">
        <v>85.77</v>
      </c>
      <c r="AH318">
        <v>2</v>
      </c>
      <c r="AI318">
        <v>1045560885</v>
      </c>
      <c r="AJ318">
        <v>274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25">
      <c r="A319">
        <f>ROW(Source!A98)</f>
        <v>98</v>
      </c>
      <c r="B319">
        <v>1045561352</v>
      </c>
      <c r="C319">
        <v>1045561351</v>
      </c>
      <c r="D319">
        <v>394458722</v>
      </c>
      <c r="E319">
        <v>394458718</v>
      </c>
      <c r="F319">
        <v>1</v>
      </c>
      <c r="G319">
        <v>394458718</v>
      </c>
      <c r="H319">
        <v>1</v>
      </c>
      <c r="I319" t="s">
        <v>499</v>
      </c>
      <c r="K319" t="s">
        <v>500</v>
      </c>
      <c r="L319">
        <v>1191</v>
      </c>
      <c r="N319">
        <v>1013</v>
      </c>
      <c r="O319" t="s">
        <v>501</v>
      </c>
      <c r="P319" t="s">
        <v>501</v>
      </c>
      <c r="Q319">
        <v>1</v>
      </c>
      <c r="X319">
        <v>55.6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1</v>
      </c>
      <c r="AF319" t="s">
        <v>165</v>
      </c>
      <c r="AG319">
        <v>63.94</v>
      </c>
      <c r="AH319">
        <v>2</v>
      </c>
      <c r="AI319">
        <v>1045561352</v>
      </c>
      <c r="AJ319">
        <v>275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25">
      <c r="A320">
        <f>ROW(Source!A98)</f>
        <v>98</v>
      </c>
      <c r="B320">
        <v>1045561353</v>
      </c>
      <c r="C320">
        <v>1045561351</v>
      </c>
      <c r="D320">
        <v>394530968</v>
      </c>
      <c r="E320">
        <v>1</v>
      </c>
      <c r="F320">
        <v>1</v>
      </c>
      <c r="G320">
        <v>394458718</v>
      </c>
      <c r="H320">
        <v>2</v>
      </c>
      <c r="I320" t="s">
        <v>629</v>
      </c>
      <c r="J320" t="s">
        <v>630</v>
      </c>
      <c r="K320" t="s">
        <v>631</v>
      </c>
      <c r="L320">
        <v>1367</v>
      </c>
      <c r="N320">
        <v>91022270</v>
      </c>
      <c r="O320" t="s">
        <v>505</v>
      </c>
      <c r="P320" t="s">
        <v>505</v>
      </c>
      <c r="Q320">
        <v>1</v>
      </c>
      <c r="X320">
        <v>4.0999999999999996</v>
      </c>
      <c r="Y320">
        <v>0</v>
      </c>
      <c r="Z320">
        <v>19.260000000000002</v>
      </c>
      <c r="AA320">
        <v>11.2</v>
      </c>
      <c r="AB320">
        <v>0</v>
      </c>
      <c r="AC320">
        <v>0</v>
      </c>
      <c r="AD320">
        <v>1</v>
      </c>
      <c r="AE320">
        <v>0</v>
      </c>
      <c r="AF320" t="s">
        <v>164</v>
      </c>
      <c r="AG320">
        <v>5.125</v>
      </c>
      <c r="AH320">
        <v>2</v>
      </c>
      <c r="AI320">
        <v>1045561353</v>
      </c>
      <c r="AJ320">
        <v>276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25">
      <c r="A321">
        <f>ROW(Source!A98)</f>
        <v>98</v>
      </c>
      <c r="B321">
        <v>1045561354</v>
      </c>
      <c r="C321">
        <v>1045561351</v>
      </c>
      <c r="D321">
        <v>394459462</v>
      </c>
      <c r="E321">
        <v>394458718</v>
      </c>
      <c r="F321">
        <v>1</v>
      </c>
      <c r="G321">
        <v>394458718</v>
      </c>
      <c r="H321">
        <v>2</v>
      </c>
      <c r="I321" t="s">
        <v>512</v>
      </c>
      <c r="K321" t="s">
        <v>513</v>
      </c>
      <c r="L321">
        <v>1344</v>
      </c>
      <c r="N321">
        <v>1008</v>
      </c>
      <c r="O321" t="s">
        <v>514</v>
      </c>
      <c r="P321" t="s">
        <v>514</v>
      </c>
      <c r="Q321">
        <v>1</v>
      </c>
      <c r="X321">
        <v>9.67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1</v>
      </c>
      <c r="AE321">
        <v>0</v>
      </c>
      <c r="AF321" t="s">
        <v>164</v>
      </c>
      <c r="AG321">
        <v>12.0875</v>
      </c>
      <c r="AH321">
        <v>2</v>
      </c>
      <c r="AI321">
        <v>1045561354</v>
      </c>
      <c r="AJ321">
        <v>277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25">
      <c r="A322">
        <f>ROW(Source!A98)</f>
        <v>98</v>
      </c>
      <c r="B322">
        <v>1045561355</v>
      </c>
      <c r="C322">
        <v>1045561351</v>
      </c>
      <c r="D322">
        <v>394479972</v>
      </c>
      <c r="E322">
        <v>394458718</v>
      </c>
      <c r="F322">
        <v>1</v>
      </c>
      <c r="G322">
        <v>394458718</v>
      </c>
      <c r="H322">
        <v>3</v>
      </c>
      <c r="I322" t="s">
        <v>725</v>
      </c>
      <c r="K322" t="s">
        <v>558</v>
      </c>
      <c r="L322">
        <v>1339</v>
      </c>
      <c r="N322">
        <v>1007</v>
      </c>
      <c r="O322" t="s">
        <v>241</v>
      </c>
      <c r="P322" t="s">
        <v>241</v>
      </c>
      <c r="Q322">
        <v>1</v>
      </c>
      <c r="X322">
        <v>9.4079999999999997E-2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G322">
        <v>9.4079999999999997E-2</v>
      </c>
      <c r="AH322">
        <v>3</v>
      </c>
      <c r="AI322">
        <v>-1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25">
      <c r="A323">
        <f>ROW(Source!A98)</f>
        <v>98</v>
      </c>
      <c r="B323">
        <v>1045561356</v>
      </c>
      <c r="C323">
        <v>1045561351</v>
      </c>
      <c r="D323">
        <v>394506921</v>
      </c>
      <c r="E323">
        <v>1</v>
      </c>
      <c r="F323">
        <v>1</v>
      </c>
      <c r="G323">
        <v>394458718</v>
      </c>
      <c r="H323">
        <v>3</v>
      </c>
      <c r="I323" t="s">
        <v>632</v>
      </c>
      <c r="J323" t="s">
        <v>633</v>
      </c>
      <c r="K323" t="s">
        <v>634</v>
      </c>
      <c r="L323">
        <v>369160830</v>
      </c>
      <c r="N323">
        <v>1005</v>
      </c>
      <c r="O323" t="s">
        <v>292</v>
      </c>
      <c r="P323" t="s">
        <v>292</v>
      </c>
      <c r="Q323">
        <v>1</v>
      </c>
      <c r="X323">
        <v>2.64</v>
      </c>
      <c r="Y323">
        <v>33.56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G323">
        <v>2.64</v>
      </c>
      <c r="AH323">
        <v>2</v>
      </c>
      <c r="AI323">
        <v>1045561356</v>
      </c>
      <c r="AJ323">
        <v>278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25">
      <c r="A324">
        <f>ROW(Source!A98)</f>
        <v>98</v>
      </c>
      <c r="B324">
        <v>1045561357</v>
      </c>
      <c r="C324">
        <v>1045561351</v>
      </c>
      <c r="D324">
        <v>394474707</v>
      </c>
      <c r="E324">
        <v>394458718</v>
      </c>
      <c r="F324">
        <v>1</v>
      </c>
      <c r="G324">
        <v>394458718</v>
      </c>
      <c r="H324">
        <v>3</v>
      </c>
      <c r="I324" t="s">
        <v>726</v>
      </c>
      <c r="K324" t="s">
        <v>727</v>
      </c>
      <c r="L324">
        <v>1348</v>
      </c>
      <c r="N324">
        <v>39568864</v>
      </c>
      <c r="O324" t="s">
        <v>233</v>
      </c>
      <c r="P324" t="s">
        <v>233</v>
      </c>
      <c r="Q324">
        <v>1000</v>
      </c>
      <c r="X324">
        <v>0.53759999999999997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G324">
        <v>0.53759999999999997</v>
      </c>
      <c r="AH324">
        <v>3</v>
      </c>
      <c r="AI324">
        <v>-1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25">
      <c r="A325">
        <f>ROW(Source!A98)</f>
        <v>98</v>
      </c>
      <c r="B325">
        <v>1045561358</v>
      </c>
      <c r="C325">
        <v>1045561351</v>
      </c>
      <c r="D325">
        <v>394474711</v>
      </c>
      <c r="E325">
        <v>394458718</v>
      </c>
      <c r="F325">
        <v>1</v>
      </c>
      <c r="G325">
        <v>394458718</v>
      </c>
      <c r="H325">
        <v>3</v>
      </c>
      <c r="I325" t="s">
        <v>728</v>
      </c>
      <c r="K325" t="s">
        <v>729</v>
      </c>
      <c r="L325">
        <v>1339</v>
      </c>
      <c r="N325">
        <v>1007</v>
      </c>
      <c r="O325" t="s">
        <v>241</v>
      </c>
      <c r="P325" t="s">
        <v>241</v>
      </c>
      <c r="Q325">
        <v>1</v>
      </c>
      <c r="X325">
        <v>0.224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G325">
        <v>0.224</v>
      </c>
      <c r="AH325">
        <v>3</v>
      </c>
      <c r="AI325">
        <v>-1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25">
      <c r="A326">
        <f>ROW(Source!A98)</f>
        <v>98</v>
      </c>
      <c r="B326">
        <v>1045561359</v>
      </c>
      <c r="C326">
        <v>1045561351</v>
      </c>
      <c r="D326">
        <v>394475535</v>
      </c>
      <c r="E326">
        <v>394458718</v>
      </c>
      <c r="F326">
        <v>1</v>
      </c>
      <c r="G326">
        <v>394458718</v>
      </c>
      <c r="H326">
        <v>3</v>
      </c>
      <c r="I326" t="s">
        <v>728</v>
      </c>
      <c r="K326" t="s">
        <v>730</v>
      </c>
      <c r="L326">
        <v>1339</v>
      </c>
      <c r="N326">
        <v>1007</v>
      </c>
      <c r="O326" t="s">
        <v>241</v>
      </c>
      <c r="P326" t="s">
        <v>241</v>
      </c>
      <c r="Q326">
        <v>1</v>
      </c>
      <c r="X326">
        <v>1.1200000000000001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G326">
        <v>1.1200000000000001</v>
      </c>
      <c r="AH326">
        <v>3</v>
      </c>
      <c r="AI326">
        <v>-1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25">
      <c r="A327">
        <f>ROW(Source!A98)</f>
        <v>98</v>
      </c>
      <c r="B327">
        <v>1045561360</v>
      </c>
      <c r="C327">
        <v>1045561351</v>
      </c>
      <c r="D327">
        <v>394480058</v>
      </c>
      <c r="E327">
        <v>394458718</v>
      </c>
      <c r="F327">
        <v>1</v>
      </c>
      <c r="G327">
        <v>394458718</v>
      </c>
      <c r="H327">
        <v>3</v>
      </c>
      <c r="I327" t="s">
        <v>530</v>
      </c>
      <c r="K327" t="s">
        <v>531</v>
      </c>
      <c r="L327">
        <v>1344</v>
      </c>
      <c r="N327">
        <v>1008</v>
      </c>
      <c r="O327" t="s">
        <v>514</v>
      </c>
      <c r="P327" t="s">
        <v>514</v>
      </c>
      <c r="Q327">
        <v>1</v>
      </c>
      <c r="X327">
        <v>2.25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G327">
        <v>2.25</v>
      </c>
      <c r="AH327">
        <v>2</v>
      </c>
      <c r="AI327">
        <v>1045561360</v>
      </c>
      <c r="AJ327">
        <v>280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25">
      <c r="A328">
        <f>ROW(Source!A99)</f>
        <v>99</v>
      </c>
      <c r="B328">
        <v>1045561352</v>
      </c>
      <c r="C328">
        <v>1045561351</v>
      </c>
      <c r="D328">
        <v>394458722</v>
      </c>
      <c r="E328">
        <v>394458718</v>
      </c>
      <c r="F328">
        <v>1</v>
      </c>
      <c r="G328">
        <v>394458718</v>
      </c>
      <c r="H328">
        <v>1</v>
      </c>
      <c r="I328" t="s">
        <v>499</v>
      </c>
      <c r="K328" t="s">
        <v>500</v>
      </c>
      <c r="L328">
        <v>1191</v>
      </c>
      <c r="N328">
        <v>1013</v>
      </c>
      <c r="O328" t="s">
        <v>501</v>
      </c>
      <c r="P328" t="s">
        <v>501</v>
      </c>
      <c r="Q328">
        <v>1</v>
      </c>
      <c r="X328">
        <v>55.6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1</v>
      </c>
      <c r="AF328" t="s">
        <v>165</v>
      </c>
      <c r="AG328">
        <v>63.94</v>
      </c>
      <c r="AH328">
        <v>2</v>
      </c>
      <c r="AI328">
        <v>1045561352</v>
      </c>
      <c r="AJ328">
        <v>281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25">
      <c r="A329">
        <f>ROW(Source!A99)</f>
        <v>99</v>
      </c>
      <c r="B329">
        <v>1045561353</v>
      </c>
      <c r="C329">
        <v>1045561351</v>
      </c>
      <c r="D329">
        <v>394530968</v>
      </c>
      <c r="E329">
        <v>1</v>
      </c>
      <c r="F329">
        <v>1</v>
      </c>
      <c r="G329">
        <v>394458718</v>
      </c>
      <c r="H329">
        <v>2</v>
      </c>
      <c r="I329" t="s">
        <v>629</v>
      </c>
      <c r="J329" t="s">
        <v>630</v>
      </c>
      <c r="K329" t="s">
        <v>631</v>
      </c>
      <c r="L329">
        <v>1367</v>
      </c>
      <c r="N329">
        <v>91022270</v>
      </c>
      <c r="O329" t="s">
        <v>505</v>
      </c>
      <c r="P329" t="s">
        <v>505</v>
      </c>
      <c r="Q329">
        <v>1</v>
      </c>
      <c r="X329">
        <v>4.0999999999999996</v>
      </c>
      <c r="Y329">
        <v>0</v>
      </c>
      <c r="Z329">
        <v>19.260000000000002</v>
      </c>
      <c r="AA329">
        <v>11.2</v>
      </c>
      <c r="AB329">
        <v>0</v>
      </c>
      <c r="AC329">
        <v>0</v>
      </c>
      <c r="AD329">
        <v>1</v>
      </c>
      <c r="AE329">
        <v>0</v>
      </c>
      <c r="AF329" t="s">
        <v>164</v>
      </c>
      <c r="AG329">
        <v>5.125</v>
      </c>
      <c r="AH329">
        <v>2</v>
      </c>
      <c r="AI329">
        <v>1045561353</v>
      </c>
      <c r="AJ329">
        <v>282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25">
      <c r="A330">
        <f>ROW(Source!A99)</f>
        <v>99</v>
      </c>
      <c r="B330">
        <v>1045561354</v>
      </c>
      <c r="C330">
        <v>1045561351</v>
      </c>
      <c r="D330">
        <v>394459462</v>
      </c>
      <c r="E330">
        <v>394458718</v>
      </c>
      <c r="F330">
        <v>1</v>
      </c>
      <c r="G330">
        <v>394458718</v>
      </c>
      <c r="H330">
        <v>2</v>
      </c>
      <c r="I330" t="s">
        <v>512</v>
      </c>
      <c r="K330" t="s">
        <v>513</v>
      </c>
      <c r="L330">
        <v>1344</v>
      </c>
      <c r="N330">
        <v>1008</v>
      </c>
      <c r="O330" t="s">
        <v>514</v>
      </c>
      <c r="P330" t="s">
        <v>514</v>
      </c>
      <c r="Q330">
        <v>1</v>
      </c>
      <c r="X330">
        <v>9.67</v>
      </c>
      <c r="Y330">
        <v>0</v>
      </c>
      <c r="Z330">
        <v>1</v>
      </c>
      <c r="AA330">
        <v>0</v>
      </c>
      <c r="AB330">
        <v>0</v>
      </c>
      <c r="AC330">
        <v>0</v>
      </c>
      <c r="AD330">
        <v>1</v>
      </c>
      <c r="AE330">
        <v>0</v>
      </c>
      <c r="AF330" t="s">
        <v>164</v>
      </c>
      <c r="AG330">
        <v>12.0875</v>
      </c>
      <c r="AH330">
        <v>2</v>
      </c>
      <c r="AI330">
        <v>1045561354</v>
      </c>
      <c r="AJ330">
        <v>283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25">
      <c r="A331">
        <f>ROW(Source!A99)</f>
        <v>99</v>
      </c>
      <c r="B331">
        <v>1045561355</v>
      </c>
      <c r="C331">
        <v>1045561351</v>
      </c>
      <c r="D331">
        <v>394479972</v>
      </c>
      <c r="E331">
        <v>394458718</v>
      </c>
      <c r="F331">
        <v>1</v>
      </c>
      <c r="G331">
        <v>394458718</v>
      </c>
      <c r="H331">
        <v>3</v>
      </c>
      <c r="I331" t="s">
        <v>725</v>
      </c>
      <c r="K331" t="s">
        <v>558</v>
      </c>
      <c r="L331">
        <v>1339</v>
      </c>
      <c r="N331">
        <v>1007</v>
      </c>
      <c r="O331" t="s">
        <v>241</v>
      </c>
      <c r="P331" t="s">
        <v>241</v>
      </c>
      <c r="Q331">
        <v>1</v>
      </c>
      <c r="X331">
        <v>9.4079999999999997E-2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G331">
        <v>9.4079999999999997E-2</v>
      </c>
      <c r="AH331">
        <v>3</v>
      </c>
      <c r="AI331">
        <v>-1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25">
      <c r="A332">
        <f>ROW(Source!A99)</f>
        <v>99</v>
      </c>
      <c r="B332">
        <v>1045561356</v>
      </c>
      <c r="C332">
        <v>1045561351</v>
      </c>
      <c r="D332">
        <v>394506921</v>
      </c>
      <c r="E332">
        <v>1</v>
      </c>
      <c r="F332">
        <v>1</v>
      </c>
      <c r="G332">
        <v>394458718</v>
      </c>
      <c r="H332">
        <v>3</v>
      </c>
      <c r="I332" t="s">
        <v>632</v>
      </c>
      <c r="J332" t="s">
        <v>633</v>
      </c>
      <c r="K332" t="s">
        <v>634</v>
      </c>
      <c r="L332">
        <v>369160830</v>
      </c>
      <c r="N332">
        <v>1005</v>
      </c>
      <c r="O332" t="s">
        <v>292</v>
      </c>
      <c r="P332" t="s">
        <v>292</v>
      </c>
      <c r="Q332">
        <v>1</v>
      </c>
      <c r="X332">
        <v>2.64</v>
      </c>
      <c r="Y332">
        <v>33.56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G332">
        <v>2.64</v>
      </c>
      <c r="AH332">
        <v>2</v>
      </c>
      <c r="AI332">
        <v>1045561356</v>
      </c>
      <c r="AJ332">
        <v>284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25">
      <c r="A333">
        <f>ROW(Source!A99)</f>
        <v>99</v>
      </c>
      <c r="B333">
        <v>1045561357</v>
      </c>
      <c r="C333">
        <v>1045561351</v>
      </c>
      <c r="D333">
        <v>394474707</v>
      </c>
      <c r="E333">
        <v>394458718</v>
      </c>
      <c r="F333">
        <v>1</v>
      </c>
      <c r="G333">
        <v>394458718</v>
      </c>
      <c r="H333">
        <v>3</v>
      </c>
      <c r="I333" t="s">
        <v>726</v>
      </c>
      <c r="K333" t="s">
        <v>727</v>
      </c>
      <c r="L333">
        <v>1348</v>
      </c>
      <c r="N333">
        <v>39568864</v>
      </c>
      <c r="O333" t="s">
        <v>233</v>
      </c>
      <c r="P333" t="s">
        <v>233</v>
      </c>
      <c r="Q333">
        <v>1000</v>
      </c>
      <c r="X333">
        <v>0.53759999999999997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G333">
        <v>0.53759999999999997</v>
      </c>
      <c r="AH333">
        <v>3</v>
      </c>
      <c r="AI333">
        <v>-1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25">
      <c r="A334">
        <f>ROW(Source!A99)</f>
        <v>99</v>
      </c>
      <c r="B334">
        <v>1045561358</v>
      </c>
      <c r="C334">
        <v>1045561351</v>
      </c>
      <c r="D334">
        <v>394474711</v>
      </c>
      <c r="E334">
        <v>394458718</v>
      </c>
      <c r="F334">
        <v>1</v>
      </c>
      <c r="G334">
        <v>394458718</v>
      </c>
      <c r="H334">
        <v>3</v>
      </c>
      <c r="I334" t="s">
        <v>728</v>
      </c>
      <c r="K334" t="s">
        <v>729</v>
      </c>
      <c r="L334">
        <v>1339</v>
      </c>
      <c r="N334">
        <v>1007</v>
      </c>
      <c r="O334" t="s">
        <v>241</v>
      </c>
      <c r="P334" t="s">
        <v>241</v>
      </c>
      <c r="Q334">
        <v>1</v>
      </c>
      <c r="X334">
        <v>0.224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G334">
        <v>0.224</v>
      </c>
      <c r="AH334">
        <v>3</v>
      </c>
      <c r="AI334">
        <v>-1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25">
      <c r="A335">
        <f>ROW(Source!A99)</f>
        <v>99</v>
      </c>
      <c r="B335">
        <v>1045561359</v>
      </c>
      <c r="C335">
        <v>1045561351</v>
      </c>
      <c r="D335">
        <v>394475535</v>
      </c>
      <c r="E335">
        <v>394458718</v>
      </c>
      <c r="F335">
        <v>1</v>
      </c>
      <c r="G335">
        <v>394458718</v>
      </c>
      <c r="H335">
        <v>3</v>
      </c>
      <c r="I335" t="s">
        <v>728</v>
      </c>
      <c r="K335" t="s">
        <v>730</v>
      </c>
      <c r="L335">
        <v>1339</v>
      </c>
      <c r="N335">
        <v>1007</v>
      </c>
      <c r="O335" t="s">
        <v>241</v>
      </c>
      <c r="P335" t="s">
        <v>241</v>
      </c>
      <c r="Q335">
        <v>1</v>
      </c>
      <c r="X335">
        <v>1.1200000000000001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G335">
        <v>1.1200000000000001</v>
      </c>
      <c r="AH335">
        <v>3</v>
      </c>
      <c r="AI335">
        <v>-1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25">
      <c r="A336">
        <f>ROW(Source!A99)</f>
        <v>99</v>
      </c>
      <c r="B336">
        <v>1045561360</v>
      </c>
      <c r="C336">
        <v>1045561351</v>
      </c>
      <c r="D336">
        <v>394480058</v>
      </c>
      <c r="E336">
        <v>394458718</v>
      </c>
      <c r="F336">
        <v>1</v>
      </c>
      <c r="G336">
        <v>394458718</v>
      </c>
      <c r="H336">
        <v>3</v>
      </c>
      <c r="I336" t="s">
        <v>530</v>
      </c>
      <c r="K336" t="s">
        <v>531</v>
      </c>
      <c r="L336">
        <v>1344</v>
      </c>
      <c r="N336">
        <v>1008</v>
      </c>
      <c r="O336" t="s">
        <v>514</v>
      </c>
      <c r="P336" t="s">
        <v>514</v>
      </c>
      <c r="Q336">
        <v>1</v>
      </c>
      <c r="X336">
        <v>2.25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0</v>
      </c>
      <c r="AG336">
        <v>2.25</v>
      </c>
      <c r="AH336">
        <v>2</v>
      </c>
      <c r="AI336">
        <v>1045561360</v>
      </c>
      <c r="AJ336">
        <v>286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25">
      <c r="A337">
        <f>ROW(Source!A102)</f>
        <v>102</v>
      </c>
      <c r="B337">
        <v>1045561900</v>
      </c>
      <c r="C337">
        <v>1045561899</v>
      </c>
      <c r="D337">
        <v>394458722</v>
      </c>
      <c r="E337">
        <v>394458718</v>
      </c>
      <c r="F337">
        <v>1</v>
      </c>
      <c r="G337">
        <v>394458718</v>
      </c>
      <c r="H337">
        <v>1</v>
      </c>
      <c r="I337" t="s">
        <v>499</v>
      </c>
      <c r="K337" t="s">
        <v>500</v>
      </c>
      <c r="L337">
        <v>1191</v>
      </c>
      <c r="N337">
        <v>1013</v>
      </c>
      <c r="O337" t="s">
        <v>501</v>
      </c>
      <c r="P337" t="s">
        <v>501</v>
      </c>
      <c r="Q337">
        <v>1</v>
      </c>
      <c r="X337">
        <v>39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1</v>
      </c>
      <c r="AF337" t="s">
        <v>165</v>
      </c>
      <c r="AG337">
        <v>44.85</v>
      </c>
      <c r="AH337">
        <v>2</v>
      </c>
      <c r="AI337">
        <v>1045561900</v>
      </c>
      <c r="AJ337">
        <v>287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25">
      <c r="A338">
        <f>ROW(Source!A102)</f>
        <v>102</v>
      </c>
      <c r="B338">
        <v>1045561901</v>
      </c>
      <c r="C338">
        <v>1045561899</v>
      </c>
      <c r="D338">
        <v>394459462</v>
      </c>
      <c r="E338">
        <v>394458718</v>
      </c>
      <c r="F338">
        <v>1</v>
      </c>
      <c r="G338">
        <v>394458718</v>
      </c>
      <c r="H338">
        <v>2</v>
      </c>
      <c r="I338" t="s">
        <v>512</v>
      </c>
      <c r="K338" t="s">
        <v>513</v>
      </c>
      <c r="L338">
        <v>1344</v>
      </c>
      <c r="N338">
        <v>1008</v>
      </c>
      <c r="O338" t="s">
        <v>514</v>
      </c>
      <c r="P338" t="s">
        <v>514</v>
      </c>
      <c r="Q338">
        <v>1</v>
      </c>
      <c r="X338">
        <v>71.290000000000006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1</v>
      </c>
      <c r="AE338">
        <v>0</v>
      </c>
      <c r="AF338" t="s">
        <v>164</v>
      </c>
      <c r="AG338">
        <v>89.112499999999997</v>
      </c>
      <c r="AH338">
        <v>2</v>
      </c>
      <c r="AI338">
        <v>1045561901</v>
      </c>
      <c r="AJ338">
        <v>288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25">
      <c r="A339">
        <f>ROW(Source!A102)</f>
        <v>102</v>
      </c>
      <c r="B339">
        <v>1045561902</v>
      </c>
      <c r="C339">
        <v>1045561899</v>
      </c>
      <c r="D339">
        <v>394480529</v>
      </c>
      <c r="E339">
        <v>394458718</v>
      </c>
      <c r="F339">
        <v>1</v>
      </c>
      <c r="G339">
        <v>394458718</v>
      </c>
      <c r="H339">
        <v>3</v>
      </c>
      <c r="I339" t="s">
        <v>723</v>
      </c>
      <c r="K339" t="s">
        <v>724</v>
      </c>
      <c r="L339">
        <v>1348</v>
      </c>
      <c r="N339">
        <v>39568864</v>
      </c>
      <c r="O339" t="s">
        <v>233</v>
      </c>
      <c r="P339" t="s">
        <v>233</v>
      </c>
      <c r="Q339">
        <v>1000</v>
      </c>
      <c r="X339">
        <v>0.24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G339">
        <v>0.24</v>
      </c>
      <c r="AH339">
        <v>3</v>
      </c>
      <c r="AI339">
        <v>-1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25">
      <c r="A340">
        <f>ROW(Source!A102)</f>
        <v>102</v>
      </c>
      <c r="B340">
        <v>1045561903</v>
      </c>
      <c r="C340">
        <v>1045561899</v>
      </c>
      <c r="D340">
        <v>394480058</v>
      </c>
      <c r="E340">
        <v>394458718</v>
      </c>
      <c r="F340">
        <v>1</v>
      </c>
      <c r="G340">
        <v>394458718</v>
      </c>
      <c r="H340">
        <v>3</v>
      </c>
      <c r="I340" t="s">
        <v>530</v>
      </c>
      <c r="K340" t="s">
        <v>531</v>
      </c>
      <c r="L340">
        <v>1344</v>
      </c>
      <c r="N340">
        <v>1008</v>
      </c>
      <c r="O340" t="s">
        <v>514</v>
      </c>
      <c r="P340" t="s">
        <v>514</v>
      </c>
      <c r="Q340">
        <v>1</v>
      </c>
      <c r="X340">
        <v>27.72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1</v>
      </c>
      <c r="AE340">
        <v>0</v>
      </c>
      <c r="AG340">
        <v>27.72</v>
      </c>
      <c r="AH340">
        <v>2</v>
      </c>
      <c r="AI340">
        <v>1045561903</v>
      </c>
      <c r="AJ340">
        <v>290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25">
      <c r="A341">
        <f>ROW(Source!A103)</f>
        <v>103</v>
      </c>
      <c r="B341">
        <v>1045561900</v>
      </c>
      <c r="C341">
        <v>1045561899</v>
      </c>
      <c r="D341">
        <v>394458722</v>
      </c>
      <c r="E341">
        <v>394458718</v>
      </c>
      <c r="F341">
        <v>1</v>
      </c>
      <c r="G341">
        <v>394458718</v>
      </c>
      <c r="H341">
        <v>1</v>
      </c>
      <c r="I341" t="s">
        <v>499</v>
      </c>
      <c r="K341" t="s">
        <v>500</v>
      </c>
      <c r="L341">
        <v>1191</v>
      </c>
      <c r="N341">
        <v>1013</v>
      </c>
      <c r="O341" t="s">
        <v>501</v>
      </c>
      <c r="P341" t="s">
        <v>501</v>
      </c>
      <c r="Q341">
        <v>1</v>
      </c>
      <c r="X341">
        <v>39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1</v>
      </c>
      <c r="AE341">
        <v>1</v>
      </c>
      <c r="AF341" t="s">
        <v>165</v>
      </c>
      <c r="AG341">
        <v>44.85</v>
      </c>
      <c r="AH341">
        <v>2</v>
      </c>
      <c r="AI341">
        <v>1045561900</v>
      </c>
      <c r="AJ341">
        <v>291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25">
      <c r="A342">
        <f>ROW(Source!A103)</f>
        <v>103</v>
      </c>
      <c r="B342">
        <v>1045561901</v>
      </c>
      <c r="C342">
        <v>1045561899</v>
      </c>
      <c r="D342">
        <v>394459462</v>
      </c>
      <c r="E342">
        <v>394458718</v>
      </c>
      <c r="F342">
        <v>1</v>
      </c>
      <c r="G342">
        <v>394458718</v>
      </c>
      <c r="H342">
        <v>2</v>
      </c>
      <c r="I342" t="s">
        <v>512</v>
      </c>
      <c r="K342" t="s">
        <v>513</v>
      </c>
      <c r="L342">
        <v>1344</v>
      </c>
      <c r="N342">
        <v>1008</v>
      </c>
      <c r="O342" t="s">
        <v>514</v>
      </c>
      <c r="P342" t="s">
        <v>514</v>
      </c>
      <c r="Q342">
        <v>1</v>
      </c>
      <c r="X342">
        <v>71.290000000000006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  <c r="AF342" t="s">
        <v>164</v>
      </c>
      <c r="AG342">
        <v>89.112499999999997</v>
      </c>
      <c r="AH342">
        <v>2</v>
      </c>
      <c r="AI342">
        <v>1045561901</v>
      </c>
      <c r="AJ342">
        <v>292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25">
      <c r="A343">
        <f>ROW(Source!A103)</f>
        <v>103</v>
      </c>
      <c r="B343">
        <v>1045561902</v>
      </c>
      <c r="C343">
        <v>1045561899</v>
      </c>
      <c r="D343">
        <v>394480529</v>
      </c>
      <c r="E343">
        <v>394458718</v>
      </c>
      <c r="F343">
        <v>1</v>
      </c>
      <c r="G343">
        <v>394458718</v>
      </c>
      <c r="H343">
        <v>3</v>
      </c>
      <c r="I343" t="s">
        <v>723</v>
      </c>
      <c r="K343" t="s">
        <v>724</v>
      </c>
      <c r="L343">
        <v>1348</v>
      </c>
      <c r="N343">
        <v>39568864</v>
      </c>
      <c r="O343" t="s">
        <v>233</v>
      </c>
      <c r="P343" t="s">
        <v>233</v>
      </c>
      <c r="Q343">
        <v>1000</v>
      </c>
      <c r="X343">
        <v>0.24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G343">
        <v>0.24</v>
      </c>
      <c r="AH343">
        <v>3</v>
      </c>
      <c r="AI343">
        <v>-1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25">
      <c r="A344">
        <f>ROW(Source!A103)</f>
        <v>103</v>
      </c>
      <c r="B344">
        <v>1045561903</v>
      </c>
      <c r="C344">
        <v>1045561899</v>
      </c>
      <c r="D344">
        <v>394480058</v>
      </c>
      <c r="E344">
        <v>394458718</v>
      </c>
      <c r="F344">
        <v>1</v>
      </c>
      <c r="G344">
        <v>394458718</v>
      </c>
      <c r="H344">
        <v>3</v>
      </c>
      <c r="I344" t="s">
        <v>530</v>
      </c>
      <c r="K344" t="s">
        <v>531</v>
      </c>
      <c r="L344">
        <v>1344</v>
      </c>
      <c r="N344">
        <v>1008</v>
      </c>
      <c r="O344" t="s">
        <v>514</v>
      </c>
      <c r="P344" t="s">
        <v>514</v>
      </c>
      <c r="Q344">
        <v>1</v>
      </c>
      <c r="X344">
        <v>27.72</v>
      </c>
      <c r="Y344">
        <v>1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0</v>
      </c>
      <c r="AG344">
        <v>27.72</v>
      </c>
      <c r="AH344">
        <v>2</v>
      </c>
      <c r="AI344">
        <v>1045561903</v>
      </c>
      <c r="AJ344">
        <v>294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25">
      <c r="A345">
        <f>ROW(Source!A106)</f>
        <v>106</v>
      </c>
      <c r="B345">
        <v>1045561917</v>
      </c>
      <c r="C345">
        <v>1045561916</v>
      </c>
      <c r="D345">
        <v>394458722</v>
      </c>
      <c r="E345">
        <v>394458718</v>
      </c>
      <c r="F345">
        <v>1</v>
      </c>
      <c r="G345">
        <v>394458718</v>
      </c>
      <c r="H345">
        <v>1</v>
      </c>
      <c r="I345" t="s">
        <v>499</v>
      </c>
      <c r="K345" t="s">
        <v>500</v>
      </c>
      <c r="L345">
        <v>1191</v>
      </c>
      <c r="N345">
        <v>1013</v>
      </c>
      <c r="O345" t="s">
        <v>501</v>
      </c>
      <c r="P345" t="s">
        <v>501</v>
      </c>
      <c r="Q345">
        <v>1</v>
      </c>
      <c r="X345">
        <v>107.04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1</v>
      </c>
      <c r="AF345" t="s">
        <v>165</v>
      </c>
      <c r="AG345">
        <v>123.096</v>
      </c>
      <c r="AH345">
        <v>2</v>
      </c>
      <c r="AI345">
        <v>1045561917</v>
      </c>
      <c r="AJ345">
        <v>295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25">
      <c r="A346">
        <f>ROW(Source!A107)</f>
        <v>107</v>
      </c>
      <c r="B346">
        <v>1045561917</v>
      </c>
      <c r="C346">
        <v>1045561916</v>
      </c>
      <c r="D346">
        <v>394458722</v>
      </c>
      <c r="E346">
        <v>394458718</v>
      </c>
      <c r="F346">
        <v>1</v>
      </c>
      <c r="G346">
        <v>394458718</v>
      </c>
      <c r="H346">
        <v>1</v>
      </c>
      <c r="I346" t="s">
        <v>499</v>
      </c>
      <c r="K346" t="s">
        <v>500</v>
      </c>
      <c r="L346">
        <v>1191</v>
      </c>
      <c r="N346">
        <v>1013</v>
      </c>
      <c r="O346" t="s">
        <v>501</v>
      </c>
      <c r="P346" t="s">
        <v>501</v>
      </c>
      <c r="Q346">
        <v>1</v>
      </c>
      <c r="X346">
        <v>107.04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</v>
      </c>
      <c r="AE346">
        <v>1</v>
      </c>
      <c r="AF346" t="s">
        <v>165</v>
      </c>
      <c r="AG346">
        <v>123.096</v>
      </c>
      <c r="AH346">
        <v>2</v>
      </c>
      <c r="AI346">
        <v>1045561917</v>
      </c>
      <c r="AJ346">
        <v>296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25">
      <c r="A347">
        <f>ROW(Source!A108)</f>
        <v>108</v>
      </c>
      <c r="B347">
        <v>1045561931</v>
      </c>
      <c r="C347">
        <v>1045561930</v>
      </c>
      <c r="D347">
        <v>394530632</v>
      </c>
      <c r="E347">
        <v>1</v>
      </c>
      <c r="F347">
        <v>1</v>
      </c>
      <c r="G347">
        <v>394458718</v>
      </c>
      <c r="H347">
        <v>2</v>
      </c>
      <c r="I347" t="s">
        <v>518</v>
      </c>
      <c r="J347" t="s">
        <v>519</v>
      </c>
      <c r="K347" t="s">
        <v>520</v>
      </c>
      <c r="L347">
        <v>1367</v>
      </c>
      <c r="N347">
        <v>91022270</v>
      </c>
      <c r="O347" t="s">
        <v>505</v>
      </c>
      <c r="P347" t="s">
        <v>505</v>
      </c>
      <c r="Q347">
        <v>1</v>
      </c>
      <c r="X347">
        <v>0.89300000000000002</v>
      </c>
      <c r="Y347">
        <v>0</v>
      </c>
      <c r="Z347">
        <v>163.47999999999999</v>
      </c>
      <c r="AA347">
        <v>15.47</v>
      </c>
      <c r="AB347">
        <v>0</v>
      </c>
      <c r="AC347">
        <v>0</v>
      </c>
      <c r="AD347">
        <v>1</v>
      </c>
      <c r="AE347">
        <v>0</v>
      </c>
      <c r="AF347" t="s">
        <v>164</v>
      </c>
      <c r="AG347">
        <v>1.11625</v>
      </c>
      <c r="AH347">
        <v>2</v>
      </c>
      <c r="AI347">
        <v>1045561931</v>
      </c>
      <c r="AJ347">
        <v>297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25">
      <c r="A348">
        <f>ROW(Source!A109)</f>
        <v>109</v>
      </c>
      <c r="B348">
        <v>1045561931</v>
      </c>
      <c r="C348">
        <v>1045561930</v>
      </c>
      <c r="D348">
        <v>394530632</v>
      </c>
      <c r="E348">
        <v>1</v>
      </c>
      <c r="F348">
        <v>1</v>
      </c>
      <c r="G348">
        <v>394458718</v>
      </c>
      <c r="H348">
        <v>2</v>
      </c>
      <c r="I348" t="s">
        <v>518</v>
      </c>
      <c r="J348" t="s">
        <v>519</v>
      </c>
      <c r="K348" t="s">
        <v>520</v>
      </c>
      <c r="L348">
        <v>1367</v>
      </c>
      <c r="N348">
        <v>91022270</v>
      </c>
      <c r="O348" t="s">
        <v>505</v>
      </c>
      <c r="P348" t="s">
        <v>505</v>
      </c>
      <c r="Q348">
        <v>1</v>
      </c>
      <c r="X348">
        <v>0.89300000000000002</v>
      </c>
      <c r="Y348">
        <v>0</v>
      </c>
      <c r="Z348">
        <v>163.47999999999999</v>
      </c>
      <c r="AA348">
        <v>15.47</v>
      </c>
      <c r="AB348">
        <v>0</v>
      </c>
      <c r="AC348">
        <v>0</v>
      </c>
      <c r="AD348">
        <v>1</v>
      </c>
      <c r="AE348">
        <v>0</v>
      </c>
      <c r="AF348" t="s">
        <v>164</v>
      </c>
      <c r="AG348">
        <v>1.11625</v>
      </c>
      <c r="AH348">
        <v>2</v>
      </c>
      <c r="AI348">
        <v>1045561931</v>
      </c>
      <c r="AJ348">
        <v>298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25">
      <c r="A349">
        <f>ROW(Source!A110)</f>
        <v>110</v>
      </c>
      <c r="B349">
        <v>1045561944</v>
      </c>
      <c r="C349">
        <v>1045561943</v>
      </c>
      <c r="D349">
        <v>394458722</v>
      </c>
      <c r="E349">
        <v>394458718</v>
      </c>
      <c r="F349">
        <v>1</v>
      </c>
      <c r="G349">
        <v>394458718</v>
      </c>
      <c r="H349">
        <v>1</v>
      </c>
      <c r="I349" t="s">
        <v>499</v>
      </c>
      <c r="K349" t="s">
        <v>500</v>
      </c>
      <c r="L349">
        <v>1191</v>
      </c>
      <c r="N349">
        <v>1013</v>
      </c>
      <c r="O349" t="s">
        <v>501</v>
      </c>
      <c r="P349" t="s">
        <v>501</v>
      </c>
      <c r="Q349">
        <v>1</v>
      </c>
      <c r="X349">
        <v>21.6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1</v>
      </c>
      <c r="AF349" t="s">
        <v>165</v>
      </c>
      <c r="AG349">
        <v>24.84</v>
      </c>
      <c r="AH349">
        <v>2</v>
      </c>
      <c r="AI349">
        <v>1045561944</v>
      </c>
      <c r="AJ349">
        <v>299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25">
      <c r="A350">
        <f>ROW(Source!A110)</f>
        <v>110</v>
      </c>
      <c r="B350">
        <v>1045561945</v>
      </c>
      <c r="C350">
        <v>1045561943</v>
      </c>
      <c r="D350">
        <v>394530632</v>
      </c>
      <c r="E350">
        <v>1</v>
      </c>
      <c r="F350">
        <v>1</v>
      </c>
      <c r="G350">
        <v>394458718</v>
      </c>
      <c r="H350">
        <v>2</v>
      </c>
      <c r="I350" t="s">
        <v>518</v>
      </c>
      <c r="J350" t="s">
        <v>519</v>
      </c>
      <c r="K350" t="s">
        <v>520</v>
      </c>
      <c r="L350">
        <v>1367</v>
      </c>
      <c r="N350">
        <v>91022270</v>
      </c>
      <c r="O350" t="s">
        <v>505</v>
      </c>
      <c r="P350" t="s">
        <v>505</v>
      </c>
      <c r="Q350">
        <v>1</v>
      </c>
      <c r="X350">
        <v>2.35</v>
      </c>
      <c r="Y350">
        <v>0</v>
      </c>
      <c r="Z350">
        <v>163.47999999999999</v>
      </c>
      <c r="AA350">
        <v>15.47</v>
      </c>
      <c r="AB350">
        <v>0</v>
      </c>
      <c r="AC350">
        <v>0</v>
      </c>
      <c r="AD350">
        <v>1</v>
      </c>
      <c r="AE350">
        <v>0</v>
      </c>
      <c r="AF350" t="s">
        <v>164</v>
      </c>
      <c r="AG350">
        <v>2.9375</v>
      </c>
      <c r="AH350">
        <v>2</v>
      </c>
      <c r="AI350">
        <v>1045561945</v>
      </c>
      <c r="AJ350">
        <v>300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25">
      <c r="A351">
        <f>ROW(Source!A110)</f>
        <v>110</v>
      </c>
      <c r="B351">
        <v>1045561946</v>
      </c>
      <c r="C351">
        <v>1045561943</v>
      </c>
      <c r="D351">
        <v>394530879</v>
      </c>
      <c r="E351">
        <v>1</v>
      </c>
      <c r="F351">
        <v>1</v>
      </c>
      <c r="G351">
        <v>394458718</v>
      </c>
      <c r="H351">
        <v>2</v>
      </c>
      <c r="I351" t="s">
        <v>635</v>
      </c>
      <c r="J351" t="s">
        <v>636</v>
      </c>
      <c r="K351" t="s">
        <v>637</v>
      </c>
      <c r="L351">
        <v>1367</v>
      </c>
      <c r="N351">
        <v>91022270</v>
      </c>
      <c r="O351" t="s">
        <v>505</v>
      </c>
      <c r="P351" t="s">
        <v>505</v>
      </c>
      <c r="Q351">
        <v>1</v>
      </c>
      <c r="X351">
        <v>0.91</v>
      </c>
      <c r="Y351">
        <v>0</v>
      </c>
      <c r="Z351">
        <v>246.68</v>
      </c>
      <c r="AA351">
        <v>13.37</v>
      </c>
      <c r="AB351">
        <v>0</v>
      </c>
      <c r="AC351">
        <v>0</v>
      </c>
      <c r="AD351">
        <v>1</v>
      </c>
      <c r="AE351">
        <v>0</v>
      </c>
      <c r="AF351" t="s">
        <v>164</v>
      </c>
      <c r="AG351">
        <v>1.1375</v>
      </c>
      <c r="AH351">
        <v>2</v>
      </c>
      <c r="AI351">
        <v>1045561946</v>
      </c>
      <c r="AJ351">
        <v>301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25">
      <c r="A352">
        <f>ROW(Source!A110)</f>
        <v>110</v>
      </c>
      <c r="B352">
        <v>1045561947</v>
      </c>
      <c r="C352">
        <v>1045561943</v>
      </c>
      <c r="D352">
        <v>394530864</v>
      </c>
      <c r="E352">
        <v>1</v>
      </c>
      <c r="F352">
        <v>1</v>
      </c>
      <c r="G352">
        <v>394458718</v>
      </c>
      <c r="H352">
        <v>2</v>
      </c>
      <c r="I352" t="s">
        <v>638</v>
      </c>
      <c r="J352" t="s">
        <v>639</v>
      </c>
      <c r="K352" t="s">
        <v>640</v>
      </c>
      <c r="L352">
        <v>1367</v>
      </c>
      <c r="N352">
        <v>91022270</v>
      </c>
      <c r="O352" t="s">
        <v>505</v>
      </c>
      <c r="P352" t="s">
        <v>505</v>
      </c>
      <c r="Q352">
        <v>1</v>
      </c>
      <c r="X352">
        <v>7.17</v>
      </c>
      <c r="Y352">
        <v>0</v>
      </c>
      <c r="Z352">
        <v>169.44</v>
      </c>
      <c r="AA352">
        <v>15.02</v>
      </c>
      <c r="AB352">
        <v>0</v>
      </c>
      <c r="AC352">
        <v>0</v>
      </c>
      <c r="AD352">
        <v>1</v>
      </c>
      <c r="AE352">
        <v>0</v>
      </c>
      <c r="AF352" t="s">
        <v>164</v>
      </c>
      <c r="AG352">
        <v>8.9625000000000004</v>
      </c>
      <c r="AH352">
        <v>2</v>
      </c>
      <c r="AI352">
        <v>1045561947</v>
      </c>
      <c r="AJ352">
        <v>302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25">
      <c r="A353">
        <f>ROW(Source!A110)</f>
        <v>110</v>
      </c>
      <c r="B353">
        <v>1045561948</v>
      </c>
      <c r="C353">
        <v>1045561943</v>
      </c>
      <c r="D353">
        <v>394530865</v>
      </c>
      <c r="E353">
        <v>1</v>
      </c>
      <c r="F353">
        <v>1</v>
      </c>
      <c r="G353">
        <v>394458718</v>
      </c>
      <c r="H353">
        <v>2</v>
      </c>
      <c r="I353" t="s">
        <v>641</v>
      </c>
      <c r="J353" t="s">
        <v>642</v>
      </c>
      <c r="K353" t="s">
        <v>643</v>
      </c>
      <c r="L353">
        <v>1367</v>
      </c>
      <c r="N353">
        <v>91022270</v>
      </c>
      <c r="O353" t="s">
        <v>505</v>
      </c>
      <c r="P353" t="s">
        <v>505</v>
      </c>
      <c r="Q353">
        <v>1</v>
      </c>
      <c r="X353">
        <v>14.6</v>
      </c>
      <c r="Y353">
        <v>0</v>
      </c>
      <c r="Z353">
        <v>219.5</v>
      </c>
      <c r="AA353">
        <v>17.510000000000002</v>
      </c>
      <c r="AB353">
        <v>0</v>
      </c>
      <c r="AC353">
        <v>0</v>
      </c>
      <c r="AD353">
        <v>1</v>
      </c>
      <c r="AE353">
        <v>0</v>
      </c>
      <c r="AF353" t="s">
        <v>164</v>
      </c>
      <c r="AG353">
        <v>18.25</v>
      </c>
      <c r="AH353">
        <v>2</v>
      </c>
      <c r="AI353">
        <v>1045561948</v>
      </c>
      <c r="AJ353">
        <v>303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25">
      <c r="A354">
        <f>ROW(Source!A110)</f>
        <v>110</v>
      </c>
      <c r="B354">
        <v>1045561949</v>
      </c>
      <c r="C354">
        <v>1045561943</v>
      </c>
      <c r="D354">
        <v>394530907</v>
      </c>
      <c r="E354">
        <v>1</v>
      </c>
      <c r="F354">
        <v>1</v>
      </c>
      <c r="G354">
        <v>394458718</v>
      </c>
      <c r="H354">
        <v>2</v>
      </c>
      <c r="I354" t="s">
        <v>509</v>
      </c>
      <c r="J354" t="s">
        <v>510</v>
      </c>
      <c r="K354" t="s">
        <v>511</v>
      </c>
      <c r="L354">
        <v>1367</v>
      </c>
      <c r="N354">
        <v>91022270</v>
      </c>
      <c r="O354" t="s">
        <v>505</v>
      </c>
      <c r="P354" t="s">
        <v>505</v>
      </c>
      <c r="Q354">
        <v>1</v>
      </c>
      <c r="X354">
        <v>1.79</v>
      </c>
      <c r="Y354">
        <v>0</v>
      </c>
      <c r="Z354">
        <v>125.13</v>
      </c>
      <c r="AA354">
        <v>24.74</v>
      </c>
      <c r="AB354">
        <v>0</v>
      </c>
      <c r="AC354">
        <v>0</v>
      </c>
      <c r="AD354">
        <v>1</v>
      </c>
      <c r="AE354">
        <v>0</v>
      </c>
      <c r="AF354" t="s">
        <v>164</v>
      </c>
      <c r="AG354">
        <v>2.2374999999999998</v>
      </c>
      <c r="AH354">
        <v>2</v>
      </c>
      <c r="AI354">
        <v>1045561949</v>
      </c>
      <c r="AJ354">
        <v>304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25">
      <c r="A355">
        <f>ROW(Source!A110)</f>
        <v>110</v>
      </c>
      <c r="B355">
        <v>1045561950</v>
      </c>
      <c r="C355">
        <v>1045561943</v>
      </c>
      <c r="D355">
        <v>394530869</v>
      </c>
      <c r="E355">
        <v>1</v>
      </c>
      <c r="F355">
        <v>1</v>
      </c>
      <c r="G355">
        <v>394458718</v>
      </c>
      <c r="H355">
        <v>2</v>
      </c>
      <c r="I355" t="s">
        <v>644</v>
      </c>
      <c r="J355" t="s">
        <v>645</v>
      </c>
      <c r="K355" t="s">
        <v>646</v>
      </c>
      <c r="L355">
        <v>1367</v>
      </c>
      <c r="N355">
        <v>91022270</v>
      </c>
      <c r="O355" t="s">
        <v>505</v>
      </c>
      <c r="P355" t="s">
        <v>505</v>
      </c>
      <c r="Q355">
        <v>1</v>
      </c>
      <c r="X355">
        <v>0.52</v>
      </c>
      <c r="Y355">
        <v>0</v>
      </c>
      <c r="Z355">
        <v>177.54</v>
      </c>
      <c r="AA355">
        <v>17.420000000000002</v>
      </c>
      <c r="AB355">
        <v>0</v>
      </c>
      <c r="AC355">
        <v>0</v>
      </c>
      <c r="AD355">
        <v>1</v>
      </c>
      <c r="AE355">
        <v>0</v>
      </c>
      <c r="AF355" t="s">
        <v>164</v>
      </c>
      <c r="AG355">
        <v>0.65</v>
      </c>
      <c r="AH355">
        <v>2</v>
      </c>
      <c r="AI355">
        <v>1045561950</v>
      </c>
      <c r="AJ355">
        <v>305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25">
      <c r="A356">
        <f>ROW(Source!A110)</f>
        <v>110</v>
      </c>
      <c r="B356">
        <v>1045561951</v>
      </c>
      <c r="C356">
        <v>1045561943</v>
      </c>
      <c r="D356">
        <v>394506123</v>
      </c>
      <c r="E356">
        <v>1</v>
      </c>
      <c r="F356">
        <v>1</v>
      </c>
      <c r="G356">
        <v>394458718</v>
      </c>
      <c r="H356">
        <v>3</v>
      </c>
      <c r="I356" t="s">
        <v>556</v>
      </c>
      <c r="J356" t="s">
        <v>557</v>
      </c>
      <c r="K356" t="s">
        <v>558</v>
      </c>
      <c r="L356">
        <v>1339</v>
      </c>
      <c r="N356">
        <v>1007</v>
      </c>
      <c r="O356" t="s">
        <v>241</v>
      </c>
      <c r="P356" t="s">
        <v>241</v>
      </c>
      <c r="Q356">
        <v>1</v>
      </c>
      <c r="X356">
        <v>7</v>
      </c>
      <c r="Y356">
        <v>7.07</v>
      </c>
      <c r="Z356">
        <v>0</v>
      </c>
      <c r="AA356">
        <v>0</v>
      </c>
      <c r="AB356">
        <v>0</v>
      </c>
      <c r="AC356">
        <v>0</v>
      </c>
      <c r="AD356">
        <v>1</v>
      </c>
      <c r="AE356">
        <v>0</v>
      </c>
      <c r="AG356">
        <v>7</v>
      </c>
      <c r="AH356">
        <v>2</v>
      </c>
      <c r="AI356">
        <v>1045561951</v>
      </c>
      <c r="AJ356">
        <v>306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25">
      <c r="A357">
        <f>ROW(Source!A110)</f>
        <v>110</v>
      </c>
      <c r="B357">
        <v>1045561952</v>
      </c>
      <c r="C357">
        <v>1045561943</v>
      </c>
      <c r="D357">
        <v>394475928</v>
      </c>
      <c r="E357">
        <v>394458718</v>
      </c>
      <c r="F357">
        <v>1</v>
      </c>
      <c r="G357">
        <v>394458718</v>
      </c>
      <c r="H357">
        <v>3</v>
      </c>
      <c r="I357" t="s">
        <v>731</v>
      </c>
      <c r="K357" t="s">
        <v>732</v>
      </c>
      <c r="L357">
        <v>1339</v>
      </c>
      <c r="N357">
        <v>1007</v>
      </c>
      <c r="O357" t="s">
        <v>241</v>
      </c>
      <c r="P357" t="s">
        <v>241</v>
      </c>
      <c r="Q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G357">
        <v>0</v>
      </c>
      <c r="AH357">
        <v>3</v>
      </c>
      <c r="AI357">
        <v>-1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25">
      <c r="A358">
        <f>ROW(Source!A111)</f>
        <v>111</v>
      </c>
      <c r="B358">
        <v>1045561944</v>
      </c>
      <c r="C358">
        <v>1045561943</v>
      </c>
      <c r="D358">
        <v>394458722</v>
      </c>
      <c r="E358">
        <v>394458718</v>
      </c>
      <c r="F358">
        <v>1</v>
      </c>
      <c r="G358">
        <v>394458718</v>
      </c>
      <c r="H358">
        <v>1</v>
      </c>
      <c r="I358" t="s">
        <v>499</v>
      </c>
      <c r="K358" t="s">
        <v>500</v>
      </c>
      <c r="L358">
        <v>1191</v>
      </c>
      <c r="N358">
        <v>1013</v>
      </c>
      <c r="O358" t="s">
        <v>501</v>
      </c>
      <c r="P358" t="s">
        <v>501</v>
      </c>
      <c r="Q358">
        <v>1</v>
      </c>
      <c r="X358">
        <v>21.6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1</v>
      </c>
      <c r="AF358" t="s">
        <v>165</v>
      </c>
      <c r="AG358">
        <v>24.84</v>
      </c>
      <c r="AH358">
        <v>2</v>
      </c>
      <c r="AI358">
        <v>1045561944</v>
      </c>
      <c r="AJ358">
        <v>308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25">
      <c r="A359">
        <f>ROW(Source!A111)</f>
        <v>111</v>
      </c>
      <c r="B359">
        <v>1045561945</v>
      </c>
      <c r="C359">
        <v>1045561943</v>
      </c>
      <c r="D359">
        <v>394530632</v>
      </c>
      <c r="E359">
        <v>1</v>
      </c>
      <c r="F359">
        <v>1</v>
      </c>
      <c r="G359">
        <v>394458718</v>
      </c>
      <c r="H359">
        <v>2</v>
      </c>
      <c r="I359" t="s">
        <v>518</v>
      </c>
      <c r="J359" t="s">
        <v>519</v>
      </c>
      <c r="K359" t="s">
        <v>520</v>
      </c>
      <c r="L359">
        <v>1367</v>
      </c>
      <c r="N359">
        <v>91022270</v>
      </c>
      <c r="O359" t="s">
        <v>505</v>
      </c>
      <c r="P359" t="s">
        <v>505</v>
      </c>
      <c r="Q359">
        <v>1</v>
      </c>
      <c r="X359">
        <v>2.35</v>
      </c>
      <c r="Y359">
        <v>0</v>
      </c>
      <c r="Z359">
        <v>163.47999999999999</v>
      </c>
      <c r="AA359">
        <v>15.47</v>
      </c>
      <c r="AB359">
        <v>0</v>
      </c>
      <c r="AC359">
        <v>0</v>
      </c>
      <c r="AD359">
        <v>1</v>
      </c>
      <c r="AE359">
        <v>0</v>
      </c>
      <c r="AF359" t="s">
        <v>164</v>
      </c>
      <c r="AG359">
        <v>2.9375</v>
      </c>
      <c r="AH359">
        <v>2</v>
      </c>
      <c r="AI359">
        <v>1045561945</v>
      </c>
      <c r="AJ359">
        <v>309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25">
      <c r="A360">
        <f>ROW(Source!A111)</f>
        <v>111</v>
      </c>
      <c r="B360">
        <v>1045561946</v>
      </c>
      <c r="C360">
        <v>1045561943</v>
      </c>
      <c r="D360">
        <v>394530879</v>
      </c>
      <c r="E360">
        <v>1</v>
      </c>
      <c r="F360">
        <v>1</v>
      </c>
      <c r="G360">
        <v>394458718</v>
      </c>
      <c r="H360">
        <v>2</v>
      </c>
      <c r="I360" t="s">
        <v>635</v>
      </c>
      <c r="J360" t="s">
        <v>636</v>
      </c>
      <c r="K360" t="s">
        <v>637</v>
      </c>
      <c r="L360">
        <v>1367</v>
      </c>
      <c r="N360">
        <v>91022270</v>
      </c>
      <c r="O360" t="s">
        <v>505</v>
      </c>
      <c r="P360" t="s">
        <v>505</v>
      </c>
      <c r="Q360">
        <v>1</v>
      </c>
      <c r="X360">
        <v>0.91</v>
      </c>
      <c r="Y360">
        <v>0</v>
      </c>
      <c r="Z360">
        <v>246.68</v>
      </c>
      <c r="AA360">
        <v>13.37</v>
      </c>
      <c r="AB360">
        <v>0</v>
      </c>
      <c r="AC360">
        <v>0</v>
      </c>
      <c r="AD360">
        <v>1</v>
      </c>
      <c r="AE360">
        <v>0</v>
      </c>
      <c r="AF360" t="s">
        <v>164</v>
      </c>
      <c r="AG360">
        <v>1.1375</v>
      </c>
      <c r="AH360">
        <v>2</v>
      </c>
      <c r="AI360">
        <v>1045561946</v>
      </c>
      <c r="AJ360">
        <v>310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25">
      <c r="A361">
        <f>ROW(Source!A111)</f>
        <v>111</v>
      </c>
      <c r="B361">
        <v>1045561947</v>
      </c>
      <c r="C361">
        <v>1045561943</v>
      </c>
      <c r="D361">
        <v>394530864</v>
      </c>
      <c r="E361">
        <v>1</v>
      </c>
      <c r="F361">
        <v>1</v>
      </c>
      <c r="G361">
        <v>394458718</v>
      </c>
      <c r="H361">
        <v>2</v>
      </c>
      <c r="I361" t="s">
        <v>638</v>
      </c>
      <c r="J361" t="s">
        <v>639</v>
      </c>
      <c r="K361" t="s">
        <v>640</v>
      </c>
      <c r="L361">
        <v>1367</v>
      </c>
      <c r="N361">
        <v>91022270</v>
      </c>
      <c r="O361" t="s">
        <v>505</v>
      </c>
      <c r="P361" t="s">
        <v>505</v>
      </c>
      <c r="Q361">
        <v>1</v>
      </c>
      <c r="X361">
        <v>7.17</v>
      </c>
      <c r="Y361">
        <v>0</v>
      </c>
      <c r="Z361">
        <v>169.44</v>
      </c>
      <c r="AA361">
        <v>15.02</v>
      </c>
      <c r="AB361">
        <v>0</v>
      </c>
      <c r="AC361">
        <v>0</v>
      </c>
      <c r="AD361">
        <v>1</v>
      </c>
      <c r="AE361">
        <v>0</v>
      </c>
      <c r="AF361" t="s">
        <v>164</v>
      </c>
      <c r="AG361">
        <v>8.9625000000000004</v>
      </c>
      <c r="AH361">
        <v>2</v>
      </c>
      <c r="AI361">
        <v>1045561947</v>
      </c>
      <c r="AJ361">
        <v>311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25">
      <c r="A362">
        <f>ROW(Source!A111)</f>
        <v>111</v>
      </c>
      <c r="B362">
        <v>1045561948</v>
      </c>
      <c r="C362">
        <v>1045561943</v>
      </c>
      <c r="D362">
        <v>394530865</v>
      </c>
      <c r="E362">
        <v>1</v>
      </c>
      <c r="F362">
        <v>1</v>
      </c>
      <c r="G362">
        <v>394458718</v>
      </c>
      <c r="H362">
        <v>2</v>
      </c>
      <c r="I362" t="s">
        <v>641</v>
      </c>
      <c r="J362" t="s">
        <v>642</v>
      </c>
      <c r="K362" t="s">
        <v>643</v>
      </c>
      <c r="L362">
        <v>1367</v>
      </c>
      <c r="N362">
        <v>91022270</v>
      </c>
      <c r="O362" t="s">
        <v>505</v>
      </c>
      <c r="P362" t="s">
        <v>505</v>
      </c>
      <c r="Q362">
        <v>1</v>
      </c>
      <c r="X362">
        <v>14.6</v>
      </c>
      <c r="Y362">
        <v>0</v>
      </c>
      <c r="Z362">
        <v>219.5</v>
      </c>
      <c r="AA362">
        <v>17.510000000000002</v>
      </c>
      <c r="AB362">
        <v>0</v>
      </c>
      <c r="AC362">
        <v>0</v>
      </c>
      <c r="AD362">
        <v>1</v>
      </c>
      <c r="AE362">
        <v>0</v>
      </c>
      <c r="AF362" t="s">
        <v>164</v>
      </c>
      <c r="AG362">
        <v>18.25</v>
      </c>
      <c r="AH362">
        <v>2</v>
      </c>
      <c r="AI362">
        <v>1045561948</v>
      </c>
      <c r="AJ362">
        <v>312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25">
      <c r="A363">
        <f>ROW(Source!A111)</f>
        <v>111</v>
      </c>
      <c r="B363">
        <v>1045561949</v>
      </c>
      <c r="C363">
        <v>1045561943</v>
      </c>
      <c r="D363">
        <v>394530907</v>
      </c>
      <c r="E363">
        <v>1</v>
      </c>
      <c r="F363">
        <v>1</v>
      </c>
      <c r="G363">
        <v>394458718</v>
      </c>
      <c r="H363">
        <v>2</v>
      </c>
      <c r="I363" t="s">
        <v>509</v>
      </c>
      <c r="J363" t="s">
        <v>510</v>
      </c>
      <c r="K363" t="s">
        <v>511</v>
      </c>
      <c r="L363">
        <v>1367</v>
      </c>
      <c r="N363">
        <v>91022270</v>
      </c>
      <c r="O363" t="s">
        <v>505</v>
      </c>
      <c r="P363" t="s">
        <v>505</v>
      </c>
      <c r="Q363">
        <v>1</v>
      </c>
      <c r="X363">
        <v>1.79</v>
      </c>
      <c r="Y363">
        <v>0</v>
      </c>
      <c r="Z363">
        <v>125.13</v>
      </c>
      <c r="AA363">
        <v>24.74</v>
      </c>
      <c r="AB363">
        <v>0</v>
      </c>
      <c r="AC363">
        <v>0</v>
      </c>
      <c r="AD363">
        <v>1</v>
      </c>
      <c r="AE363">
        <v>0</v>
      </c>
      <c r="AF363" t="s">
        <v>164</v>
      </c>
      <c r="AG363">
        <v>2.2374999999999998</v>
      </c>
      <c r="AH363">
        <v>2</v>
      </c>
      <c r="AI363">
        <v>1045561949</v>
      </c>
      <c r="AJ363">
        <v>313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25">
      <c r="A364">
        <f>ROW(Source!A111)</f>
        <v>111</v>
      </c>
      <c r="B364">
        <v>1045561950</v>
      </c>
      <c r="C364">
        <v>1045561943</v>
      </c>
      <c r="D364">
        <v>394530869</v>
      </c>
      <c r="E364">
        <v>1</v>
      </c>
      <c r="F364">
        <v>1</v>
      </c>
      <c r="G364">
        <v>394458718</v>
      </c>
      <c r="H364">
        <v>2</v>
      </c>
      <c r="I364" t="s">
        <v>644</v>
      </c>
      <c r="J364" t="s">
        <v>645</v>
      </c>
      <c r="K364" t="s">
        <v>646</v>
      </c>
      <c r="L364">
        <v>1367</v>
      </c>
      <c r="N364">
        <v>91022270</v>
      </c>
      <c r="O364" t="s">
        <v>505</v>
      </c>
      <c r="P364" t="s">
        <v>505</v>
      </c>
      <c r="Q364">
        <v>1</v>
      </c>
      <c r="X364">
        <v>0.52</v>
      </c>
      <c r="Y364">
        <v>0</v>
      </c>
      <c r="Z364">
        <v>177.54</v>
      </c>
      <c r="AA364">
        <v>17.420000000000002</v>
      </c>
      <c r="AB364">
        <v>0</v>
      </c>
      <c r="AC364">
        <v>0</v>
      </c>
      <c r="AD364">
        <v>1</v>
      </c>
      <c r="AE364">
        <v>0</v>
      </c>
      <c r="AF364" t="s">
        <v>164</v>
      </c>
      <c r="AG364">
        <v>0.65</v>
      </c>
      <c r="AH364">
        <v>2</v>
      </c>
      <c r="AI364">
        <v>1045561950</v>
      </c>
      <c r="AJ364">
        <v>314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25">
      <c r="A365">
        <f>ROW(Source!A111)</f>
        <v>111</v>
      </c>
      <c r="B365">
        <v>1045561951</v>
      </c>
      <c r="C365">
        <v>1045561943</v>
      </c>
      <c r="D365">
        <v>394506123</v>
      </c>
      <c r="E365">
        <v>1</v>
      </c>
      <c r="F365">
        <v>1</v>
      </c>
      <c r="G365">
        <v>394458718</v>
      </c>
      <c r="H365">
        <v>3</v>
      </c>
      <c r="I365" t="s">
        <v>556</v>
      </c>
      <c r="J365" t="s">
        <v>557</v>
      </c>
      <c r="K365" t="s">
        <v>558</v>
      </c>
      <c r="L365">
        <v>1339</v>
      </c>
      <c r="N365">
        <v>1007</v>
      </c>
      <c r="O365" t="s">
        <v>241</v>
      </c>
      <c r="P365" t="s">
        <v>241</v>
      </c>
      <c r="Q365">
        <v>1</v>
      </c>
      <c r="X365">
        <v>7</v>
      </c>
      <c r="Y365">
        <v>7.07</v>
      </c>
      <c r="Z365">
        <v>0</v>
      </c>
      <c r="AA365">
        <v>0</v>
      </c>
      <c r="AB365">
        <v>0</v>
      </c>
      <c r="AC365">
        <v>0</v>
      </c>
      <c r="AD365">
        <v>1</v>
      </c>
      <c r="AE365">
        <v>0</v>
      </c>
      <c r="AG365">
        <v>7</v>
      </c>
      <c r="AH365">
        <v>2</v>
      </c>
      <c r="AI365">
        <v>1045561951</v>
      </c>
      <c r="AJ365">
        <v>315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25">
      <c r="A366">
        <f>ROW(Source!A111)</f>
        <v>111</v>
      </c>
      <c r="B366">
        <v>1045561952</v>
      </c>
      <c r="C366">
        <v>1045561943</v>
      </c>
      <c r="D366">
        <v>394475928</v>
      </c>
      <c r="E366">
        <v>394458718</v>
      </c>
      <c r="F366">
        <v>1</v>
      </c>
      <c r="G366">
        <v>394458718</v>
      </c>
      <c r="H366">
        <v>3</v>
      </c>
      <c r="I366" t="s">
        <v>731</v>
      </c>
      <c r="K366" t="s">
        <v>732</v>
      </c>
      <c r="L366">
        <v>1339</v>
      </c>
      <c r="N366">
        <v>1007</v>
      </c>
      <c r="O366" t="s">
        <v>241</v>
      </c>
      <c r="P366" t="s">
        <v>241</v>
      </c>
      <c r="Q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G366">
        <v>0</v>
      </c>
      <c r="AH366">
        <v>3</v>
      </c>
      <c r="AI366">
        <v>-1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25">
      <c r="A367">
        <f>ROW(Source!A114)</f>
        <v>114</v>
      </c>
      <c r="B367">
        <v>1045567423</v>
      </c>
      <c r="C367">
        <v>1045567108</v>
      </c>
      <c r="D367">
        <v>394458722</v>
      </c>
      <c r="E367">
        <v>394458718</v>
      </c>
      <c r="F367">
        <v>1</v>
      </c>
      <c r="G367">
        <v>394458718</v>
      </c>
      <c r="H367">
        <v>1</v>
      </c>
      <c r="I367" t="s">
        <v>499</v>
      </c>
      <c r="K367" t="s">
        <v>500</v>
      </c>
      <c r="L367">
        <v>1191</v>
      </c>
      <c r="N367">
        <v>1013</v>
      </c>
      <c r="O367" t="s">
        <v>501</v>
      </c>
      <c r="P367" t="s">
        <v>501</v>
      </c>
      <c r="Q367">
        <v>1</v>
      </c>
      <c r="X367">
        <v>14.4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</v>
      </c>
      <c r="AE367">
        <v>1</v>
      </c>
      <c r="AF367" t="s">
        <v>165</v>
      </c>
      <c r="AG367">
        <v>16.559999999999999</v>
      </c>
      <c r="AH367">
        <v>2</v>
      </c>
      <c r="AI367">
        <v>1045567423</v>
      </c>
      <c r="AJ367">
        <v>317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25">
      <c r="A368">
        <f>ROW(Source!A114)</f>
        <v>114</v>
      </c>
      <c r="B368">
        <v>1045567426</v>
      </c>
      <c r="C368">
        <v>1045567108</v>
      </c>
      <c r="D368">
        <v>394530653</v>
      </c>
      <c r="E368">
        <v>1</v>
      </c>
      <c r="F368">
        <v>1</v>
      </c>
      <c r="G368">
        <v>394458718</v>
      </c>
      <c r="H368">
        <v>2</v>
      </c>
      <c r="I368" t="s">
        <v>515</v>
      </c>
      <c r="J368" t="s">
        <v>516</v>
      </c>
      <c r="K368" t="s">
        <v>517</v>
      </c>
      <c r="L368">
        <v>1367</v>
      </c>
      <c r="N368">
        <v>91022270</v>
      </c>
      <c r="O368" t="s">
        <v>505</v>
      </c>
      <c r="P368" t="s">
        <v>505</v>
      </c>
      <c r="Q368">
        <v>1</v>
      </c>
      <c r="X368">
        <v>1.66</v>
      </c>
      <c r="Y368">
        <v>0</v>
      </c>
      <c r="Z368">
        <v>116.89</v>
      </c>
      <c r="AA368">
        <v>23.41</v>
      </c>
      <c r="AB368">
        <v>0</v>
      </c>
      <c r="AC368">
        <v>0</v>
      </c>
      <c r="AD368">
        <v>1</v>
      </c>
      <c r="AE368">
        <v>0</v>
      </c>
      <c r="AF368" t="s">
        <v>164</v>
      </c>
      <c r="AG368">
        <v>2.0750000000000002</v>
      </c>
      <c r="AH368">
        <v>2</v>
      </c>
      <c r="AI368">
        <v>1045567426</v>
      </c>
      <c r="AJ368">
        <v>318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25">
      <c r="A369">
        <f>ROW(Source!A114)</f>
        <v>114</v>
      </c>
      <c r="B369">
        <v>1045567428</v>
      </c>
      <c r="C369">
        <v>1045567108</v>
      </c>
      <c r="D369">
        <v>394530876</v>
      </c>
      <c r="E369">
        <v>1</v>
      </c>
      <c r="F369">
        <v>1</v>
      </c>
      <c r="G369">
        <v>394458718</v>
      </c>
      <c r="H369">
        <v>2</v>
      </c>
      <c r="I369" t="s">
        <v>647</v>
      </c>
      <c r="J369" t="s">
        <v>648</v>
      </c>
      <c r="K369" t="s">
        <v>649</v>
      </c>
      <c r="L369">
        <v>1367</v>
      </c>
      <c r="N369">
        <v>91022270</v>
      </c>
      <c r="O369" t="s">
        <v>505</v>
      </c>
      <c r="P369" t="s">
        <v>505</v>
      </c>
      <c r="Q369">
        <v>1</v>
      </c>
      <c r="X369">
        <v>1.66</v>
      </c>
      <c r="Y369">
        <v>0</v>
      </c>
      <c r="Z369">
        <v>62.97</v>
      </c>
      <c r="AA369">
        <v>6.64</v>
      </c>
      <c r="AB369">
        <v>0</v>
      </c>
      <c r="AC369">
        <v>0</v>
      </c>
      <c r="AD369">
        <v>1</v>
      </c>
      <c r="AE369">
        <v>0</v>
      </c>
      <c r="AF369" t="s">
        <v>164</v>
      </c>
      <c r="AG369">
        <v>2.0750000000000002</v>
      </c>
      <c r="AH369">
        <v>2</v>
      </c>
      <c r="AI369">
        <v>1045567428</v>
      </c>
      <c r="AJ369">
        <v>319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25">
      <c r="A370">
        <f>ROW(Source!A114)</f>
        <v>114</v>
      </c>
      <c r="B370">
        <v>1045567433</v>
      </c>
      <c r="C370">
        <v>1045567108</v>
      </c>
      <c r="D370">
        <v>394530879</v>
      </c>
      <c r="E370">
        <v>1</v>
      </c>
      <c r="F370">
        <v>1</v>
      </c>
      <c r="G370">
        <v>394458718</v>
      </c>
      <c r="H370">
        <v>2</v>
      </c>
      <c r="I370" t="s">
        <v>635</v>
      </c>
      <c r="J370" t="s">
        <v>636</v>
      </c>
      <c r="K370" t="s">
        <v>637</v>
      </c>
      <c r="L370">
        <v>1367</v>
      </c>
      <c r="N370">
        <v>91022270</v>
      </c>
      <c r="O370" t="s">
        <v>505</v>
      </c>
      <c r="P370" t="s">
        <v>505</v>
      </c>
      <c r="Q370">
        <v>1</v>
      </c>
      <c r="X370">
        <v>0.65</v>
      </c>
      <c r="Y370">
        <v>0</v>
      </c>
      <c r="Z370">
        <v>246.68</v>
      </c>
      <c r="AA370">
        <v>13.37</v>
      </c>
      <c r="AB370">
        <v>0</v>
      </c>
      <c r="AC370">
        <v>0</v>
      </c>
      <c r="AD370">
        <v>1</v>
      </c>
      <c r="AE370">
        <v>0</v>
      </c>
      <c r="AF370" t="s">
        <v>164</v>
      </c>
      <c r="AG370">
        <v>0.8125</v>
      </c>
      <c r="AH370">
        <v>2</v>
      </c>
      <c r="AI370">
        <v>1045567433</v>
      </c>
      <c r="AJ370">
        <v>320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25">
      <c r="A371">
        <f>ROW(Source!A114)</f>
        <v>114</v>
      </c>
      <c r="B371">
        <v>1045567435</v>
      </c>
      <c r="C371">
        <v>1045567108</v>
      </c>
      <c r="D371">
        <v>394530907</v>
      </c>
      <c r="E371">
        <v>1</v>
      </c>
      <c r="F371">
        <v>1</v>
      </c>
      <c r="G371">
        <v>394458718</v>
      </c>
      <c r="H371">
        <v>2</v>
      </c>
      <c r="I371" t="s">
        <v>509</v>
      </c>
      <c r="J371" t="s">
        <v>510</v>
      </c>
      <c r="K371" t="s">
        <v>511</v>
      </c>
      <c r="L371">
        <v>1367</v>
      </c>
      <c r="N371">
        <v>91022270</v>
      </c>
      <c r="O371" t="s">
        <v>505</v>
      </c>
      <c r="P371" t="s">
        <v>505</v>
      </c>
      <c r="Q371">
        <v>1</v>
      </c>
      <c r="X371">
        <v>1.55</v>
      </c>
      <c r="Y371">
        <v>0</v>
      </c>
      <c r="Z371">
        <v>125.13</v>
      </c>
      <c r="AA371">
        <v>24.74</v>
      </c>
      <c r="AB371">
        <v>0</v>
      </c>
      <c r="AC371">
        <v>0</v>
      </c>
      <c r="AD371">
        <v>1</v>
      </c>
      <c r="AE371">
        <v>0</v>
      </c>
      <c r="AF371" t="s">
        <v>164</v>
      </c>
      <c r="AG371">
        <v>1.9375</v>
      </c>
      <c r="AH371">
        <v>2</v>
      </c>
      <c r="AI371">
        <v>1045567435</v>
      </c>
      <c r="AJ371">
        <v>321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25">
      <c r="A372">
        <f>ROW(Source!A114)</f>
        <v>114</v>
      </c>
      <c r="B372">
        <v>1045567437</v>
      </c>
      <c r="C372">
        <v>1045567108</v>
      </c>
      <c r="D372">
        <v>394530869</v>
      </c>
      <c r="E372">
        <v>1</v>
      </c>
      <c r="F372">
        <v>1</v>
      </c>
      <c r="G372">
        <v>394458718</v>
      </c>
      <c r="H372">
        <v>2</v>
      </c>
      <c r="I372" t="s">
        <v>644</v>
      </c>
      <c r="J372" t="s">
        <v>645</v>
      </c>
      <c r="K372" t="s">
        <v>646</v>
      </c>
      <c r="L372">
        <v>1367</v>
      </c>
      <c r="N372">
        <v>91022270</v>
      </c>
      <c r="O372" t="s">
        <v>505</v>
      </c>
      <c r="P372" t="s">
        <v>505</v>
      </c>
      <c r="Q372">
        <v>1</v>
      </c>
      <c r="X372">
        <v>0.52</v>
      </c>
      <c r="Y372">
        <v>0</v>
      </c>
      <c r="Z372">
        <v>177.54</v>
      </c>
      <c r="AA372">
        <v>17.420000000000002</v>
      </c>
      <c r="AB372">
        <v>0</v>
      </c>
      <c r="AC372">
        <v>0</v>
      </c>
      <c r="AD372">
        <v>1</v>
      </c>
      <c r="AE372">
        <v>0</v>
      </c>
      <c r="AF372" t="s">
        <v>164</v>
      </c>
      <c r="AG372">
        <v>0.65</v>
      </c>
      <c r="AH372">
        <v>2</v>
      </c>
      <c r="AI372">
        <v>1045567437</v>
      </c>
      <c r="AJ372">
        <v>322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25">
      <c r="A373">
        <f>ROW(Source!A114)</f>
        <v>114</v>
      </c>
      <c r="B373">
        <v>1045567440</v>
      </c>
      <c r="C373">
        <v>1045567108</v>
      </c>
      <c r="D373">
        <v>394506123</v>
      </c>
      <c r="E373">
        <v>1</v>
      </c>
      <c r="F373">
        <v>1</v>
      </c>
      <c r="G373">
        <v>394458718</v>
      </c>
      <c r="H373">
        <v>3</v>
      </c>
      <c r="I373" t="s">
        <v>556</v>
      </c>
      <c r="J373" t="s">
        <v>557</v>
      </c>
      <c r="K373" t="s">
        <v>558</v>
      </c>
      <c r="L373">
        <v>1339</v>
      </c>
      <c r="N373">
        <v>1007</v>
      </c>
      <c r="O373" t="s">
        <v>241</v>
      </c>
      <c r="P373" t="s">
        <v>241</v>
      </c>
      <c r="Q373">
        <v>1</v>
      </c>
      <c r="X373">
        <v>5</v>
      </c>
      <c r="Y373">
        <v>7.07</v>
      </c>
      <c r="Z373">
        <v>0</v>
      </c>
      <c r="AA373">
        <v>0</v>
      </c>
      <c r="AB373">
        <v>0</v>
      </c>
      <c r="AC373">
        <v>0</v>
      </c>
      <c r="AD373">
        <v>1</v>
      </c>
      <c r="AE373">
        <v>0</v>
      </c>
      <c r="AG373">
        <v>5</v>
      </c>
      <c r="AH373">
        <v>2</v>
      </c>
      <c r="AI373">
        <v>1045567440</v>
      </c>
      <c r="AJ373">
        <v>323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25">
      <c r="A374">
        <f>ROW(Source!A114)</f>
        <v>114</v>
      </c>
      <c r="B374">
        <v>1045567442</v>
      </c>
      <c r="C374">
        <v>1045567108</v>
      </c>
      <c r="D374">
        <v>394471665</v>
      </c>
      <c r="E374">
        <v>394458718</v>
      </c>
      <c r="F374">
        <v>1</v>
      </c>
      <c r="G374">
        <v>394458718</v>
      </c>
      <c r="H374">
        <v>3</v>
      </c>
      <c r="I374" t="s">
        <v>733</v>
      </c>
      <c r="K374" t="s">
        <v>734</v>
      </c>
      <c r="L374">
        <v>1339</v>
      </c>
      <c r="N374">
        <v>1007</v>
      </c>
      <c r="O374" t="s">
        <v>241</v>
      </c>
      <c r="P374" t="s">
        <v>241</v>
      </c>
      <c r="Q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G374">
        <v>0</v>
      </c>
      <c r="AH374">
        <v>3</v>
      </c>
      <c r="AI374">
        <v>-1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25">
      <c r="A375">
        <f>ROW(Source!A115)</f>
        <v>115</v>
      </c>
      <c r="B375">
        <v>1045567423</v>
      </c>
      <c r="C375">
        <v>1045567108</v>
      </c>
      <c r="D375">
        <v>394458722</v>
      </c>
      <c r="E375">
        <v>394458718</v>
      </c>
      <c r="F375">
        <v>1</v>
      </c>
      <c r="G375">
        <v>394458718</v>
      </c>
      <c r="H375">
        <v>1</v>
      </c>
      <c r="I375" t="s">
        <v>499</v>
      </c>
      <c r="K375" t="s">
        <v>500</v>
      </c>
      <c r="L375">
        <v>1191</v>
      </c>
      <c r="N375">
        <v>1013</v>
      </c>
      <c r="O375" t="s">
        <v>501</v>
      </c>
      <c r="P375" t="s">
        <v>501</v>
      </c>
      <c r="Q375">
        <v>1</v>
      </c>
      <c r="X375">
        <v>14.4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1</v>
      </c>
      <c r="AF375" t="s">
        <v>165</v>
      </c>
      <c r="AG375">
        <v>16.559999999999999</v>
      </c>
      <c r="AH375">
        <v>2</v>
      </c>
      <c r="AI375">
        <v>1045567423</v>
      </c>
      <c r="AJ375">
        <v>325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25">
      <c r="A376">
        <f>ROW(Source!A115)</f>
        <v>115</v>
      </c>
      <c r="B376">
        <v>1045567426</v>
      </c>
      <c r="C376">
        <v>1045567108</v>
      </c>
      <c r="D376">
        <v>394530653</v>
      </c>
      <c r="E376">
        <v>1</v>
      </c>
      <c r="F376">
        <v>1</v>
      </c>
      <c r="G376">
        <v>394458718</v>
      </c>
      <c r="H376">
        <v>2</v>
      </c>
      <c r="I376" t="s">
        <v>515</v>
      </c>
      <c r="J376" t="s">
        <v>516</v>
      </c>
      <c r="K376" t="s">
        <v>517</v>
      </c>
      <c r="L376">
        <v>1367</v>
      </c>
      <c r="N376">
        <v>91022270</v>
      </c>
      <c r="O376" t="s">
        <v>505</v>
      </c>
      <c r="P376" t="s">
        <v>505</v>
      </c>
      <c r="Q376">
        <v>1</v>
      </c>
      <c r="X376">
        <v>1.66</v>
      </c>
      <c r="Y376">
        <v>0</v>
      </c>
      <c r="Z376">
        <v>116.89</v>
      </c>
      <c r="AA376">
        <v>23.41</v>
      </c>
      <c r="AB376">
        <v>0</v>
      </c>
      <c r="AC376">
        <v>0</v>
      </c>
      <c r="AD376">
        <v>1</v>
      </c>
      <c r="AE376">
        <v>0</v>
      </c>
      <c r="AF376" t="s">
        <v>164</v>
      </c>
      <c r="AG376">
        <v>2.0750000000000002</v>
      </c>
      <c r="AH376">
        <v>2</v>
      </c>
      <c r="AI376">
        <v>1045567426</v>
      </c>
      <c r="AJ376">
        <v>326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25">
      <c r="A377">
        <f>ROW(Source!A115)</f>
        <v>115</v>
      </c>
      <c r="B377">
        <v>1045567428</v>
      </c>
      <c r="C377">
        <v>1045567108</v>
      </c>
      <c r="D377">
        <v>394530876</v>
      </c>
      <c r="E377">
        <v>1</v>
      </c>
      <c r="F377">
        <v>1</v>
      </c>
      <c r="G377">
        <v>394458718</v>
      </c>
      <c r="H377">
        <v>2</v>
      </c>
      <c r="I377" t="s">
        <v>647</v>
      </c>
      <c r="J377" t="s">
        <v>648</v>
      </c>
      <c r="K377" t="s">
        <v>649</v>
      </c>
      <c r="L377">
        <v>1367</v>
      </c>
      <c r="N377">
        <v>91022270</v>
      </c>
      <c r="O377" t="s">
        <v>505</v>
      </c>
      <c r="P377" t="s">
        <v>505</v>
      </c>
      <c r="Q377">
        <v>1</v>
      </c>
      <c r="X377">
        <v>1.66</v>
      </c>
      <c r="Y377">
        <v>0</v>
      </c>
      <c r="Z377">
        <v>62.97</v>
      </c>
      <c r="AA377">
        <v>6.64</v>
      </c>
      <c r="AB377">
        <v>0</v>
      </c>
      <c r="AC377">
        <v>0</v>
      </c>
      <c r="AD377">
        <v>1</v>
      </c>
      <c r="AE377">
        <v>0</v>
      </c>
      <c r="AF377" t="s">
        <v>164</v>
      </c>
      <c r="AG377">
        <v>2.0750000000000002</v>
      </c>
      <c r="AH377">
        <v>2</v>
      </c>
      <c r="AI377">
        <v>1045567428</v>
      </c>
      <c r="AJ377">
        <v>327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25">
      <c r="A378">
        <f>ROW(Source!A115)</f>
        <v>115</v>
      </c>
      <c r="B378">
        <v>1045567433</v>
      </c>
      <c r="C378">
        <v>1045567108</v>
      </c>
      <c r="D378">
        <v>394530879</v>
      </c>
      <c r="E378">
        <v>1</v>
      </c>
      <c r="F378">
        <v>1</v>
      </c>
      <c r="G378">
        <v>394458718</v>
      </c>
      <c r="H378">
        <v>2</v>
      </c>
      <c r="I378" t="s">
        <v>635</v>
      </c>
      <c r="J378" t="s">
        <v>636</v>
      </c>
      <c r="K378" t="s">
        <v>637</v>
      </c>
      <c r="L378">
        <v>1367</v>
      </c>
      <c r="N378">
        <v>91022270</v>
      </c>
      <c r="O378" t="s">
        <v>505</v>
      </c>
      <c r="P378" t="s">
        <v>505</v>
      </c>
      <c r="Q378">
        <v>1</v>
      </c>
      <c r="X378">
        <v>0.65</v>
      </c>
      <c r="Y378">
        <v>0</v>
      </c>
      <c r="Z378">
        <v>246.68</v>
      </c>
      <c r="AA378">
        <v>13.37</v>
      </c>
      <c r="AB378">
        <v>0</v>
      </c>
      <c r="AC378">
        <v>0</v>
      </c>
      <c r="AD378">
        <v>1</v>
      </c>
      <c r="AE378">
        <v>0</v>
      </c>
      <c r="AF378" t="s">
        <v>164</v>
      </c>
      <c r="AG378">
        <v>0.8125</v>
      </c>
      <c r="AH378">
        <v>2</v>
      </c>
      <c r="AI378">
        <v>1045567433</v>
      </c>
      <c r="AJ378">
        <v>328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25">
      <c r="A379">
        <f>ROW(Source!A115)</f>
        <v>115</v>
      </c>
      <c r="B379">
        <v>1045567435</v>
      </c>
      <c r="C379">
        <v>1045567108</v>
      </c>
      <c r="D379">
        <v>394530907</v>
      </c>
      <c r="E379">
        <v>1</v>
      </c>
      <c r="F379">
        <v>1</v>
      </c>
      <c r="G379">
        <v>394458718</v>
      </c>
      <c r="H379">
        <v>2</v>
      </c>
      <c r="I379" t="s">
        <v>509</v>
      </c>
      <c r="J379" t="s">
        <v>510</v>
      </c>
      <c r="K379" t="s">
        <v>511</v>
      </c>
      <c r="L379">
        <v>1367</v>
      </c>
      <c r="N379">
        <v>91022270</v>
      </c>
      <c r="O379" t="s">
        <v>505</v>
      </c>
      <c r="P379" t="s">
        <v>505</v>
      </c>
      <c r="Q379">
        <v>1</v>
      </c>
      <c r="X379">
        <v>1.55</v>
      </c>
      <c r="Y379">
        <v>0</v>
      </c>
      <c r="Z379">
        <v>125.13</v>
      </c>
      <c r="AA379">
        <v>24.74</v>
      </c>
      <c r="AB379">
        <v>0</v>
      </c>
      <c r="AC379">
        <v>0</v>
      </c>
      <c r="AD379">
        <v>1</v>
      </c>
      <c r="AE379">
        <v>0</v>
      </c>
      <c r="AF379" t="s">
        <v>164</v>
      </c>
      <c r="AG379">
        <v>1.9375</v>
      </c>
      <c r="AH379">
        <v>2</v>
      </c>
      <c r="AI379">
        <v>1045567435</v>
      </c>
      <c r="AJ379">
        <v>329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25">
      <c r="A380">
        <f>ROW(Source!A115)</f>
        <v>115</v>
      </c>
      <c r="B380">
        <v>1045567437</v>
      </c>
      <c r="C380">
        <v>1045567108</v>
      </c>
      <c r="D380">
        <v>394530869</v>
      </c>
      <c r="E380">
        <v>1</v>
      </c>
      <c r="F380">
        <v>1</v>
      </c>
      <c r="G380">
        <v>394458718</v>
      </c>
      <c r="H380">
        <v>2</v>
      </c>
      <c r="I380" t="s">
        <v>644</v>
      </c>
      <c r="J380" t="s">
        <v>645</v>
      </c>
      <c r="K380" t="s">
        <v>646</v>
      </c>
      <c r="L380">
        <v>1367</v>
      </c>
      <c r="N380">
        <v>91022270</v>
      </c>
      <c r="O380" t="s">
        <v>505</v>
      </c>
      <c r="P380" t="s">
        <v>505</v>
      </c>
      <c r="Q380">
        <v>1</v>
      </c>
      <c r="X380">
        <v>0.52</v>
      </c>
      <c r="Y380">
        <v>0</v>
      </c>
      <c r="Z380">
        <v>177.54</v>
      </c>
      <c r="AA380">
        <v>17.420000000000002</v>
      </c>
      <c r="AB380">
        <v>0</v>
      </c>
      <c r="AC380">
        <v>0</v>
      </c>
      <c r="AD380">
        <v>1</v>
      </c>
      <c r="AE380">
        <v>0</v>
      </c>
      <c r="AF380" t="s">
        <v>164</v>
      </c>
      <c r="AG380">
        <v>0.65</v>
      </c>
      <c r="AH380">
        <v>2</v>
      </c>
      <c r="AI380">
        <v>1045567437</v>
      </c>
      <c r="AJ380">
        <v>330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25">
      <c r="A381">
        <f>ROW(Source!A115)</f>
        <v>115</v>
      </c>
      <c r="B381">
        <v>1045567440</v>
      </c>
      <c r="C381">
        <v>1045567108</v>
      </c>
      <c r="D381">
        <v>394506123</v>
      </c>
      <c r="E381">
        <v>1</v>
      </c>
      <c r="F381">
        <v>1</v>
      </c>
      <c r="G381">
        <v>394458718</v>
      </c>
      <c r="H381">
        <v>3</v>
      </c>
      <c r="I381" t="s">
        <v>556</v>
      </c>
      <c r="J381" t="s">
        <v>557</v>
      </c>
      <c r="K381" t="s">
        <v>558</v>
      </c>
      <c r="L381">
        <v>1339</v>
      </c>
      <c r="N381">
        <v>1007</v>
      </c>
      <c r="O381" t="s">
        <v>241</v>
      </c>
      <c r="P381" t="s">
        <v>241</v>
      </c>
      <c r="Q381">
        <v>1</v>
      </c>
      <c r="X381">
        <v>5</v>
      </c>
      <c r="Y381">
        <v>7.07</v>
      </c>
      <c r="Z381">
        <v>0</v>
      </c>
      <c r="AA381">
        <v>0</v>
      </c>
      <c r="AB381">
        <v>0</v>
      </c>
      <c r="AC381">
        <v>0</v>
      </c>
      <c r="AD381">
        <v>1</v>
      </c>
      <c r="AE381">
        <v>0</v>
      </c>
      <c r="AG381">
        <v>5</v>
      </c>
      <c r="AH381">
        <v>2</v>
      </c>
      <c r="AI381">
        <v>1045567440</v>
      </c>
      <c r="AJ381">
        <v>331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25">
      <c r="A382">
        <f>ROW(Source!A115)</f>
        <v>115</v>
      </c>
      <c r="B382">
        <v>1045567442</v>
      </c>
      <c r="C382">
        <v>1045567108</v>
      </c>
      <c r="D382">
        <v>394471665</v>
      </c>
      <c r="E382">
        <v>394458718</v>
      </c>
      <c r="F382">
        <v>1</v>
      </c>
      <c r="G382">
        <v>394458718</v>
      </c>
      <c r="H382">
        <v>3</v>
      </c>
      <c r="I382" t="s">
        <v>733</v>
      </c>
      <c r="K382" t="s">
        <v>734</v>
      </c>
      <c r="L382">
        <v>1339</v>
      </c>
      <c r="N382">
        <v>1007</v>
      </c>
      <c r="O382" t="s">
        <v>241</v>
      </c>
      <c r="P382" t="s">
        <v>241</v>
      </c>
      <c r="Q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G382">
        <v>0</v>
      </c>
      <c r="AH382">
        <v>3</v>
      </c>
      <c r="AI382">
        <v>-1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25">
      <c r="A383">
        <f>ROW(Source!A118)</f>
        <v>118</v>
      </c>
      <c r="B383">
        <v>1045568271</v>
      </c>
      <c r="C383">
        <v>1045568270</v>
      </c>
      <c r="D383">
        <v>394458722</v>
      </c>
      <c r="E383">
        <v>394458718</v>
      </c>
      <c r="F383">
        <v>1</v>
      </c>
      <c r="G383">
        <v>394458718</v>
      </c>
      <c r="H383">
        <v>1</v>
      </c>
      <c r="I383" t="s">
        <v>499</v>
      </c>
      <c r="K383" t="s">
        <v>500</v>
      </c>
      <c r="L383">
        <v>1191</v>
      </c>
      <c r="N383">
        <v>1013</v>
      </c>
      <c r="O383" t="s">
        <v>501</v>
      </c>
      <c r="P383" t="s">
        <v>501</v>
      </c>
      <c r="Q383">
        <v>1</v>
      </c>
      <c r="X383">
        <v>11.8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</v>
      </c>
      <c r="AF383" t="s">
        <v>165</v>
      </c>
      <c r="AG383">
        <v>13.57</v>
      </c>
      <c r="AH383">
        <v>2</v>
      </c>
      <c r="AI383">
        <v>1045568271</v>
      </c>
      <c r="AJ383">
        <v>333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25">
      <c r="A384">
        <f>ROW(Source!A118)</f>
        <v>118</v>
      </c>
      <c r="B384">
        <v>1045568272</v>
      </c>
      <c r="C384">
        <v>1045568270</v>
      </c>
      <c r="D384">
        <v>394530866</v>
      </c>
      <c r="E384">
        <v>1</v>
      </c>
      <c r="F384">
        <v>1</v>
      </c>
      <c r="G384">
        <v>394458718</v>
      </c>
      <c r="H384">
        <v>2</v>
      </c>
      <c r="I384" t="s">
        <v>650</v>
      </c>
      <c r="J384" t="s">
        <v>651</v>
      </c>
      <c r="K384" t="s">
        <v>652</v>
      </c>
      <c r="L384">
        <v>1367</v>
      </c>
      <c r="N384">
        <v>91022270</v>
      </c>
      <c r="O384" t="s">
        <v>505</v>
      </c>
      <c r="P384" t="s">
        <v>505</v>
      </c>
      <c r="Q384">
        <v>1</v>
      </c>
      <c r="X384">
        <v>0.37</v>
      </c>
      <c r="Y384">
        <v>0</v>
      </c>
      <c r="Z384">
        <v>78.62</v>
      </c>
      <c r="AA384">
        <v>23.17</v>
      </c>
      <c r="AB384">
        <v>0</v>
      </c>
      <c r="AC384">
        <v>0</v>
      </c>
      <c r="AD384">
        <v>1</v>
      </c>
      <c r="AE384">
        <v>0</v>
      </c>
      <c r="AF384" t="s">
        <v>164</v>
      </c>
      <c r="AG384">
        <v>0.46250000000000002</v>
      </c>
      <c r="AH384">
        <v>2</v>
      </c>
      <c r="AI384">
        <v>1045568272</v>
      </c>
      <c r="AJ384">
        <v>334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25">
      <c r="A385">
        <f>ROW(Source!A118)</f>
        <v>118</v>
      </c>
      <c r="B385">
        <v>1045568273</v>
      </c>
      <c r="C385">
        <v>1045568270</v>
      </c>
      <c r="D385">
        <v>394530867</v>
      </c>
      <c r="E385">
        <v>1</v>
      </c>
      <c r="F385">
        <v>1</v>
      </c>
      <c r="G385">
        <v>394458718</v>
      </c>
      <c r="H385">
        <v>2</v>
      </c>
      <c r="I385" t="s">
        <v>653</v>
      </c>
      <c r="J385" t="s">
        <v>654</v>
      </c>
      <c r="K385" t="s">
        <v>655</v>
      </c>
      <c r="L385">
        <v>1367</v>
      </c>
      <c r="N385">
        <v>91022270</v>
      </c>
      <c r="O385" t="s">
        <v>505</v>
      </c>
      <c r="P385" t="s">
        <v>505</v>
      </c>
      <c r="Q385">
        <v>1</v>
      </c>
      <c r="X385">
        <v>1.1100000000000001</v>
      </c>
      <c r="Y385">
        <v>0</v>
      </c>
      <c r="Z385">
        <v>79.97</v>
      </c>
      <c r="AA385">
        <v>23.17</v>
      </c>
      <c r="AB385">
        <v>0</v>
      </c>
      <c r="AC385">
        <v>0</v>
      </c>
      <c r="AD385">
        <v>1</v>
      </c>
      <c r="AE385">
        <v>0</v>
      </c>
      <c r="AF385" t="s">
        <v>164</v>
      </c>
      <c r="AG385">
        <v>1.3875</v>
      </c>
      <c r="AH385">
        <v>2</v>
      </c>
      <c r="AI385">
        <v>1045568273</v>
      </c>
      <c r="AJ385">
        <v>335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25">
      <c r="A386">
        <f>ROW(Source!A118)</f>
        <v>118</v>
      </c>
      <c r="B386">
        <v>1045568274</v>
      </c>
      <c r="C386">
        <v>1045568270</v>
      </c>
      <c r="D386">
        <v>394459462</v>
      </c>
      <c r="E386">
        <v>394458718</v>
      </c>
      <c r="F386">
        <v>1</v>
      </c>
      <c r="G386">
        <v>394458718</v>
      </c>
      <c r="H386">
        <v>2</v>
      </c>
      <c r="I386" t="s">
        <v>512</v>
      </c>
      <c r="K386" t="s">
        <v>513</v>
      </c>
      <c r="L386">
        <v>1344</v>
      </c>
      <c r="N386">
        <v>1008</v>
      </c>
      <c r="O386" t="s">
        <v>514</v>
      </c>
      <c r="P386" t="s">
        <v>514</v>
      </c>
      <c r="Q386">
        <v>1</v>
      </c>
      <c r="X386">
        <v>5.42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1</v>
      </c>
      <c r="AE386">
        <v>0</v>
      </c>
      <c r="AF386" t="s">
        <v>164</v>
      </c>
      <c r="AG386">
        <v>6.7750000000000004</v>
      </c>
      <c r="AH386">
        <v>2</v>
      </c>
      <c r="AI386">
        <v>1045568274</v>
      </c>
      <c r="AJ386">
        <v>336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25">
      <c r="A387">
        <f>ROW(Source!A118)</f>
        <v>118</v>
      </c>
      <c r="B387">
        <v>1045568275</v>
      </c>
      <c r="C387">
        <v>1045568270</v>
      </c>
      <c r="D387">
        <v>394473341</v>
      </c>
      <c r="E387">
        <v>394458718</v>
      </c>
      <c r="F387">
        <v>1</v>
      </c>
      <c r="G387">
        <v>394458718</v>
      </c>
      <c r="H387">
        <v>3</v>
      </c>
      <c r="I387" t="s">
        <v>735</v>
      </c>
      <c r="K387" t="s">
        <v>736</v>
      </c>
      <c r="L387">
        <v>1348</v>
      </c>
      <c r="N387">
        <v>39568864</v>
      </c>
      <c r="O387" t="s">
        <v>233</v>
      </c>
      <c r="P387" t="s">
        <v>233</v>
      </c>
      <c r="Q387">
        <v>1000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G387">
        <v>0</v>
      </c>
      <c r="AH387">
        <v>3</v>
      </c>
      <c r="AI387">
        <v>-1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25">
      <c r="A388">
        <f>ROW(Source!A118)</f>
        <v>118</v>
      </c>
      <c r="B388">
        <v>1045568276</v>
      </c>
      <c r="C388">
        <v>1045568270</v>
      </c>
      <c r="D388">
        <v>394480058</v>
      </c>
      <c r="E388">
        <v>394458718</v>
      </c>
      <c r="F388">
        <v>1</v>
      </c>
      <c r="G388">
        <v>394458718</v>
      </c>
      <c r="H388">
        <v>3</v>
      </c>
      <c r="I388" t="s">
        <v>530</v>
      </c>
      <c r="K388" t="s">
        <v>531</v>
      </c>
      <c r="L388">
        <v>1344</v>
      </c>
      <c r="N388">
        <v>1008</v>
      </c>
      <c r="O388" t="s">
        <v>514</v>
      </c>
      <c r="P388" t="s">
        <v>514</v>
      </c>
      <c r="Q388">
        <v>1</v>
      </c>
      <c r="X388">
        <v>14.5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G388">
        <v>14.5</v>
      </c>
      <c r="AH388">
        <v>2</v>
      </c>
      <c r="AI388">
        <v>1045568276</v>
      </c>
      <c r="AJ388">
        <v>338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25">
      <c r="A389">
        <f>ROW(Source!A119)</f>
        <v>119</v>
      </c>
      <c r="B389">
        <v>1045568271</v>
      </c>
      <c r="C389">
        <v>1045568270</v>
      </c>
      <c r="D389">
        <v>394458722</v>
      </c>
      <c r="E389">
        <v>394458718</v>
      </c>
      <c r="F389">
        <v>1</v>
      </c>
      <c r="G389">
        <v>394458718</v>
      </c>
      <c r="H389">
        <v>1</v>
      </c>
      <c r="I389" t="s">
        <v>499</v>
      </c>
      <c r="K389" t="s">
        <v>500</v>
      </c>
      <c r="L389">
        <v>1191</v>
      </c>
      <c r="N389">
        <v>1013</v>
      </c>
      <c r="O389" t="s">
        <v>501</v>
      </c>
      <c r="P389" t="s">
        <v>501</v>
      </c>
      <c r="Q389">
        <v>1</v>
      </c>
      <c r="X389">
        <v>11.8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1</v>
      </c>
      <c r="AE389">
        <v>1</v>
      </c>
      <c r="AF389" t="s">
        <v>165</v>
      </c>
      <c r="AG389">
        <v>13.57</v>
      </c>
      <c r="AH389">
        <v>2</v>
      </c>
      <c r="AI389">
        <v>1045568271</v>
      </c>
      <c r="AJ389">
        <v>339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25">
      <c r="A390">
        <f>ROW(Source!A119)</f>
        <v>119</v>
      </c>
      <c r="B390">
        <v>1045568272</v>
      </c>
      <c r="C390">
        <v>1045568270</v>
      </c>
      <c r="D390">
        <v>394530866</v>
      </c>
      <c r="E390">
        <v>1</v>
      </c>
      <c r="F390">
        <v>1</v>
      </c>
      <c r="G390">
        <v>394458718</v>
      </c>
      <c r="H390">
        <v>2</v>
      </c>
      <c r="I390" t="s">
        <v>650</v>
      </c>
      <c r="J390" t="s">
        <v>651</v>
      </c>
      <c r="K390" t="s">
        <v>652</v>
      </c>
      <c r="L390">
        <v>1367</v>
      </c>
      <c r="N390">
        <v>91022270</v>
      </c>
      <c r="O390" t="s">
        <v>505</v>
      </c>
      <c r="P390" t="s">
        <v>505</v>
      </c>
      <c r="Q390">
        <v>1</v>
      </c>
      <c r="X390">
        <v>0.37</v>
      </c>
      <c r="Y390">
        <v>0</v>
      </c>
      <c r="Z390">
        <v>78.62</v>
      </c>
      <c r="AA390">
        <v>23.17</v>
      </c>
      <c r="AB390">
        <v>0</v>
      </c>
      <c r="AC390">
        <v>0</v>
      </c>
      <c r="AD390">
        <v>1</v>
      </c>
      <c r="AE390">
        <v>0</v>
      </c>
      <c r="AF390" t="s">
        <v>164</v>
      </c>
      <c r="AG390">
        <v>0.46250000000000002</v>
      </c>
      <c r="AH390">
        <v>2</v>
      </c>
      <c r="AI390">
        <v>1045568272</v>
      </c>
      <c r="AJ390">
        <v>340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25">
      <c r="A391">
        <f>ROW(Source!A119)</f>
        <v>119</v>
      </c>
      <c r="B391">
        <v>1045568273</v>
      </c>
      <c r="C391">
        <v>1045568270</v>
      </c>
      <c r="D391">
        <v>394530867</v>
      </c>
      <c r="E391">
        <v>1</v>
      </c>
      <c r="F391">
        <v>1</v>
      </c>
      <c r="G391">
        <v>394458718</v>
      </c>
      <c r="H391">
        <v>2</v>
      </c>
      <c r="I391" t="s">
        <v>653</v>
      </c>
      <c r="J391" t="s">
        <v>654</v>
      </c>
      <c r="K391" t="s">
        <v>655</v>
      </c>
      <c r="L391">
        <v>1367</v>
      </c>
      <c r="N391">
        <v>91022270</v>
      </c>
      <c r="O391" t="s">
        <v>505</v>
      </c>
      <c r="P391" t="s">
        <v>505</v>
      </c>
      <c r="Q391">
        <v>1</v>
      </c>
      <c r="X391">
        <v>1.1100000000000001</v>
      </c>
      <c r="Y391">
        <v>0</v>
      </c>
      <c r="Z391">
        <v>79.97</v>
      </c>
      <c r="AA391">
        <v>23.17</v>
      </c>
      <c r="AB391">
        <v>0</v>
      </c>
      <c r="AC391">
        <v>0</v>
      </c>
      <c r="AD391">
        <v>1</v>
      </c>
      <c r="AE391">
        <v>0</v>
      </c>
      <c r="AF391" t="s">
        <v>164</v>
      </c>
      <c r="AG391">
        <v>1.3875</v>
      </c>
      <c r="AH391">
        <v>2</v>
      </c>
      <c r="AI391">
        <v>1045568273</v>
      </c>
      <c r="AJ391">
        <v>341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25">
      <c r="A392">
        <f>ROW(Source!A119)</f>
        <v>119</v>
      </c>
      <c r="B392">
        <v>1045568274</v>
      </c>
      <c r="C392">
        <v>1045568270</v>
      </c>
      <c r="D392">
        <v>394459462</v>
      </c>
      <c r="E392">
        <v>394458718</v>
      </c>
      <c r="F392">
        <v>1</v>
      </c>
      <c r="G392">
        <v>394458718</v>
      </c>
      <c r="H392">
        <v>2</v>
      </c>
      <c r="I392" t="s">
        <v>512</v>
      </c>
      <c r="K392" t="s">
        <v>513</v>
      </c>
      <c r="L392">
        <v>1344</v>
      </c>
      <c r="N392">
        <v>1008</v>
      </c>
      <c r="O392" t="s">
        <v>514</v>
      </c>
      <c r="P392" t="s">
        <v>514</v>
      </c>
      <c r="Q392">
        <v>1</v>
      </c>
      <c r="X392">
        <v>5.42</v>
      </c>
      <c r="Y392">
        <v>0</v>
      </c>
      <c r="Z392">
        <v>1</v>
      </c>
      <c r="AA392">
        <v>0</v>
      </c>
      <c r="AB392">
        <v>0</v>
      </c>
      <c r="AC392">
        <v>0</v>
      </c>
      <c r="AD392">
        <v>1</v>
      </c>
      <c r="AE392">
        <v>0</v>
      </c>
      <c r="AF392" t="s">
        <v>164</v>
      </c>
      <c r="AG392">
        <v>6.7750000000000004</v>
      </c>
      <c r="AH392">
        <v>2</v>
      </c>
      <c r="AI392">
        <v>1045568274</v>
      </c>
      <c r="AJ392">
        <v>342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</row>
    <row r="393" spans="1:44" x14ac:dyDescent="0.25">
      <c r="A393">
        <f>ROW(Source!A119)</f>
        <v>119</v>
      </c>
      <c r="B393">
        <v>1045568275</v>
      </c>
      <c r="C393">
        <v>1045568270</v>
      </c>
      <c r="D393">
        <v>394473341</v>
      </c>
      <c r="E393">
        <v>394458718</v>
      </c>
      <c r="F393">
        <v>1</v>
      </c>
      <c r="G393">
        <v>394458718</v>
      </c>
      <c r="H393">
        <v>3</v>
      </c>
      <c r="I393" t="s">
        <v>735</v>
      </c>
      <c r="K393" t="s">
        <v>736</v>
      </c>
      <c r="L393">
        <v>1348</v>
      </c>
      <c r="N393">
        <v>39568864</v>
      </c>
      <c r="O393" t="s">
        <v>233</v>
      </c>
      <c r="P393" t="s">
        <v>233</v>
      </c>
      <c r="Q393">
        <v>1000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G393">
        <v>0</v>
      </c>
      <c r="AH393">
        <v>3</v>
      </c>
      <c r="AI393">
        <v>-1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25">
      <c r="A394">
        <f>ROW(Source!A119)</f>
        <v>119</v>
      </c>
      <c r="B394">
        <v>1045568276</v>
      </c>
      <c r="C394">
        <v>1045568270</v>
      </c>
      <c r="D394">
        <v>394480058</v>
      </c>
      <c r="E394">
        <v>394458718</v>
      </c>
      <c r="F394">
        <v>1</v>
      </c>
      <c r="G394">
        <v>394458718</v>
      </c>
      <c r="H394">
        <v>3</v>
      </c>
      <c r="I394" t="s">
        <v>530</v>
      </c>
      <c r="K394" t="s">
        <v>531</v>
      </c>
      <c r="L394">
        <v>1344</v>
      </c>
      <c r="N394">
        <v>1008</v>
      </c>
      <c r="O394" t="s">
        <v>514</v>
      </c>
      <c r="P394" t="s">
        <v>514</v>
      </c>
      <c r="Q394">
        <v>1</v>
      </c>
      <c r="X394">
        <v>14.5</v>
      </c>
      <c r="Y394">
        <v>1</v>
      </c>
      <c r="Z394">
        <v>0</v>
      </c>
      <c r="AA394">
        <v>0</v>
      </c>
      <c r="AB394">
        <v>0</v>
      </c>
      <c r="AC394">
        <v>0</v>
      </c>
      <c r="AD394">
        <v>1</v>
      </c>
      <c r="AE394">
        <v>0</v>
      </c>
      <c r="AG394">
        <v>14.5</v>
      </c>
      <c r="AH394">
        <v>2</v>
      </c>
      <c r="AI394">
        <v>1045568276</v>
      </c>
      <c r="AJ394">
        <v>344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25">
      <c r="A395">
        <f>ROW(Source!A122)</f>
        <v>122</v>
      </c>
      <c r="B395">
        <v>1045568388</v>
      </c>
      <c r="C395">
        <v>1045568387</v>
      </c>
      <c r="D395">
        <v>394458722</v>
      </c>
      <c r="E395">
        <v>394458718</v>
      </c>
      <c r="F395">
        <v>1</v>
      </c>
      <c r="G395">
        <v>394458718</v>
      </c>
      <c r="H395">
        <v>1</v>
      </c>
      <c r="I395" t="s">
        <v>499</v>
      </c>
      <c r="K395" t="s">
        <v>500</v>
      </c>
      <c r="L395">
        <v>1191</v>
      </c>
      <c r="N395">
        <v>1013</v>
      </c>
      <c r="O395" t="s">
        <v>501</v>
      </c>
      <c r="P395" t="s">
        <v>501</v>
      </c>
      <c r="Q395">
        <v>1</v>
      </c>
      <c r="X395">
        <v>11.8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1</v>
      </c>
      <c r="AE395">
        <v>1</v>
      </c>
      <c r="AF395" t="s">
        <v>165</v>
      </c>
      <c r="AG395">
        <v>13.57</v>
      </c>
      <c r="AH395">
        <v>2</v>
      </c>
      <c r="AI395">
        <v>1045568388</v>
      </c>
      <c r="AJ395">
        <v>345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25">
      <c r="A396">
        <f>ROW(Source!A122)</f>
        <v>122</v>
      </c>
      <c r="B396">
        <v>1045568389</v>
      </c>
      <c r="C396">
        <v>1045568387</v>
      </c>
      <c r="D396">
        <v>394530866</v>
      </c>
      <c r="E396">
        <v>1</v>
      </c>
      <c r="F396">
        <v>1</v>
      </c>
      <c r="G396">
        <v>394458718</v>
      </c>
      <c r="H396">
        <v>2</v>
      </c>
      <c r="I396" t="s">
        <v>650</v>
      </c>
      <c r="J396" t="s">
        <v>651</v>
      </c>
      <c r="K396" t="s">
        <v>652</v>
      </c>
      <c r="L396">
        <v>1367</v>
      </c>
      <c r="N396">
        <v>91022270</v>
      </c>
      <c r="O396" t="s">
        <v>505</v>
      </c>
      <c r="P396" t="s">
        <v>505</v>
      </c>
      <c r="Q396">
        <v>1</v>
      </c>
      <c r="X396">
        <v>0.37</v>
      </c>
      <c r="Y396">
        <v>0</v>
      </c>
      <c r="Z396">
        <v>78.62</v>
      </c>
      <c r="AA396">
        <v>23.17</v>
      </c>
      <c r="AB396">
        <v>0</v>
      </c>
      <c r="AC396">
        <v>0</v>
      </c>
      <c r="AD396">
        <v>1</v>
      </c>
      <c r="AE396">
        <v>0</v>
      </c>
      <c r="AF396" t="s">
        <v>164</v>
      </c>
      <c r="AG396">
        <v>0.46250000000000002</v>
      </c>
      <c r="AH396">
        <v>2</v>
      </c>
      <c r="AI396">
        <v>1045568389</v>
      </c>
      <c r="AJ396">
        <v>346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25">
      <c r="A397">
        <f>ROW(Source!A122)</f>
        <v>122</v>
      </c>
      <c r="B397">
        <v>1045568390</v>
      </c>
      <c r="C397">
        <v>1045568387</v>
      </c>
      <c r="D397">
        <v>394530867</v>
      </c>
      <c r="E397">
        <v>1</v>
      </c>
      <c r="F397">
        <v>1</v>
      </c>
      <c r="G397">
        <v>394458718</v>
      </c>
      <c r="H397">
        <v>2</v>
      </c>
      <c r="I397" t="s">
        <v>653</v>
      </c>
      <c r="J397" t="s">
        <v>654</v>
      </c>
      <c r="K397" t="s">
        <v>655</v>
      </c>
      <c r="L397">
        <v>1367</v>
      </c>
      <c r="N397">
        <v>91022270</v>
      </c>
      <c r="O397" t="s">
        <v>505</v>
      </c>
      <c r="P397" t="s">
        <v>505</v>
      </c>
      <c r="Q397">
        <v>1</v>
      </c>
      <c r="X397">
        <v>1.1100000000000001</v>
      </c>
      <c r="Y397">
        <v>0</v>
      </c>
      <c r="Z397">
        <v>79.97</v>
      </c>
      <c r="AA397">
        <v>23.17</v>
      </c>
      <c r="AB397">
        <v>0</v>
      </c>
      <c r="AC397">
        <v>0</v>
      </c>
      <c r="AD397">
        <v>1</v>
      </c>
      <c r="AE397">
        <v>0</v>
      </c>
      <c r="AF397" t="s">
        <v>164</v>
      </c>
      <c r="AG397">
        <v>1.3875</v>
      </c>
      <c r="AH397">
        <v>2</v>
      </c>
      <c r="AI397">
        <v>1045568390</v>
      </c>
      <c r="AJ397">
        <v>347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25">
      <c r="A398">
        <f>ROW(Source!A122)</f>
        <v>122</v>
      </c>
      <c r="B398">
        <v>1045568391</v>
      </c>
      <c r="C398">
        <v>1045568387</v>
      </c>
      <c r="D398">
        <v>394459462</v>
      </c>
      <c r="E398">
        <v>394458718</v>
      </c>
      <c r="F398">
        <v>1</v>
      </c>
      <c r="G398">
        <v>394458718</v>
      </c>
      <c r="H398">
        <v>2</v>
      </c>
      <c r="I398" t="s">
        <v>512</v>
      </c>
      <c r="K398" t="s">
        <v>513</v>
      </c>
      <c r="L398">
        <v>1344</v>
      </c>
      <c r="N398">
        <v>1008</v>
      </c>
      <c r="O398" t="s">
        <v>514</v>
      </c>
      <c r="P398" t="s">
        <v>514</v>
      </c>
      <c r="Q398">
        <v>1</v>
      </c>
      <c r="X398">
        <v>5.42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1</v>
      </c>
      <c r="AE398">
        <v>0</v>
      </c>
      <c r="AF398" t="s">
        <v>164</v>
      </c>
      <c r="AG398">
        <v>6.7750000000000004</v>
      </c>
      <c r="AH398">
        <v>2</v>
      </c>
      <c r="AI398">
        <v>1045568391</v>
      </c>
      <c r="AJ398">
        <v>348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25">
      <c r="A399">
        <f>ROW(Source!A122)</f>
        <v>122</v>
      </c>
      <c r="B399">
        <v>1045568392</v>
      </c>
      <c r="C399">
        <v>1045568387</v>
      </c>
      <c r="D399">
        <v>394473341</v>
      </c>
      <c r="E399">
        <v>394458718</v>
      </c>
      <c r="F399">
        <v>1</v>
      </c>
      <c r="G399">
        <v>394458718</v>
      </c>
      <c r="H399">
        <v>3</v>
      </c>
      <c r="I399" t="s">
        <v>735</v>
      </c>
      <c r="K399" t="s">
        <v>736</v>
      </c>
      <c r="L399">
        <v>1348</v>
      </c>
      <c r="N399">
        <v>39568864</v>
      </c>
      <c r="O399" t="s">
        <v>233</v>
      </c>
      <c r="P399" t="s">
        <v>233</v>
      </c>
      <c r="Q399">
        <v>1000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G399">
        <v>0</v>
      </c>
      <c r="AH399">
        <v>3</v>
      </c>
      <c r="AI399">
        <v>-1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25">
      <c r="A400">
        <f>ROW(Source!A122)</f>
        <v>122</v>
      </c>
      <c r="B400">
        <v>1045568393</v>
      </c>
      <c r="C400">
        <v>1045568387</v>
      </c>
      <c r="D400">
        <v>394480058</v>
      </c>
      <c r="E400">
        <v>394458718</v>
      </c>
      <c r="F400">
        <v>1</v>
      </c>
      <c r="G400">
        <v>394458718</v>
      </c>
      <c r="H400">
        <v>3</v>
      </c>
      <c r="I400" t="s">
        <v>530</v>
      </c>
      <c r="K400" t="s">
        <v>531</v>
      </c>
      <c r="L400">
        <v>1344</v>
      </c>
      <c r="N400">
        <v>1008</v>
      </c>
      <c r="O400" t="s">
        <v>514</v>
      </c>
      <c r="P400" t="s">
        <v>514</v>
      </c>
      <c r="Q400">
        <v>1</v>
      </c>
      <c r="X400">
        <v>14.5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G400">
        <v>14.5</v>
      </c>
      <c r="AH400">
        <v>2</v>
      </c>
      <c r="AI400">
        <v>1045568393</v>
      </c>
      <c r="AJ400">
        <v>350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44" x14ac:dyDescent="0.25">
      <c r="A401">
        <f>ROW(Source!A123)</f>
        <v>123</v>
      </c>
      <c r="B401">
        <v>1045568388</v>
      </c>
      <c r="C401">
        <v>1045568387</v>
      </c>
      <c r="D401">
        <v>394458722</v>
      </c>
      <c r="E401">
        <v>394458718</v>
      </c>
      <c r="F401">
        <v>1</v>
      </c>
      <c r="G401">
        <v>394458718</v>
      </c>
      <c r="H401">
        <v>1</v>
      </c>
      <c r="I401" t="s">
        <v>499</v>
      </c>
      <c r="K401" t="s">
        <v>500</v>
      </c>
      <c r="L401">
        <v>1191</v>
      </c>
      <c r="N401">
        <v>1013</v>
      </c>
      <c r="O401" t="s">
        <v>501</v>
      </c>
      <c r="P401" t="s">
        <v>501</v>
      </c>
      <c r="Q401">
        <v>1</v>
      </c>
      <c r="X401">
        <v>11.8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1</v>
      </c>
      <c r="AF401" t="s">
        <v>165</v>
      </c>
      <c r="AG401">
        <v>13.57</v>
      </c>
      <c r="AH401">
        <v>2</v>
      </c>
      <c r="AI401">
        <v>1045568388</v>
      </c>
      <c r="AJ401">
        <v>351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44" x14ac:dyDescent="0.25">
      <c r="A402">
        <f>ROW(Source!A123)</f>
        <v>123</v>
      </c>
      <c r="B402">
        <v>1045568389</v>
      </c>
      <c r="C402">
        <v>1045568387</v>
      </c>
      <c r="D402">
        <v>394530866</v>
      </c>
      <c r="E402">
        <v>1</v>
      </c>
      <c r="F402">
        <v>1</v>
      </c>
      <c r="G402">
        <v>394458718</v>
      </c>
      <c r="H402">
        <v>2</v>
      </c>
      <c r="I402" t="s">
        <v>650</v>
      </c>
      <c r="J402" t="s">
        <v>651</v>
      </c>
      <c r="K402" t="s">
        <v>652</v>
      </c>
      <c r="L402">
        <v>1367</v>
      </c>
      <c r="N402">
        <v>91022270</v>
      </c>
      <c r="O402" t="s">
        <v>505</v>
      </c>
      <c r="P402" t="s">
        <v>505</v>
      </c>
      <c r="Q402">
        <v>1</v>
      </c>
      <c r="X402">
        <v>0.37</v>
      </c>
      <c r="Y402">
        <v>0</v>
      </c>
      <c r="Z402">
        <v>78.62</v>
      </c>
      <c r="AA402">
        <v>23.17</v>
      </c>
      <c r="AB402">
        <v>0</v>
      </c>
      <c r="AC402">
        <v>0</v>
      </c>
      <c r="AD402">
        <v>1</v>
      </c>
      <c r="AE402">
        <v>0</v>
      </c>
      <c r="AF402" t="s">
        <v>164</v>
      </c>
      <c r="AG402">
        <v>0.46250000000000002</v>
      </c>
      <c r="AH402">
        <v>2</v>
      </c>
      <c r="AI402">
        <v>1045568389</v>
      </c>
      <c r="AJ402">
        <v>352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44" x14ac:dyDescent="0.25">
      <c r="A403">
        <f>ROW(Source!A123)</f>
        <v>123</v>
      </c>
      <c r="B403">
        <v>1045568390</v>
      </c>
      <c r="C403">
        <v>1045568387</v>
      </c>
      <c r="D403">
        <v>394530867</v>
      </c>
      <c r="E403">
        <v>1</v>
      </c>
      <c r="F403">
        <v>1</v>
      </c>
      <c r="G403">
        <v>394458718</v>
      </c>
      <c r="H403">
        <v>2</v>
      </c>
      <c r="I403" t="s">
        <v>653</v>
      </c>
      <c r="J403" t="s">
        <v>654</v>
      </c>
      <c r="K403" t="s">
        <v>655</v>
      </c>
      <c r="L403">
        <v>1367</v>
      </c>
      <c r="N403">
        <v>91022270</v>
      </c>
      <c r="O403" t="s">
        <v>505</v>
      </c>
      <c r="P403" t="s">
        <v>505</v>
      </c>
      <c r="Q403">
        <v>1</v>
      </c>
      <c r="X403">
        <v>1.1100000000000001</v>
      </c>
      <c r="Y403">
        <v>0</v>
      </c>
      <c r="Z403">
        <v>79.97</v>
      </c>
      <c r="AA403">
        <v>23.17</v>
      </c>
      <c r="AB403">
        <v>0</v>
      </c>
      <c r="AC403">
        <v>0</v>
      </c>
      <c r="AD403">
        <v>1</v>
      </c>
      <c r="AE403">
        <v>0</v>
      </c>
      <c r="AF403" t="s">
        <v>164</v>
      </c>
      <c r="AG403">
        <v>1.3875</v>
      </c>
      <c r="AH403">
        <v>2</v>
      </c>
      <c r="AI403">
        <v>1045568390</v>
      </c>
      <c r="AJ403">
        <v>353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44" x14ac:dyDescent="0.25">
      <c r="A404">
        <f>ROW(Source!A123)</f>
        <v>123</v>
      </c>
      <c r="B404">
        <v>1045568391</v>
      </c>
      <c r="C404">
        <v>1045568387</v>
      </c>
      <c r="D404">
        <v>394459462</v>
      </c>
      <c r="E404">
        <v>394458718</v>
      </c>
      <c r="F404">
        <v>1</v>
      </c>
      <c r="G404">
        <v>394458718</v>
      </c>
      <c r="H404">
        <v>2</v>
      </c>
      <c r="I404" t="s">
        <v>512</v>
      </c>
      <c r="K404" t="s">
        <v>513</v>
      </c>
      <c r="L404">
        <v>1344</v>
      </c>
      <c r="N404">
        <v>1008</v>
      </c>
      <c r="O404" t="s">
        <v>514</v>
      </c>
      <c r="P404" t="s">
        <v>514</v>
      </c>
      <c r="Q404">
        <v>1</v>
      </c>
      <c r="X404">
        <v>5.42</v>
      </c>
      <c r="Y404">
        <v>0</v>
      </c>
      <c r="Z404">
        <v>1</v>
      </c>
      <c r="AA404">
        <v>0</v>
      </c>
      <c r="AB404">
        <v>0</v>
      </c>
      <c r="AC404">
        <v>0</v>
      </c>
      <c r="AD404">
        <v>1</v>
      </c>
      <c r="AE404">
        <v>0</v>
      </c>
      <c r="AF404" t="s">
        <v>164</v>
      </c>
      <c r="AG404">
        <v>6.7750000000000004</v>
      </c>
      <c r="AH404">
        <v>2</v>
      </c>
      <c r="AI404">
        <v>1045568391</v>
      </c>
      <c r="AJ404">
        <v>354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44" x14ac:dyDescent="0.25">
      <c r="A405">
        <f>ROW(Source!A123)</f>
        <v>123</v>
      </c>
      <c r="B405">
        <v>1045568392</v>
      </c>
      <c r="C405">
        <v>1045568387</v>
      </c>
      <c r="D405">
        <v>394473341</v>
      </c>
      <c r="E405">
        <v>394458718</v>
      </c>
      <c r="F405">
        <v>1</v>
      </c>
      <c r="G405">
        <v>394458718</v>
      </c>
      <c r="H405">
        <v>3</v>
      </c>
      <c r="I405" t="s">
        <v>735</v>
      </c>
      <c r="K405" t="s">
        <v>736</v>
      </c>
      <c r="L405">
        <v>1348</v>
      </c>
      <c r="N405">
        <v>39568864</v>
      </c>
      <c r="O405" t="s">
        <v>233</v>
      </c>
      <c r="P405" t="s">
        <v>233</v>
      </c>
      <c r="Q405">
        <v>1000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G405">
        <v>0</v>
      </c>
      <c r="AH405">
        <v>3</v>
      </c>
      <c r="AI405">
        <v>-1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</row>
    <row r="406" spans="1:44" x14ac:dyDescent="0.25">
      <c r="A406">
        <f>ROW(Source!A123)</f>
        <v>123</v>
      </c>
      <c r="B406">
        <v>1045568393</v>
      </c>
      <c r="C406">
        <v>1045568387</v>
      </c>
      <c r="D406">
        <v>394480058</v>
      </c>
      <c r="E406">
        <v>394458718</v>
      </c>
      <c r="F406">
        <v>1</v>
      </c>
      <c r="G406">
        <v>394458718</v>
      </c>
      <c r="H406">
        <v>3</v>
      </c>
      <c r="I406" t="s">
        <v>530</v>
      </c>
      <c r="K406" t="s">
        <v>531</v>
      </c>
      <c r="L406">
        <v>1344</v>
      </c>
      <c r="N406">
        <v>1008</v>
      </c>
      <c r="O406" t="s">
        <v>514</v>
      </c>
      <c r="P406" t="s">
        <v>514</v>
      </c>
      <c r="Q406">
        <v>1</v>
      </c>
      <c r="X406">
        <v>14.5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G406">
        <v>14.5</v>
      </c>
      <c r="AH406">
        <v>2</v>
      </c>
      <c r="AI406">
        <v>1045568393</v>
      </c>
      <c r="AJ406">
        <v>356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</row>
    <row r="407" spans="1:44" x14ac:dyDescent="0.25">
      <c r="A407">
        <f>ROW(Source!A126)</f>
        <v>126</v>
      </c>
      <c r="B407">
        <v>1045568490</v>
      </c>
      <c r="C407">
        <v>1045568480</v>
      </c>
      <c r="D407">
        <v>394458722</v>
      </c>
      <c r="E407">
        <v>394458718</v>
      </c>
      <c r="F407">
        <v>1</v>
      </c>
      <c r="G407">
        <v>394458718</v>
      </c>
      <c r="H407">
        <v>1</v>
      </c>
      <c r="I407" t="s">
        <v>499</v>
      </c>
      <c r="K407" t="s">
        <v>500</v>
      </c>
      <c r="L407">
        <v>1191</v>
      </c>
      <c r="N407">
        <v>1013</v>
      </c>
      <c r="O407" t="s">
        <v>501</v>
      </c>
      <c r="P407" t="s">
        <v>501</v>
      </c>
      <c r="Q407">
        <v>1</v>
      </c>
      <c r="X407">
        <v>21.6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</v>
      </c>
      <c r="AE407">
        <v>1</v>
      </c>
      <c r="AF407" t="s">
        <v>165</v>
      </c>
      <c r="AG407">
        <v>24.84</v>
      </c>
      <c r="AH407">
        <v>2</v>
      </c>
      <c r="AI407">
        <v>1045568481</v>
      </c>
      <c r="AJ407">
        <v>357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</row>
    <row r="408" spans="1:44" x14ac:dyDescent="0.25">
      <c r="A408">
        <f>ROW(Source!A126)</f>
        <v>126</v>
      </c>
      <c r="B408">
        <v>1045568491</v>
      </c>
      <c r="C408">
        <v>1045568480</v>
      </c>
      <c r="D408">
        <v>394530632</v>
      </c>
      <c r="E408">
        <v>1</v>
      </c>
      <c r="F408">
        <v>1</v>
      </c>
      <c r="G408">
        <v>394458718</v>
      </c>
      <c r="H408">
        <v>2</v>
      </c>
      <c r="I408" t="s">
        <v>518</v>
      </c>
      <c r="J408" t="s">
        <v>519</v>
      </c>
      <c r="K408" t="s">
        <v>520</v>
      </c>
      <c r="L408">
        <v>1367</v>
      </c>
      <c r="N408">
        <v>91022270</v>
      </c>
      <c r="O408" t="s">
        <v>505</v>
      </c>
      <c r="P408" t="s">
        <v>505</v>
      </c>
      <c r="Q408">
        <v>1</v>
      </c>
      <c r="X408">
        <v>2.35</v>
      </c>
      <c r="Y408">
        <v>0</v>
      </c>
      <c r="Z408">
        <v>163.47999999999999</v>
      </c>
      <c r="AA408">
        <v>15.47</v>
      </c>
      <c r="AB408">
        <v>0</v>
      </c>
      <c r="AC408">
        <v>0</v>
      </c>
      <c r="AD408">
        <v>1</v>
      </c>
      <c r="AE408">
        <v>0</v>
      </c>
      <c r="AF408" t="s">
        <v>164</v>
      </c>
      <c r="AG408">
        <v>2.9375</v>
      </c>
      <c r="AH408">
        <v>2</v>
      </c>
      <c r="AI408">
        <v>1045568482</v>
      </c>
      <c r="AJ408">
        <v>358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44" x14ac:dyDescent="0.25">
      <c r="A409">
        <f>ROW(Source!A126)</f>
        <v>126</v>
      </c>
      <c r="B409">
        <v>1045568492</v>
      </c>
      <c r="C409">
        <v>1045568480</v>
      </c>
      <c r="D409">
        <v>394530879</v>
      </c>
      <c r="E409">
        <v>1</v>
      </c>
      <c r="F409">
        <v>1</v>
      </c>
      <c r="G409">
        <v>394458718</v>
      </c>
      <c r="H409">
        <v>2</v>
      </c>
      <c r="I409" t="s">
        <v>635</v>
      </c>
      <c r="J409" t="s">
        <v>636</v>
      </c>
      <c r="K409" t="s">
        <v>637</v>
      </c>
      <c r="L409">
        <v>1367</v>
      </c>
      <c r="N409">
        <v>91022270</v>
      </c>
      <c r="O409" t="s">
        <v>505</v>
      </c>
      <c r="P409" t="s">
        <v>505</v>
      </c>
      <c r="Q409">
        <v>1</v>
      </c>
      <c r="X409">
        <v>0.91</v>
      </c>
      <c r="Y409">
        <v>0</v>
      </c>
      <c r="Z409">
        <v>246.68</v>
      </c>
      <c r="AA409">
        <v>13.37</v>
      </c>
      <c r="AB409">
        <v>0</v>
      </c>
      <c r="AC409">
        <v>0</v>
      </c>
      <c r="AD409">
        <v>1</v>
      </c>
      <c r="AE409">
        <v>0</v>
      </c>
      <c r="AF409" t="s">
        <v>164</v>
      </c>
      <c r="AG409">
        <v>1.1375</v>
      </c>
      <c r="AH409">
        <v>2</v>
      </c>
      <c r="AI409">
        <v>1045568483</v>
      </c>
      <c r="AJ409">
        <v>359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44" x14ac:dyDescent="0.25">
      <c r="A410">
        <f>ROW(Source!A126)</f>
        <v>126</v>
      </c>
      <c r="B410">
        <v>1045568493</v>
      </c>
      <c r="C410">
        <v>1045568480</v>
      </c>
      <c r="D410">
        <v>394530864</v>
      </c>
      <c r="E410">
        <v>1</v>
      </c>
      <c r="F410">
        <v>1</v>
      </c>
      <c r="G410">
        <v>394458718</v>
      </c>
      <c r="H410">
        <v>2</v>
      </c>
      <c r="I410" t="s">
        <v>638</v>
      </c>
      <c r="J410" t="s">
        <v>639</v>
      </c>
      <c r="K410" t="s">
        <v>640</v>
      </c>
      <c r="L410">
        <v>1367</v>
      </c>
      <c r="N410">
        <v>91022270</v>
      </c>
      <c r="O410" t="s">
        <v>505</v>
      </c>
      <c r="P410" t="s">
        <v>505</v>
      </c>
      <c r="Q410">
        <v>1</v>
      </c>
      <c r="X410">
        <v>7.17</v>
      </c>
      <c r="Y410">
        <v>0</v>
      </c>
      <c r="Z410">
        <v>169.44</v>
      </c>
      <c r="AA410">
        <v>15.02</v>
      </c>
      <c r="AB410">
        <v>0</v>
      </c>
      <c r="AC410">
        <v>0</v>
      </c>
      <c r="AD410">
        <v>1</v>
      </c>
      <c r="AE410">
        <v>0</v>
      </c>
      <c r="AF410" t="s">
        <v>164</v>
      </c>
      <c r="AG410">
        <v>8.9625000000000004</v>
      </c>
      <c r="AH410">
        <v>2</v>
      </c>
      <c r="AI410">
        <v>1045568484</v>
      </c>
      <c r="AJ410">
        <v>360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44" x14ac:dyDescent="0.25">
      <c r="A411">
        <f>ROW(Source!A126)</f>
        <v>126</v>
      </c>
      <c r="B411">
        <v>1045568494</v>
      </c>
      <c r="C411">
        <v>1045568480</v>
      </c>
      <c r="D411">
        <v>394530865</v>
      </c>
      <c r="E411">
        <v>1</v>
      </c>
      <c r="F411">
        <v>1</v>
      </c>
      <c r="G411">
        <v>394458718</v>
      </c>
      <c r="H411">
        <v>2</v>
      </c>
      <c r="I411" t="s">
        <v>641</v>
      </c>
      <c r="J411" t="s">
        <v>642</v>
      </c>
      <c r="K411" t="s">
        <v>643</v>
      </c>
      <c r="L411">
        <v>1367</v>
      </c>
      <c r="N411">
        <v>91022270</v>
      </c>
      <c r="O411" t="s">
        <v>505</v>
      </c>
      <c r="P411" t="s">
        <v>505</v>
      </c>
      <c r="Q411">
        <v>1</v>
      </c>
      <c r="X411">
        <v>14.6</v>
      </c>
      <c r="Y411">
        <v>0</v>
      </c>
      <c r="Z411">
        <v>219.5</v>
      </c>
      <c r="AA411">
        <v>17.510000000000002</v>
      </c>
      <c r="AB411">
        <v>0</v>
      </c>
      <c r="AC411">
        <v>0</v>
      </c>
      <c r="AD411">
        <v>1</v>
      </c>
      <c r="AE411">
        <v>0</v>
      </c>
      <c r="AF411" t="s">
        <v>164</v>
      </c>
      <c r="AG411">
        <v>18.25</v>
      </c>
      <c r="AH411">
        <v>2</v>
      </c>
      <c r="AI411">
        <v>1045568485</v>
      </c>
      <c r="AJ411">
        <v>361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</row>
    <row r="412" spans="1:44" x14ac:dyDescent="0.25">
      <c r="A412">
        <f>ROW(Source!A126)</f>
        <v>126</v>
      </c>
      <c r="B412">
        <v>1045568495</v>
      </c>
      <c r="C412">
        <v>1045568480</v>
      </c>
      <c r="D412">
        <v>394530907</v>
      </c>
      <c r="E412">
        <v>1</v>
      </c>
      <c r="F412">
        <v>1</v>
      </c>
      <c r="G412">
        <v>394458718</v>
      </c>
      <c r="H412">
        <v>2</v>
      </c>
      <c r="I412" t="s">
        <v>509</v>
      </c>
      <c r="J412" t="s">
        <v>510</v>
      </c>
      <c r="K412" t="s">
        <v>511</v>
      </c>
      <c r="L412">
        <v>1367</v>
      </c>
      <c r="N412">
        <v>91022270</v>
      </c>
      <c r="O412" t="s">
        <v>505</v>
      </c>
      <c r="P412" t="s">
        <v>505</v>
      </c>
      <c r="Q412">
        <v>1</v>
      </c>
      <c r="X412">
        <v>1.79</v>
      </c>
      <c r="Y412">
        <v>0</v>
      </c>
      <c r="Z412">
        <v>125.13</v>
      </c>
      <c r="AA412">
        <v>24.74</v>
      </c>
      <c r="AB412">
        <v>0</v>
      </c>
      <c r="AC412">
        <v>0</v>
      </c>
      <c r="AD412">
        <v>1</v>
      </c>
      <c r="AE412">
        <v>0</v>
      </c>
      <c r="AF412" t="s">
        <v>164</v>
      </c>
      <c r="AG412">
        <v>2.2374999999999998</v>
      </c>
      <c r="AH412">
        <v>2</v>
      </c>
      <c r="AI412">
        <v>1045568486</v>
      </c>
      <c r="AJ412">
        <v>362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44" x14ac:dyDescent="0.25">
      <c r="A413">
        <f>ROW(Source!A126)</f>
        <v>126</v>
      </c>
      <c r="B413">
        <v>1045568496</v>
      </c>
      <c r="C413">
        <v>1045568480</v>
      </c>
      <c r="D413">
        <v>394530869</v>
      </c>
      <c r="E413">
        <v>1</v>
      </c>
      <c r="F413">
        <v>1</v>
      </c>
      <c r="G413">
        <v>394458718</v>
      </c>
      <c r="H413">
        <v>2</v>
      </c>
      <c r="I413" t="s">
        <v>644</v>
      </c>
      <c r="J413" t="s">
        <v>645</v>
      </c>
      <c r="K413" t="s">
        <v>646</v>
      </c>
      <c r="L413">
        <v>1367</v>
      </c>
      <c r="N413">
        <v>91022270</v>
      </c>
      <c r="O413" t="s">
        <v>505</v>
      </c>
      <c r="P413" t="s">
        <v>505</v>
      </c>
      <c r="Q413">
        <v>1</v>
      </c>
      <c r="X413">
        <v>0.52</v>
      </c>
      <c r="Y413">
        <v>0</v>
      </c>
      <c r="Z413">
        <v>177.54</v>
      </c>
      <c r="AA413">
        <v>17.420000000000002</v>
      </c>
      <c r="AB413">
        <v>0</v>
      </c>
      <c r="AC413">
        <v>0</v>
      </c>
      <c r="AD413">
        <v>1</v>
      </c>
      <c r="AE413">
        <v>0</v>
      </c>
      <c r="AF413" t="s">
        <v>164</v>
      </c>
      <c r="AG413">
        <v>0.65</v>
      </c>
      <c r="AH413">
        <v>2</v>
      </c>
      <c r="AI413">
        <v>1045568487</v>
      </c>
      <c r="AJ413">
        <v>363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44" x14ac:dyDescent="0.25">
      <c r="A414">
        <f>ROW(Source!A126)</f>
        <v>126</v>
      </c>
      <c r="B414">
        <v>1045568497</v>
      </c>
      <c r="C414">
        <v>1045568480</v>
      </c>
      <c r="D414">
        <v>394506123</v>
      </c>
      <c r="E414">
        <v>1</v>
      </c>
      <c r="F414">
        <v>1</v>
      </c>
      <c r="G414">
        <v>394458718</v>
      </c>
      <c r="H414">
        <v>3</v>
      </c>
      <c r="I414" t="s">
        <v>556</v>
      </c>
      <c r="J414" t="s">
        <v>557</v>
      </c>
      <c r="K414" t="s">
        <v>558</v>
      </c>
      <c r="L414">
        <v>1339</v>
      </c>
      <c r="N414">
        <v>1007</v>
      </c>
      <c r="O414" t="s">
        <v>241</v>
      </c>
      <c r="P414" t="s">
        <v>241</v>
      </c>
      <c r="Q414">
        <v>1</v>
      </c>
      <c r="X414">
        <v>7</v>
      </c>
      <c r="Y414">
        <v>7.07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G414">
        <v>7</v>
      </c>
      <c r="AH414">
        <v>2</v>
      </c>
      <c r="AI414">
        <v>1045568488</v>
      </c>
      <c r="AJ414">
        <v>364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</row>
    <row r="415" spans="1:44" x14ac:dyDescent="0.25">
      <c r="A415">
        <f>ROW(Source!A126)</f>
        <v>126</v>
      </c>
      <c r="B415">
        <v>1045568498</v>
      </c>
      <c r="C415">
        <v>1045568480</v>
      </c>
      <c r="D415">
        <v>394472180</v>
      </c>
      <c r="E415">
        <v>394458718</v>
      </c>
      <c r="F415">
        <v>1</v>
      </c>
      <c r="G415">
        <v>394458718</v>
      </c>
      <c r="H415">
        <v>3</v>
      </c>
      <c r="I415" t="s">
        <v>731</v>
      </c>
      <c r="K415" t="s">
        <v>732</v>
      </c>
      <c r="L415">
        <v>1339</v>
      </c>
      <c r="N415">
        <v>1007</v>
      </c>
      <c r="O415" t="s">
        <v>241</v>
      </c>
      <c r="P415" t="s">
        <v>241</v>
      </c>
      <c r="Q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G415">
        <v>0</v>
      </c>
      <c r="AH415">
        <v>3</v>
      </c>
      <c r="AI415">
        <v>-1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</row>
    <row r="416" spans="1:44" x14ac:dyDescent="0.25">
      <c r="A416">
        <f>ROW(Source!A127)</f>
        <v>127</v>
      </c>
      <c r="B416">
        <v>1045568490</v>
      </c>
      <c r="C416">
        <v>1045568480</v>
      </c>
      <c r="D416">
        <v>394458722</v>
      </c>
      <c r="E416">
        <v>394458718</v>
      </c>
      <c r="F416">
        <v>1</v>
      </c>
      <c r="G416">
        <v>394458718</v>
      </c>
      <c r="H416">
        <v>1</v>
      </c>
      <c r="I416" t="s">
        <v>499</v>
      </c>
      <c r="K416" t="s">
        <v>500</v>
      </c>
      <c r="L416">
        <v>1191</v>
      </c>
      <c r="N416">
        <v>1013</v>
      </c>
      <c r="O416" t="s">
        <v>501</v>
      </c>
      <c r="P416" t="s">
        <v>501</v>
      </c>
      <c r="Q416">
        <v>1</v>
      </c>
      <c r="X416">
        <v>21.6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1</v>
      </c>
      <c r="AF416" t="s">
        <v>165</v>
      </c>
      <c r="AG416">
        <v>24.84</v>
      </c>
      <c r="AH416">
        <v>2</v>
      </c>
      <c r="AI416">
        <v>1045568481</v>
      </c>
      <c r="AJ416">
        <v>366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44" x14ac:dyDescent="0.25">
      <c r="A417">
        <f>ROW(Source!A127)</f>
        <v>127</v>
      </c>
      <c r="B417">
        <v>1045568491</v>
      </c>
      <c r="C417">
        <v>1045568480</v>
      </c>
      <c r="D417">
        <v>394530632</v>
      </c>
      <c r="E417">
        <v>1</v>
      </c>
      <c r="F417">
        <v>1</v>
      </c>
      <c r="G417">
        <v>394458718</v>
      </c>
      <c r="H417">
        <v>2</v>
      </c>
      <c r="I417" t="s">
        <v>518</v>
      </c>
      <c r="J417" t="s">
        <v>519</v>
      </c>
      <c r="K417" t="s">
        <v>520</v>
      </c>
      <c r="L417">
        <v>1367</v>
      </c>
      <c r="N417">
        <v>91022270</v>
      </c>
      <c r="O417" t="s">
        <v>505</v>
      </c>
      <c r="P417" t="s">
        <v>505</v>
      </c>
      <c r="Q417">
        <v>1</v>
      </c>
      <c r="X417">
        <v>2.35</v>
      </c>
      <c r="Y417">
        <v>0</v>
      </c>
      <c r="Z417">
        <v>163.47999999999999</v>
      </c>
      <c r="AA417">
        <v>15.47</v>
      </c>
      <c r="AB417">
        <v>0</v>
      </c>
      <c r="AC417">
        <v>0</v>
      </c>
      <c r="AD417">
        <v>1</v>
      </c>
      <c r="AE417">
        <v>0</v>
      </c>
      <c r="AF417" t="s">
        <v>164</v>
      </c>
      <c r="AG417">
        <v>2.9375</v>
      </c>
      <c r="AH417">
        <v>2</v>
      </c>
      <c r="AI417">
        <v>1045568482</v>
      </c>
      <c r="AJ417">
        <v>367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44" x14ac:dyDescent="0.25">
      <c r="A418">
        <f>ROW(Source!A127)</f>
        <v>127</v>
      </c>
      <c r="B418">
        <v>1045568492</v>
      </c>
      <c r="C418">
        <v>1045568480</v>
      </c>
      <c r="D418">
        <v>394530879</v>
      </c>
      <c r="E418">
        <v>1</v>
      </c>
      <c r="F418">
        <v>1</v>
      </c>
      <c r="G418">
        <v>394458718</v>
      </c>
      <c r="H418">
        <v>2</v>
      </c>
      <c r="I418" t="s">
        <v>635</v>
      </c>
      <c r="J418" t="s">
        <v>636</v>
      </c>
      <c r="K418" t="s">
        <v>637</v>
      </c>
      <c r="L418">
        <v>1367</v>
      </c>
      <c r="N418">
        <v>91022270</v>
      </c>
      <c r="O418" t="s">
        <v>505</v>
      </c>
      <c r="P418" t="s">
        <v>505</v>
      </c>
      <c r="Q418">
        <v>1</v>
      </c>
      <c r="X418">
        <v>0.91</v>
      </c>
      <c r="Y418">
        <v>0</v>
      </c>
      <c r="Z418">
        <v>246.68</v>
      </c>
      <c r="AA418">
        <v>13.37</v>
      </c>
      <c r="AB418">
        <v>0</v>
      </c>
      <c r="AC418">
        <v>0</v>
      </c>
      <c r="AD418">
        <v>1</v>
      </c>
      <c r="AE418">
        <v>0</v>
      </c>
      <c r="AF418" t="s">
        <v>164</v>
      </c>
      <c r="AG418">
        <v>1.1375</v>
      </c>
      <c r="AH418">
        <v>2</v>
      </c>
      <c r="AI418">
        <v>1045568483</v>
      </c>
      <c r="AJ418">
        <v>368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</row>
    <row r="419" spans="1:44" x14ac:dyDescent="0.25">
      <c r="A419">
        <f>ROW(Source!A127)</f>
        <v>127</v>
      </c>
      <c r="B419">
        <v>1045568493</v>
      </c>
      <c r="C419">
        <v>1045568480</v>
      </c>
      <c r="D419">
        <v>394530864</v>
      </c>
      <c r="E419">
        <v>1</v>
      </c>
      <c r="F419">
        <v>1</v>
      </c>
      <c r="G419">
        <v>394458718</v>
      </c>
      <c r="H419">
        <v>2</v>
      </c>
      <c r="I419" t="s">
        <v>638</v>
      </c>
      <c r="J419" t="s">
        <v>639</v>
      </c>
      <c r="K419" t="s">
        <v>640</v>
      </c>
      <c r="L419">
        <v>1367</v>
      </c>
      <c r="N419">
        <v>91022270</v>
      </c>
      <c r="O419" t="s">
        <v>505</v>
      </c>
      <c r="P419" t="s">
        <v>505</v>
      </c>
      <c r="Q419">
        <v>1</v>
      </c>
      <c r="X419">
        <v>7.17</v>
      </c>
      <c r="Y419">
        <v>0</v>
      </c>
      <c r="Z419">
        <v>169.44</v>
      </c>
      <c r="AA419">
        <v>15.02</v>
      </c>
      <c r="AB419">
        <v>0</v>
      </c>
      <c r="AC419">
        <v>0</v>
      </c>
      <c r="AD419">
        <v>1</v>
      </c>
      <c r="AE419">
        <v>0</v>
      </c>
      <c r="AF419" t="s">
        <v>164</v>
      </c>
      <c r="AG419">
        <v>8.9625000000000004</v>
      </c>
      <c r="AH419">
        <v>2</v>
      </c>
      <c r="AI419">
        <v>1045568484</v>
      </c>
      <c r="AJ419">
        <v>369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</row>
    <row r="420" spans="1:44" x14ac:dyDescent="0.25">
      <c r="A420">
        <f>ROW(Source!A127)</f>
        <v>127</v>
      </c>
      <c r="B420">
        <v>1045568494</v>
      </c>
      <c r="C420">
        <v>1045568480</v>
      </c>
      <c r="D420">
        <v>394530865</v>
      </c>
      <c r="E420">
        <v>1</v>
      </c>
      <c r="F420">
        <v>1</v>
      </c>
      <c r="G420">
        <v>394458718</v>
      </c>
      <c r="H420">
        <v>2</v>
      </c>
      <c r="I420" t="s">
        <v>641</v>
      </c>
      <c r="J420" t="s">
        <v>642</v>
      </c>
      <c r="K420" t="s">
        <v>643</v>
      </c>
      <c r="L420">
        <v>1367</v>
      </c>
      <c r="N420">
        <v>91022270</v>
      </c>
      <c r="O420" t="s">
        <v>505</v>
      </c>
      <c r="P420" t="s">
        <v>505</v>
      </c>
      <c r="Q420">
        <v>1</v>
      </c>
      <c r="X420">
        <v>14.6</v>
      </c>
      <c r="Y420">
        <v>0</v>
      </c>
      <c r="Z420">
        <v>219.5</v>
      </c>
      <c r="AA420">
        <v>17.510000000000002</v>
      </c>
      <c r="AB420">
        <v>0</v>
      </c>
      <c r="AC420">
        <v>0</v>
      </c>
      <c r="AD420">
        <v>1</v>
      </c>
      <c r="AE420">
        <v>0</v>
      </c>
      <c r="AF420" t="s">
        <v>164</v>
      </c>
      <c r="AG420">
        <v>18.25</v>
      </c>
      <c r="AH420">
        <v>2</v>
      </c>
      <c r="AI420">
        <v>1045568485</v>
      </c>
      <c r="AJ420">
        <v>370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44" x14ac:dyDescent="0.25">
      <c r="A421">
        <f>ROW(Source!A127)</f>
        <v>127</v>
      </c>
      <c r="B421">
        <v>1045568495</v>
      </c>
      <c r="C421">
        <v>1045568480</v>
      </c>
      <c r="D421">
        <v>394530907</v>
      </c>
      <c r="E421">
        <v>1</v>
      </c>
      <c r="F421">
        <v>1</v>
      </c>
      <c r="G421">
        <v>394458718</v>
      </c>
      <c r="H421">
        <v>2</v>
      </c>
      <c r="I421" t="s">
        <v>509</v>
      </c>
      <c r="J421" t="s">
        <v>510</v>
      </c>
      <c r="K421" t="s">
        <v>511</v>
      </c>
      <c r="L421">
        <v>1367</v>
      </c>
      <c r="N421">
        <v>91022270</v>
      </c>
      <c r="O421" t="s">
        <v>505</v>
      </c>
      <c r="P421" t="s">
        <v>505</v>
      </c>
      <c r="Q421">
        <v>1</v>
      </c>
      <c r="X421">
        <v>1.79</v>
      </c>
      <c r="Y421">
        <v>0</v>
      </c>
      <c r="Z421">
        <v>125.13</v>
      </c>
      <c r="AA421">
        <v>24.74</v>
      </c>
      <c r="AB421">
        <v>0</v>
      </c>
      <c r="AC421">
        <v>0</v>
      </c>
      <c r="AD421">
        <v>1</v>
      </c>
      <c r="AE421">
        <v>0</v>
      </c>
      <c r="AF421" t="s">
        <v>164</v>
      </c>
      <c r="AG421">
        <v>2.2374999999999998</v>
      </c>
      <c r="AH421">
        <v>2</v>
      </c>
      <c r="AI421">
        <v>1045568486</v>
      </c>
      <c r="AJ421">
        <v>371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</row>
    <row r="422" spans="1:44" x14ac:dyDescent="0.25">
      <c r="A422">
        <f>ROW(Source!A127)</f>
        <v>127</v>
      </c>
      <c r="B422">
        <v>1045568496</v>
      </c>
      <c r="C422">
        <v>1045568480</v>
      </c>
      <c r="D422">
        <v>394530869</v>
      </c>
      <c r="E422">
        <v>1</v>
      </c>
      <c r="F422">
        <v>1</v>
      </c>
      <c r="G422">
        <v>394458718</v>
      </c>
      <c r="H422">
        <v>2</v>
      </c>
      <c r="I422" t="s">
        <v>644</v>
      </c>
      <c r="J422" t="s">
        <v>645</v>
      </c>
      <c r="K422" t="s">
        <v>646</v>
      </c>
      <c r="L422">
        <v>1367</v>
      </c>
      <c r="N422">
        <v>91022270</v>
      </c>
      <c r="O422" t="s">
        <v>505</v>
      </c>
      <c r="P422" t="s">
        <v>505</v>
      </c>
      <c r="Q422">
        <v>1</v>
      </c>
      <c r="X422">
        <v>0.52</v>
      </c>
      <c r="Y422">
        <v>0</v>
      </c>
      <c r="Z422">
        <v>177.54</v>
      </c>
      <c r="AA422">
        <v>17.420000000000002</v>
      </c>
      <c r="AB422">
        <v>0</v>
      </c>
      <c r="AC422">
        <v>0</v>
      </c>
      <c r="AD422">
        <v>1</v>
      </c>
      <c r="AE422">
        <v>0</v>
      </c>
      <c r="AF422" t="s">
        <v>164</v>
      </c>
      <c r="AG422">
        <v>0.65</v>
      </c>
      <c r="AH422">
        <v>2</v>
      </c>
      <c r="AI422">
        <v>1045568487</v>
      </c>
      <c r="AJ422">
        <v>372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</row>
    <row r="423" spans="1:44" x14ac:dyDescent="0.25">
      <c r="A423">
        <f>ROW(Source!A127)</f>
        <v>127</v>
      </c>
      <c r="B423">
        <v>1045568497</v>
      </c>
      <c r="C423">
        <v>1045568480</v>
      </c>
      <c r="D423">
        <v>394506123</v>
      </c>
      <c r="E423">
        <v>1</v>
      </c>
      <c r="F423">
        <v>1</v>
      </c>
      <c r="G423">
        <v>394458718</v>
      </c>
      <c r="H423">
        <v>3</v>
      </c>
      <c r="I423" t="s">
        <v>556</v>
      </c>
      <c r="J423" t="s">
        <v>557</v>
      </c>
      <c r="K423" t="s">
        <v>558</v>
      </c>
      <c r="L423">
        <v>1339</v>
      </c>
      <c r="N423">
        <v>1007</v>
      </c>
      <c r="O423" t="s">
        <v>241</v>
      </c>
      <c r="P423" t="s">
        <v>241</v>
      </c>
      <c r="Q423">
        <v>1</v>
      </c>
      <c r="X423">
        <v>7</v>
      </c>
      <c r="Y423">
        <v>7.07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G423">
        <v>7</v>
      </c>
      <c r="AH423">
        <v>2</v>
      </c>
      <c r="AI423">
        <v>1045568488</v>
      </c>
      <c r="AJ423">
        <v>373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44" x14ac:dyDescent="0.25">
      <c r="A424">
        <f>ROW(Source!A127)</f>
        <v>127</v>
      </c>
      <c r="B424">
        <v>1045568498</v>
      </c>
      <c r="C424">
        <v>1045568480</v>
      </c>
      <c r="D424">
        <v>394472180</v>
      </c>
      <c r="E424">
        <v>394458718</v>
      </c>
      <c r="F424">
        <v>1</v>
      </c>
      <c r="G424">
        <v>394458718</v>
      </c>
      <c r="H424">
        <v>3</v>
      </c>
      <c r="I424" t="s">
        <v>731</v>
      </c>
      <c r="K424" t="s">
        <v>732</v>
      </c>
      <c r="L424">
        <v>1339</v>
      </c>
      <c r="N424">
        <v>1007</v>
      </c>
      <c r="O424" t="s">
        <v>241</v>
      </c>
      <c r="P424" t="s">
        <v>241</v>
      </c>
      <c r="Q424">
        <v>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G424">
        <v>0</v>
      </c>
      <c r="AH424">
        <v>3</v>
      </c>
      <c r="AI424">
        <v>-1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44" x14ac:dyDescent="0.25">
      <c r="A425">
        <f>ROW(Source!A130)</f>
        <v>130</v>
      </c>
      <c r="B425">
        <v>1045568748</v>
      </c>
      <c r="C425">
        <v>1045568739</v>
      </c>
      <c r="D425">
        <v>394458722</v>
      </c>
      <c r="E425">
        <v>394458718</v>
      </c>
      <c r="F425">
        <v>1</v>
      </c>
      <c r="G425">
        <v>394458718</v>
      </c>
      <c r="H425">
        <v>1</v>
      </c>
      <c r="I425" t="s">
        <v>499</v>
      </c>
      <c r="K425" t="s">
        <v>500</v>
      </c>
      <c r="L425">
        <v>1191</v>
      </c>
      <c r="N425">
        <v>1013</v>
      </c>
      <c r="O425" t="s">
        <v>501</v>
      </c>
      <c r="P425" t="s">
        <v>501</v>
      </c>
      <c r="Q425">
        <v>1</v>
      </c>
      <c r="X425">
        <v>14.4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1</v>
      </c>
      <c r="AE425">
        <v>1</v>
      </c>
      <c r="AF425" t="s">
        <v>165</v>
      </c>
      <c r="AG425">
        <v>16.559999999999999</v>
      </c>
      <c r="AH425">
        <v>2</v>
      </c>
      <c r="AI425">
        <v>1045568740</v>
      </c>
      <c r="AJ425">
        <v>375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44" x14ac:dyDescent="0.25">
      <c r="A426">
        <f>ROW(Source!A130)</f>
        <v>130</v>
      </c>
      <c r="B426">
        <v>1045568749</v>
      </c>
      <c r="C426">
        <v>1045568739</v>
      </c>
      <c r="D426">
        <v>394530653</v>
      </c>
      <c r="E426">
        <v>1</v>
      </c>
      <c r="F426">
        <v>1</v>
      </c>
      <c r="G426">
        <v>394458718</v>
      </c>
      <c r="H426">
        <v>2</v>
      </c>
      <c r="I426" t="s">
        <v>515</v>
      </c>
      <c r="J426" t="s">
        <v>516</v>
      </c>
      <c r="K426" t="s">
        <v>517</v>
      </c>
      <c r="L426">
        <v>1367</v>
      </c>
      <c r="N426">
        <v>91022270</v>
      </c>
      <c r="O426" t="s">
        <v>505</v>
      </c>
      <c r="P426" t="s">
        <v>505</v>
      </c>
      <c r="Q426">
        <v>1</v>
      </c>
      <c r="X426">
        <v>1.66</v>
      </c>
      <c r="Y426">
        <v>0</v>
      </c>
      <c r="Z426">
        <v>116.89</v>
      </c>
      <c r="AA426">
        <v>23.41</v>
      </c>
      <c r="AB426">
        <v>0</v>
      </c>
      <c r="AC426">
        <v>0</v>
      </c>
      <c r="AD426">
        <v>1</v>
      </c>
      <c r="AE426">
        <v>0</v>
      </c>
      <c r="AF426" t="s">
        <v>164</v>
      </c>
      <c r="AG426">
        <v>2.0750000000000002</v>
      </c>
      <c r="AH426">
        <v>2</v>
      </c>
      <c r="AI426">
        <v>1045568741</v>
      </c>
      <c r="AJ426">
        <v>376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</row>
    <row r="427" spans="1:44" x14ac:dyDescent="0.25">
      <c r="A427">
        <f>ROW(Source!A130)</f>
        <v>130</v>
      </c>
      <c r="B427">
        <v>1045568750</v>
      </c>
      <c r="C427">
        <v>1045568739</v>
      </c>
      <c r="D427">
        <v>394530876</v>
      </c>
      <c r="E427">
        <v>1</v>
      </c>
      <c r="F427">
        <v>1</v>
      </c>
      <c r="G427">
        <v>394458718</v>
      </c>
      <c r="H427">
        <v>2</v>
      </c>
      <c r="I427" t="s">
        <v>647</v>
      </c>
      <c r="J427" t="s">
        <v>648</v>
      </c>
      <c r="K427" t="s">
        <v>649</v>
      </c>
      <c r="L427">
        <v>1367</v>
      </c>
      <c r="N427">
        <v>91022270</v>
      </c>
      <c r="O427" t="s">
        <v>505</v>
      </c>
      <c r="P427" t="s">
        <v>505</v>
      </c>
      <c r="Q427">
        <v>1</v>
      </c>
      <c r="X427">
        <v>1.66</v>
      </c>
      <c r="Y427">
        <v>0</v>
      </c>
      <c r="Z427">
        <v>62.97</v>
      </c>
      <c r="AA427">
        <v>6.64</v>
      </c>
      <c r="AB427">
        <v>0</v>
      </c>
      <c r="AC427">
        <v>0</v>
      </c>
      <c r="AD427">
        <v>1</v>
      </c>
      <c r="AE427">
        <v>0</v>
      </c>
      <c r="AF427" t="s">
        <v>164</v>
      </c>
      <c r="AG427">
        <v>2.0750000000000002</v>
      </c>
      <c r="AH427">
        <v>2</v>
      </c>
      <c r="AI427">
        <v>1045568742</v>
      </c>
      <c r="AJ427">
        <v>377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</row>
    <row r="428" spans="1:44" x14ac:dyDescent="0.25">
      <c r="A428">
        <f>ROW(Source!A130)</f>
        <v>130</v>
      </c>
      <c r="B428">
        <v>1045568751</v>
      </c>
      <c r="C428">
        <v>1045568739</v>
      </c>
      <c r="D428">
        <v>394530879</v>
      </c>
      <c r="E428">
        <v>1</v>
      </c>
      <c r="F428">
        <v>1</v>
      </c>
      <c r="G428">
        <v>394458718</v>
      </c>
      <c r="H428">
        <v>2</v>
      </c>
      <c r="I428" t="s">
        <v>635</v>
      </c>
      <c r="J428" t="s">
        <v>636</v>
      </c>
      <c r="K428" t="s">
        <v>637</v>
      </c>
      <c r="L428">
        <v>1367</v>
      </c>
      <c r="N428">
        <v>91022270</v>
      </c>
      <c r="O428" t="s">
        <v>505</v>
      </c>
      <c r="P428" t="s">
        <v>505</v>
      </c>
      <c r="Q428">
        <v>1</v>
      </c>
      <c r="X428">
        <v>0.65</v>
      </c>
      <c r="Y428">
        <v>0</v>
      </c>
      <c r="Z428">
        <v>246.68</v>
      </c>
      <c r="AA428">
        <v>13.37</v>
      </c>
      <c r="AB428">
        <v>0</v>
      </c>
      <c r="AC428">
        <v>0</v>
      </c>
      <c r="AD428">
        <v>1</v>
      </c>
      <c r="AE428">
        <v>0</v>
      </c>
      <c r="AF428" t="s">
        <v>164</v>
      </c>
      <c r="AG428">
        <v>0.8125</v>
      </c>
      <c r="AH428">
        <v>2</v>
      </c>
      <c r="AI428">
        <v>1045568743</v>
      </c>
      <c r="AJ428">
        <v>378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</row>
    <row r="429" spans="1:44" x14ac:dyDescent="0.25">
      <c r="A429">
        <f>ROW(Source!A130)</f>
        <v>130</v>
      </c>
      <c r="B429">
        <v>1045568752</v>
      </c>
      <c r="C429">
        <v>1045568739</v>
      </c>
      <c r="D429">
        <v>394530907</v>
      </c>
      <c r="E429">
        <v>1</v>
      </c>
      <c r="F429">
        <v>1</v>
      </c>
      <c r="G429">
        <v>394458718</v>
      </c>
      <c r="H429">
        <v>2</v>
      </c>
      <c r="I429" t="s">
        <v>509</v>
      </c>
      <c r="J429" t="s">
        <v>510</v>
      </c>
      <c r="K429" t="s">
        <v>511</v>
      </c>
      <c r="L429">
        <v>1367</v>
      </c>
      <c r="N429">
        <v>91022270</v>
      </c>
      <c r="O429" t="s">
        <v>505</v>
      </c>
      <c r="P429" t="s">
        <v>505</v>
      </c>
      <c r="Q429">
        <v>1</v>
      </c>
      <c r="X429">
        <v>1.55</v>
      </c>
      <c r="Y429">
        <v>0</v>
      </c>
      <c r="Z429">
        <v>125.13</v>
      </c>
      <c r="AA429">
        <v>24.74</v>
      </c>
      <c r="AB429">
        <v>0</v>
      </c>
      <c r="AC429">
        <v>0</v>
      </c>
      <c r="AD429">
        <v>1</v>
      </c>
      <c r="AE429">
        <v>0</v>
      </c>
      <c r="AF429" t="s">
        <v>164</v>
      </c>
      <c r="AG429">
        <v>1.9375</v>
      </c>
      <c r="AH429">
        <v>2</v>
      </c>
      <c r="AI429">
        <v>1045568744</v>
      </c>
      <c r="AJ429">
        <v>379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44" x14ac:dyDescent="0.25">
      <c r="A430">
        <f>ROW(Source!A130)</f>
        <v>130</v>
      </c>
      <c r="B430">
        <v>1045568753</v>
      </c>
      <c r="C430">
        <v>1045568739</v>
      </c>
      <c r="D430">
        <v>394530869</v>
      </c>
      <c r="E430">
        <v>1</v>
      </c>
      <c r="F430">
        <v>1</v>
      </c>
      <c r="G430">
        <v>394458718</v>
      </c>
      <c r="H430">
        <v>2</v>
      </c>
      <c r="I430" t="s">
        <v>644</v>
      </c>
      <c r="J430" t="s">
        <v>645</v>
      </c>
      <c r="K430" t="s">
        <v>646</v>
      </c>
      <c r="L430">
        <v>1367</v>
      </c>
      <c r="N430">
        <v>91022270</v>
      </c>
      <c r="O430" t="s">
        <v>505</v>
      </c>
      <c r="P430" t="s">
        <v>505</v>
      </c>
      <c r="Q430">
        <v>1</v>
      </c>
      <c r="X430">
        <v>0.52</v>
      </c>
      <c r="Y430">
        <v>0</v>
      </c>
      <c r="Z430">
        <v>177.54</v>
      </c>
      <c r="AA430">
        <v>17.420000000000002</v>
      </c>
      <c r="AB430">
        <v>0</v>
      </c>
      <c r="AC430">
        <v>0</v>
      </c>
      <c r="AD430">
        <v>1</v>
      </c>
      <c r="AE430">
        <v>0</v>
      </c>
      <c r="AF430" t="s">
        <v>164</v>
      </c>
      <c r="AG430">
        <v>0.65</v>
      </c>
      <c r="AH430">
        <v>2</v>
      </c>
      <c r="AI430">
        <v>1045568745</v>
      </c>
      <c r="AJ430">
        <v>380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</row>
    <row r="431" spans="1:44" x14ac:dyDescent="0.25">
      <c r="A431">
        <f>ROW(Source!A130)</f>
        <v>130</v>
      </c>
      <c r="B431">
        <v>1045568754</v>
      </c>
      <c r="C431">
        <v>1045568739</v>
      </c>
      <c r="D431">
        <v>394506123</v>
      </c>
      <c r="E431">
        <v>1</v>
      </c>
      <c r="F431">
        <v>1</v>
      </c>
      <c r="G431">
        <v>394458718</v>
      </c>
      <c r="H431">
        <v>3</v>
      </c>
      <c r="I431" t="s">
        <v>556</v>
      </c>
      <c r="J431" t="s">
        <v>557</v>
      </c>
      <c r="K431" t="s">
        <v>558</v>
      </c>
      <c r="L431">
        <v>1339</v>
      </c>
      <c r="N431">
        <v>1007</v>
      </c>
      <c r="O431" t="s">
        <v>241</v>
      </c>
      <c r="P431" t="s">
        <v>241</v>
      </c>
      <c r="Q431">
        <v>1</v>
      </c>
      <c r="X431">
        <v>5</v>
      </c>
      <c r="Y431">
        <v>7.07</v>
      </c>
      <c r="Z431">
        <v>0</v>
      </c>
      <c r="AA431">
        <v>0</v>
      </c>
      <c r="AB431">
        <v>0</v>
      </c>
      <c r="AC431">
        <v>0</v>
      </c>
      <c r="AD431">
        <v>1</v>
      </c>
      <c r="AE431">
        <v>0</v>
      </c>
      <c r="AG431">
        <v>5</v>
      </c>
      <c r="AH431">
        <v>2</v>
      </c>
      <c r="AI431">
        <v>1045568746</v>
      </c>
      <c r="AJ431">
        <v>381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</row>
    <row r="432" spans="1:44" x14ac:dyDescent="0.25">
      <c r="A432">
        <f>ROW(Source!A130)</f>
        <v>130</v>
      </c>
      <c r="B432">
        <v>1045568755</v>
      </c>
      <c r="C432">
        <v>1045568739</v>
      </c>
      <c r="D432">
        <v>394471665</v>
      </c>
      <c r="E432">
        <v>394458718</v>
      </c>
      <c r="F432">
        <v>1</v>
      </c>
      <c r="G432">
        <v>394458718</v>
      </c>
      <c r="H432">
        <v>3</v>
      </c>
      <c r="I432" t="s">
        <v>733</v>
      </c>
      <c r="K432" t="s">
        <v>734</v>
      </c>
      <c r="L432">
        <v>1339</v>
      </c>
      <c r="N432">
        <v>1007</v>
      </c>
      <c r="O432" t="s">
        <v>241</v>
      </c>
      <c r="P432" t="s">
        <v>241</v>
      </c>
      <c r="Q432">
        <v>1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G432">
        <v>0</v>
      </c>
      <c r="AH432">
        <v>3</v>
      </c>
      <c r="AI432">
        <v>-1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44" x14ac:dyDescent="0.25">
      <c r="A433">
        <f>ROW(Source!A131)</f>
        <v>131</v>
      </c>
      <c r="B433">
        <v>1045568748</v>
      </c>
      <c r="C433">
        <v>1045568739</v>
      </c>
      <c r="D433">
        <v>394458722</v>
      </c>
      <c r="E433">
        <v>394458718</v>
      </c>
      <c r="F433">
        <v>1</v>
      </c>
      <c r="G433">
        <v>394458718</v>
      </c>
      <c r="H433">
        <v>1</v>
      </c>
      <c r="I433" t="s">
        <v>499</v>
      </c>
      <c r="K433" t="s">
        <v>500</v>
      </c>
      <c r="L433">
        <v>1191</v>
      </c>
      <c r="N433">
        <v>1013</v>
      </c>
      <c r="O433" t="s">
        <v>501</v>
      </c>
      <c r="P433" t="s">
        <v>501</v>
      </c>
      <c r="Q433">
        <v>1</v>
      </c>
      <c r="X433">
        <v>14.4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1</v>
      </c>
      <c r="AF433" t="s">
        <v>165</v>
      </c>
      <c r="AG433">
        <v>16.559999999999999</v>
      </c>
      <c r="AH433">
        <v>2</v>
      </c>
      <c r="AI433">
        <v>1045568740</v>
      </c>
      <c r="AJ433">
        <v>383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44" x14ac:dyDescent="0.25">
      <c r="A434">
        <f>ROW(Source!A131)</f>
        <v>131</v>
      </c>
      <c r="B434">
        <v>1045568749</v>
      </c>
      <c r="C434">
        <v>1045568739</v>
      </c>
      <c r="D434">
        <v>394530653</v>
      </c>
      <c r="E434">
        <v>1</v>
      </c>
      <c r="F434">
        <v>1</v>
      </c>
      <c r="G434">
        <v>394458718</v>
      </c>
      <c r="H434">
        <v>2</v>
      </c>
      <c r="I434" t="s">
        <v>515</v>
      </c>
      <c r="J434" t="s">
        <v>516</v>
      </c>
      <c r="K434" t="s">
        <v>517</v>
      </c>
      <c r="L434">
        <v>1367</v>
      </c>
      <c r="N434">
        <v>91022270</v>
      </c>
      <c r="O434" t="s">
        <v>505</v>
      </c>
      <c r="P434" t="s">
        <v>505</v>
      </c>
      <c r="Q434">
        <v>1</v>
      </c>
      <c r="X434">
        <v>1.66</v>
      </c>
      <c r="Y434">
        <v>0</v>
      </c>
      <c r="Z434">
        <v>116.89</v>
      </c>
      <c r="AA434">
        <v>23.41</v>
      </c>
      <c r="AB434">
        <v>0</v>
      </c>
      <c r="AC434">
        <v>0</v>
      </c>
      <c r="AD434">
        <v>1</v>
      </c>
      <c r="AE434">
        <v>0</v>
      </c>
      <c r="AF434" t="s">
        <v>164</v>
      </c>
      <c r="AG434">
        <v>2.0750000000000002</v>
      </c>
      <c r="AH434">
        <v>2</v>
      </c>
      <c r="AI434">
        <v>1045568741</v>
      </c>
      <c r="AJ434">
        <v>384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44" x14ac:dyDescent="0.25">
      <c r="A435">
        <f>ROW(Source!A131)</f>
        <v>131</v>
      </c>
      <c r="B435">
        <v>1045568750</v>
      </c>
      <c r="C435">
        <v>1045568739</v>
      </c>
      <c r="D435">
        <v>394530876</v>
      </c>
      <c r="E435">
        <v>1</v>
      </c>
      <c r="F435">
        <v>1</v>
      </c>
      <c r="G435">
        <v>394458718</v>
      </c>
      <c r="H435">
        <v>2</v>
      </c>
      <c r="I435" t="s">
        <v>647</v>
      </c>
      <c r="J435" t="s">
        <v>648</v>
      </c>
      <c r="K435" t="s">
        <v>649</v>
      </c>
      <c r="L435">
        <v>1367</v>
      </c>
      <c r="N435">
        <v>91022270</v>
      </c>
      <c r="O435" t="s">
        <v>505</v>
      </c>
      <c r="P435" t="s">
        <v>505</v>
      </c>
      <c r="Q435">
        <v>1</v>
      </c>
      <c r="X435">
        <v>1.66</v>
      </c>
      <c r="Y435">
        <v>0</v>
      </c>
      <c r="Z435">
        <v>62.97</v>
      </c>
      <c r="AA435">
        <v>6.64</v>
      </c>
      <c r="AB435">
        <v>0</v>
      </c>
      <c r="AC435">
        <v>0</v>
      </c>
      <c r="AD435">
        <v>1</v>
      </c>
      <c r="AE435">
        <v>0</v>
      </c>
      <c r="AF435" t="s">
        <v>164</v>
      </c>
      <c r="AG435">
        <v>2.0750000000000002</v>
      </c>
      <c r="AH435">
        <v>2</v>
      </c>
      <c r="AI435">
        <v>1045568742</v>
      </c>
      <c r="AJ435">
        <v>385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</row>
    <row r="436" spans="1:44" x14ac:dyDescent="0.25">
      <c r="A436">
        <f>ROW(Source!A131)</f>
        <v>131</v>
      </c>
      <c r="B436">
        <v>1045568751</v>
      </c>
      <c r="C436">
        <v>1045568739</v>
      </c>
      <c r="D436">
        <v>394530879</v>
      </c>
      <c r="E436">
        <v>1</v>
      </c>
      <c r="F436">
        <v>1</v>
      </c>
      <c r="G436">
        <v>394458718</v>
      </c>
      <c r="H436">
        <v>2</v>
      </c>
      <c r="I436" t="s">
        <v>635</v>
      </c>
      <c r="J436" t="s">
        <v>636</v>
      </c>
      <c r="K436" t="s">
        <v>637</v>
      </c>
      <c r="L436">
        <v>1367</v>
      </c>
      <c r="N436">
        <v>91022270</v>
      </c>
      <c r="O436" t="s">
        <v>505</v>
      </c>
      <c r="P436" t="s">
        <v>505</v>
      </c>
      <c r="Q436">
        <v>1</v>
      </c>
      <c r="X436">
        <v>0.65</v>
      </c>
      <c r="Y436">
        <v>0</v>
      </c>
      <c r="Z436">
        <v>246.68</v>
      </c>
      <c r="AA436">
        <v>13.37</v>
      </c>
      <c r="AB436">
        <v>0</v>
      </c>
      <c r="AC436">
        <v>0</v>
      </c>
      <c r="AD436">
        <v>1</v>
      </c>
      <c r="AE436">
        <v>0</v>
      </c>
      <c r="AF436" t="s">
        <v>164</v>
      </c>
      <c r="AG436">
        <v>0.8125</v>
      </c>
      <c r="AH436">
        <v>2</v>
      </c>
      <c r="AI436">
        <v>1045568743</v>
      </c>
      <c r="AJ436">
        <v>386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</row>
    <row r="437" spans="1:44" x14ac:dyDescent="0.25">
      <c r="A437">
        <f>ROW(Source!A131)</f>
        <v>131</v>
      </c>
      <c r="B437">
        <v>1045568752</v>
      </c>
      <c r="C437">
        <v>1045568739</v>
      </c>
      <c r="D437">
        <v>394530907</v>
      </c>
      <c r="E437">
        <v>1</v>
      </c>
      <c r="F437">
        <v>1</v>
      </c>
      <c r="G437">
        <v>394458718</v>
      </c>
      <c r="H437">
        <v>2</v>
      </c>
      <c r="I437" t="s">
        <v>509</v>
      </c>
      <c r="J437" t="s">
        <v>510</v>
      </c>
      <c r="K437" t="s">
        <v>511</v>
      </c>
      <c r="L437">
        <v>1367</v>
      </c>
      <c r="N437">
        <v>91022270</v>
      </c>
      <c r="O437" t="s">
        <v>505</v>
      </c>
      <c r="P437" t="s">
        <v>505</v>
      </c>
      <c r="Q437">
        <v>1</v>
      </c>
      <c r="X437">
        <v>1.55</v>
      </c>
      <c r="Y437">
        <v>0</v>
      </c>
      <c r="Z437">
        <v>125.13</v>
      </c>
      <c r="AA437">
        <v>24.74</v>
      </c>
      <c r="AB437">
        <v>0</v>
      </c>
      <c r="AC437">
        <v>0</v>
      </c>
      <c r="AD437">
        <v>1</v>
      </c>
      <c r="AE437">
        <v>0</v>
      </c>
      <c r="AF437" t="s">
        <v>164</v>
      </c>
      <c r="AG437">
        <v>1.9375</v>
      </c>
      <c r="AH437">
        <v>2</v>
      </c>
      <c r="AI437">
        <v>1045568744</v>
      </c>
      <c r="AJ437">
        <v>387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</row>
    <row r="438" spans="1:44" x14ac:dyDescent="0.25">
      <c r="A438">
        <f>ROW(Source!A131)</f>
        <v>131</v>
      </c>
      <c r="B438">
        <v>1045568753</v>
      </c>
      <c r="C438">
        <v>1045568739</v>
      </c>
      <c r="D438">
        <v>394530869</v>
      </c>
      <c r="E438">
        <v>1</v>
      </c>
      <c r="F438">
        <v>1</v>
      </c>
      <c r="G438">
        <v>394458718</v>
      </c>
      <c r="H438">
        <v>2</v>
      </c>
      <c r="I438" t="s">
        <v>644</v>
      </c>
      <c r="J438" t="s">
        <v>645</v>
      </c>
      <c r="K438" t="s">
        <v>646</v>
      </c>
      <c r="L438">
        <v>1367</v>
      </c>
      <c r="N438">
        <v>91022270</v>
      </c>
      <c r="O438" t="s">
        <v>505</v>
      </c>
      <c r="P438" t="s">
        <v>505</v>
      </c>
      <c r="Q438">
        <v>1</v>
      </c>
      <c r="X438">
        <v>0.52</v>
      </c>
      <c r="Y438">
        <v>0</v>
      </c>
      <c r="Z438">
        <v>177.54</v>
      </c>
      <c r="AA438">
        <v>17.420000000000002</v>
      </c>
      <c r="AB438">
        <v>0</v>
      </c>
      <c r="AC438">
        <v>0</v>
      </c>
      <c r="AD438">
        <v>1</v>
      </c>
      <c r="AE438">
        <v>0</v>
      </c>
      <c r="AF438" t="s">
        <v>164</v>
      </c>
      <c r="AG438">
        <v>0.65</v>
      </c>
      <c r="AH438">
        <v>2</v>
      </c>
      <c r="AI438">
        <v>1045568745</v>
      </c>
      <c r="AJ438">
        <v>388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44" x14ac:dyDescent="0.25">
      <c r="A439">
        <f>ROW(Source!A131)</f>
        <v>131</v>
      </c>
      <c r="B439">
        <v>1045568754</v>
      </c>
      <c r="C439">
        <v>1045568739</v>
      </c>
      <c r="D439">
        <v>394506123</v>
      </c>
      <c r="E439">
        <v>1</v>
      </c>
      <c r="F439">
        <v>1</v>
      </c>
      <c r="G439">
        <v>394458718</v>
      </c>
      <c r="H439">
        <v>3</v>
      </c>
      <c r="I439" t="s">
        <v>556</v>
      </c>
      <c r="J439" t="s">
        <v>557</v>
      </c>
      <c r="K439" t="s">
        <v>558</v>
      </c>
      <c r="L439">
        <v>1339</v>
      </c>
      <c r="N439">
        <v>1007</v>
      </c>
      <c r="O439" t="s">
        <v>241</v>
      </c>
      <c r="P439" t="s">
        <v>241</v>
      </c>
      <c r="Q439">
        <v>1</v>
      </c>
      <c r="X439">
        <v>5</v>
      </c>
      <c r="Y439">
        <v>7.07</v>
      </c>
      <c r="Z439">
        <v>0</v>
      </c>
      <c r="AA439">
        <v>0</v>
      </c>
      <c r="AB439">
        <v>0</v>
      </c>
      <c r="AC439">
        <v>0</v>
      </c>
      <c r="AD439">
        <v>1</v>
      </c>
      <c r="AE439">
        <v>0</v>
      </c>
      <c r="AG439">
        <v>5</v>
      </c>
      <c r="AH439">
        <v>2</v>
      </c>
      <c r="AI439">
        <v>1045568746</v>
      </c>
      <c r="AJ439">
        <v>389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44" x14ac:dyDescent="0.25">
      <c r="A440">
        <f>ROW(Source!A131)</f>
        <v>131</v>
      </c>
      <c r="B440">
        <v>1045568755</v>
      </c>
      <c r="C440">
        <v>1045568739</v>
      </c>
      <c r="D440">
        <v>394471665</v>
      </c>
      <c r="E440">
        <v>394458718</v>
      </c>
      <c r="F440">
        <v>1</v>
      </c>
      <c r="G440">
        <v>394458718</v>
      </c>
      <c r="H440">
        <v>3</v>
      </c>
      <c r="I440" t="s">
        <v>733</v>
      </c>
      <c r="K440" t="s">
        <v>734</v>
      </c>
      <c r="L440">
        <v>1339</v>
      </c>
      <c r="N440">
        <v>1007</v>
      </c>
      <c r="O440" t="s">
        <v>241</v>
      </c>
      <c r="P440" t="s">
        <v>241</v>
      </c>
      <c r="Q440">
        <v>1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G440">
        <v>0</v>
      </c>
      <c r="AH440">
        <v>3</v>
      </c>
      <c r="AI440">
        <v>-1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44" x14ac:dyDescent="0.25">
      <c r="A441">
        <f>ROW(Source!A134)</f>
        <v>134</v>
      </c>
      <c r="B441">
        <v>1045568765</v>
      </c>
      <c r="C441">
        <v>1045568764</v>
      </c>
      <c r="D441">
        <v>394458722</v>
      </c>
      <c r="E441">
        <v>394458718</v>
      </c>
      <c r="F441">
        <v>1</v>
      </c>
      <c r="G441">
        <v>394458718</v>
      </c>
      <c r="H441">
        <v>1</v>
      </c>
      <c r="I441" t="s">
        <v>499</v>
      </c>
      <c r="K441" t="s">
        <v>500</v>
      </c>
      <c r="L441">
        <v>1191</v>
      </c>
      <c r="N441">
        <v>1013</v>
      </c>
      <c r="O441" t="s">
        <v>501</v>
      </c>
      <c r="P441" t="s">
        <v>501</v>
      </c>
      <c r="Q441">
        <v>1</v>
      </c>
      <c r="X441">
        <v>135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1</v>
      </c>
      <c r="AF441" t="s">
        <v>165</v>
      </c>
      <c r="AG441">
        <v>155.25</v>
      </c>
      <c r="AH441">
        <v>2</v>
      </c>
      <c r="AI441">
        <v>1045568765</v>
      </c>
      <c r="AJ441">
        <v>391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44" x14ac:dyDescent="0.25">
      <c r="A442">
        <f>ROW(Source!A134)</f>
        <v>134</v>
      </c>
      <c r="B442">
        <v>1045568766</v>
      </c>
      <c r="C442">
        <v>1045568764</v>
      </c>
      <c r="D442">
        <v>394531455</v>
      </c>
      <c r="E442">
        <v>1</v>
      </c>
      <c r="F442">
        <v>1</v>
      </c>
      <c r="G442">
        <v>394458718</v>
      </c>
      <c r="H442">
        <v>2</v>
      </c>
      <c r="I442" t="s">
        <v>656</v>
      </c>
      <c r="J442" t="s">
        <v>657</v>
      </c>
      <c r="K442" t="s">
        <v>658</v>
      </c>
      <c r="L442">
        <v>1367</v>
      </c>
      <c r="N442">
        <v>91022270</v>
      </c>
      <c r="O442" t="s">
        <v>505</v>
      </c>
      <c r="P442" t="s">
        <v>505</v>
      </c>
      <c r="Q442">
        <v>1</v>
      </c>
      <c r="X442">
        <v>0.12</v>
      </c>
      <c r="Y442">
        <v>0</v>
      </c>
      <c r="Z442">
        <v>108.75</v>
      </c>
      <c r="AA442">
        <v>15.42</v>
      </c>
      <c r="AB442">
        <v>0</v>
      </c>
      <c r="AC442">
        <v>0</v>
      </c>
      <c r="AD442">
        <v>1</v>
      </c>
      <c r="AE442">
        <v>0</v>
      </c>
      <c r="AF442" t="s">
        <v>164</v>
      </c>
      <c r="AG442">
        <v>0.15</v>
      </c>
      <c r="AH442">
        <v>2</v>
      </c>
      <c r="AI442">
        <v>1045568766</v>
      </c>
      <c r="AJ442">
        <v>392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44" x14ac:dyDescent="0.25">
      <c r="A443">
        <f>ROW(Source!A134)</f>
        <v>134</v>
      </c>
      <c r="B443">
        <v>1045568767</v>
      </c>
      <c r="C443">
        <v>1045568764</v>
      </c>
      <c r="D443">
        <v>394530983</v>
      </c>
      <c r="E443">
        <v>1</v>
      </c>
      <c r="F443">
        <v>1</v>
      </c>
      <c r="G443">
        <v>394458718</v>
      </c>
      <c r="H443">
        <v>2</v>
      </c>
      <c r="I443" t="s">
        <v>659</v>
      </c>
      <c r="J443" t="s">
        <v>660</v>
      </c>
      <c r="K443" t="s">
        <v>661</v>
      </c>
      <c r="L443">
        <v>1367</v>
      </c>
      <c r="N443">
        <v>91022270</v>
      </c>
      <c r="O443" t="s">
        <v>505</v>
      </c>
      <c r="P443" t="s">
        <v>505</v>
      </c>
      <c r="Q443">
        <v>1</v>
      </c>
      <c r="X443">
        <v>5.93</v>
      </c>
      <c r="Y443">
        <v>0</v>
      </c>
      <c r="Z443">
        <v>1.61</v>
      </c>
      <c r="AA443">
        <v>0.04</v>
      </c>
      <c r="AB443">
        <v>0</v>
      </c>
      <c r="AC443">
        <v>0</v>
      </c>
      <c r="AD443">
        <v>1</v>
      </c>
      <c r="AE443">
        <v>0</v>
      </c>
      <c r="AF443" t="s">
        <v>164</v>
      </c>
      <c r="AG443">
        <v>7.4124999999999996</v>
      </c>
      <c r="AH443">
        <v>2</v>
      </c>
      <c r="AI443">
        <v>1045568767</v>
      </c>
      <c r="AJ443">
        <v>393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44" x14ac:dyDescent="0.25">
      <c r="A444">
        <f>ROW(Source!A134)</f>
        <v>134</v>
      </c>
      <c r="B444">
        <v>1045568768</v>
      </c>
      <c r="C444">
        <v>1045568764</v>
      </c>
      <c r="D444">
        <v>394506123</v>
      </c>
      <c r="E444">
        <v>1</v>
      </c>
      <c r="F444">
        <v>1</v>
      </c>
      <c r="G444">
        <v>394458718</v>
      </c>
      <c r="H444">
        <v>3</v>
      </c>
      <c r="I444" t="s">
        <v>556</v>
      </c>
      <c r="J444" t="s">
        <v>557</v>
      </c>
      <c r="K444" t="s">
        <v>558</v>
      </c>
      <c r="L444">
        <v>1339</v>
      </c>
      <c r="N444">
        <v>1007</v>
      </c>
      <c r="O444" t="s">
        <v>241</v>
      </c>
      <c r="P444" t="s">
        <v>241</v>
      </c>
      <c r="Q444">
        <v>1</v>
      </c>
      <c r="X444">
        <v>1.75</v>
      </c>
      <c r="Y444">
        <v>7.07</v>
      </c>
      <c r="Z444">
        <v>0</v>
      </c>
      <c r="AA444">
        <v>0</v>
      </c>
      <c r="AB444">
        <v>0</v>
      </c>
      <c r="AC444">
        <v>0</v>
      </c>
      <c r="AD444">
        <v>1</v>
      </c>
      <c r="AE444">
        <v>0</v>
      </c>
      <c r="AG444">
        <v>1.75</v>
      </c>
      <c r="AH444">
        <v>2</v>
      </c>
      <c r="AI444">
        <v>1045568768</v>
      </c>
      <c r="AJ444">
        <v>394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44" x14ac:dyDescent="0.25">
      <c r="A445">
        <f>ROW(Source!A134)</f>
        <v>134</v>
      </c>
      <c r="B445">
        <v>1045568769</v>
      </c>
      <c r="C445">
        <v>1045568764</v>
      </c>
      <c r="D445">
        <v>394506606</v>
      </c>
      <c r="E445">
        <v>1</v>
      </c>
      <c r="F445">
        <v>1</v>
      </c>
      <c r="G445">
        <v>394458718</v>
      </c>
      <c r="H445">
        <v>3</v>
      </c>
      <c r="I445" t="s">
        <v>662</v>
      </c>
      <c r="J445" t="s">
        <v>663</v>
      </c>
      <c r="K445" t="s">
        <v>664</v>
      </c>
      <c r="L445">
        <v>369160830</v>
      </c>
      <c r="N445">
        <v>1005</v>
      </c>
      <c r="O445" t="s">
        <v>292</v>
      </c>
      <c r="P445" t="s">
        <v>292</v>
      </c>
      <c r="Q445">
        <v>1</v>
      </c>
      <c r="X445">
        <v>250</v>
      </c>
      <c r="Y445">
        <v>7.39</v>
      </c>
      <c r="Z445">
        <v>0</v>
      </c>
      <c r="AA445">
        <v>0</v>
      </c>
      <c r="AB445">
        <v>0</v>
      </c>
      <c r="AC445">
        <v>0</v>
      </c>
      <c r="AD445">
        <v>1</v>
      </c>
      <c r="AE445">
        <v>0</v>
      </c>
      <c r="AG445">
        <v>250</v>
      </c>
      <c r="AH445">
        <v>2</v>
      </c>
      <c r="AI445">
        <v>1045568769</v>
      </c>
      <c r="AJ445">
        <v>395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44" x14ac:dyDescent="0.25">
      <c r="A446">
        <f>ROW(Source!A134)</f>
        <v>134</v>
      </c>
      <c r="B446">
        <v>1045568770</v>
      </c>
      <c r="C446">
        <v>1045568764</v>
      </c>
      <c r="D446">
        <v>394472425</v>
      </c>
      <c r="E446">
        <v>394458718</v>
      </c>
      <c r="F446">
        <v>1</v>
      </c>
      <c r="G446">
        <v>394458718</v>
      </c>
      <c r="H446">
        <v>3</v>
      </c>
      <c r="I446" t="s">
        <v>713</v>
      </c>
      <c r="K446" t="s">
        <v>737</v>
      </c>
      <c r="L446">
        <v>1339</v>
      </c>
      <c r="N446">
        <v>1007</v>
      </c>
      <c r="O446" t="s">
        <v>241</v>
      </c>
      <c r="P446" t="s">
        <v>241</v>
      </c>
      <c r="Q446">
        <v>1</v>
      </c>
      <c r="X446">
        <v>102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G446">
        <v>102</v>
      </c>
      <c r="AH446">
        <v>3</v>
      </c>
      <c r="AI446">
        <v>-1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</row>
    <row r="447" spans="1:44" x14ac:dyDescent="0.25">
      <c r="A447">
        <f>ROW(Source!A135)</f>
        <v>135</v>
      </c>
      <c r="B447">
        <v>1045568765</v>
      </c>
      <c r="C447">
        <v>1045568764</v>
      </c>
      <c r="D447">
        <v>394458722</v>
      </c>
      <c r="E447">
        <v>394458718</v>
      </c>
      <c r="F447">
        <v>1</v>
      </c>
      <c r="G447">
        <v>394458718</v>
      </c>
      <c r="H447">
        <v>1</v>
      </c>
      <c r="I447" t="s">
        <v>499</v>
      </c>
      <c r="K447" t="s">
        <v>500</v>
      </c>
      <c r="L447">
        <v>1191</v>
      </c>
      <c r="N447">
        <v>1013</v>
      </c>
      <c r="O447" t="s">
        <v>501</v>
      </c>
      <c r="P447" t="s">
        <v>501</v>
      </c>
      <c r="Q447">
        <v>1</v>
      </c>
      <c r="X447">
        <v>135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</v>
      </c>
      <c r="AE447">
        <v>1</v>
      </c>
      <c r="AF447" t="s">
        <v>165</v>
      </c>
      <c r="AG447">
        <v>155.25</v>
      </c>
      <c r="AH447">
        <v>2</v>
      </c>
      <c r="AI447">
        <v>1045568765</v>
      </c>
      <c r="AJ447">
        <v>397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44" x14ac:dyDescent="0.25">
      <c r="A448">
        <f>ROW(Source!A135)</f>
        <v>135</v>
      </c>
      <c r="B448">
        <v>1045568766</v>
      </c>
      <c r="C448">
        <v>1045568764</v>
      </c>
      <c r="D448">
        <v>394531455</v>
      </c>
      <c r="E448">
        <v>1</v>
      </c>
      <c r="F448">
        <v>1</v>
      </c>
      <c r="G448">
        <v>394458718</v>
      </c>
      <c r="H448">
        <v>2</v>
      </c>
      <c r="I448" t="s">
        <v>656</v>
      </c>
      <c r="J448" t="s">
        <v>657</v>
      </c>
      <c r="K448" t="s">
        <v>658</v>
      </c>
      <c r="L448">
        <v>1367</v>
      </c>
      <c r="N448">
        <v>91022270</v>
      </c>
      <c r="O448" t="s">
        <v>505</v>
      </c>
      <c r="P448" t="s">
        <v>505</v>
      </c>
      <c r="Q448">
        <v>1</v>
      </c>
      <c r="X448">
        <v>0.12</v>
      </c>
      <c r="Y448">
        <v>0</v>
      </c>
      <c r="Z448">
        <v>108.75</v>
      </c>
      <c r="AA448">
        <v>15.42</v>
      </c>
      <c r="AB448">
        <v>0</v>
      </c>
      <c r="AC448">
        <v>0</v>
      </c>
      <c r="AD448">
        <v>1</v>
      </c>
      <c r="AE448">
        <v>0</v>
      </c>
      <c r="AF448" t="s">
        <v>164</v>
      </c>
      <c r="AG448">
        <v>0.15</v>
      </c>
      <c r="AH448">
        <v>2</v>
      </c>
      <c r="AI448">
        <v>1045568766</v>
      </c>
      <c r="AJ448">
        <v>398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4" x14ac:dyDescent="0.25">
      <c r="A449">
        <f>ROW(Source!A135)</f>
        <v>135</v>
      </c>
      <c r="B449">
        <v>1045568767</v>
      </c>
      <c r="C449">
        <v>1045568764</v>
      </c>
      <c r="D449">
        <v>394530983</v>
      </c>
      <c r="E449">
        <v>1</v>
      </c>
      <c r="F449">
        <v>1</v>
      </c>
      <c r="G449">
        <v>394458718</v>
      </c>
      <c r="H449">
        <v>2</v>
      </c>
      <c r="I449" t="s">
        <v>659</v>
      </c>
      <c r="J449" t="s">
        <v>660</v>
      </c>
      <c r="K449" t="s">
        <v>661</v>
      </c>
      <c r="L449">
        <v>1367</v>
      </c>
      <c r="N449">
        <v>91022270</v>
      </c>
      <c r="O449" t="s">
        <v>505</v>
      </c>
      <c r="P449" t="s">
        <v>505</v>
      </c>
      <c r="Q449">
        <v>1</v>
      </c>
      <c r="X449">
        <v>5.93</v>
      </c>
      <c r="Y449">
        <v>0</v>
      </c>
      <c r="Z449">
        <v>1.61</v>
      </c>
      <c r="AA449">
        <v>0.04</v>
      </c>
      <c r="AB449">
        <v>0</v>
      </c>
      <c r="AC449">
        <v>0</v>
      </c>
      <c r="AD449">
        <v>1</v>
      </c>
      <c r="AE449">
        <v>0</v>
      </c>
      <c r="AF449" t="s">
        <v>164</v>
      </c>
      <c r="AG449">
        <v>7.4124999999999996</v>
      </c>
      <c r="AH449">
        <v>2</v>
      </c>
      <c r="AI449">
        <v>1045568767</v>
      </c>
      <c r="AJ449">
        <v>399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4" x14ac:dyDescent="0.25">
      <c r="A450">
        <f>ROW(Source!A135)</f>
        <v>135</v>
      </c>
      <c r="B450">
        <v>1045568768</v>
      </c>
      <c r="C450">
        <v>1045568764</v>
      </c>
      <c r="D450">
        <v>394506123</v>
      </c>
      <c r="E450">
        <v>1</v>
      </c>
      <c r="F450">
        <v>1</v>
      </c>
      <c r="G450">
        <v>394458718</v>
      </c>
      <c r="H450">
        <v>3</v>
      </c>
      <c r="I450" t="s">
        <v>556</v>
      </c>
      <c r="J450" t="s">
        <v>557</v>
      </c>
      <c r="K450" t="s">
        <v>558</v>
      </c>
      <c r="L450">
        <v>1339</v>
      </c>
      <c r="N450">
        <v>1007</v>
      </c>
      <c r="O450" t="s">
        <v>241</v>
      </c>
      <c r="P450" t="s">
        <v>241</v>
      </c>
      <c r="Q450">
        <v>1</v>
      </c>
      <c r="X450">
        <v>1.75</v>
      </c>
      <c r="Y450">
        <v>7.07</v>
      </c>
      <c r="Z450">
        <v>0</v>
      </c>
      <c r="AA450">
        <v>0</v>
      </c>
      <c r="AB450">
        <v>0</v>
      </c>
      <c r="AC450">
        <v>0</v>
      </c>
      <c r="AD450">
        <v>1</v>
      </c>
      <c r="AE450">
        <v>0</v>
      </c>
      <c r="AG450">
        <v>1.75</v>
      </c>
      <c r="AH450">
        <v>2</v>
      </c>
      <c r="AI450">
        <v>1045568768</v>
      </c>
      <c r="AJ450">
        <v>400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4" x14ac:dyDescent="0.25">
      <c r="A451">
        <f>ROW(Source!A135)</f>
        <v>135</v>
      </c>
      <c r="B451">
        <v>1045568769</v>
      </c>
      <c r="C451">
        <v>1045568764</v>
      </c>
      <c r="D451">
        <v>394506606</v>
      </c>
      <c r="E451">
        <v>1</v>
      </c>
      <c r="F451">
        <v>1</v>
      </c>
      <c r="G451">
        <v>394458718</v>
      </c>
      <c r="H451">
        <v>3</v>
      </c>
      <c r="I451" t="s">
        <v>662</v>
      </c>
      <c r="J451" t="s">
        <v>663</v>
      </c>
      <c r="K451" t="s">
        <v>664</v>
      </c>
      <c r="L451">
        <v>369160830</v>
      </c>
      <c r="N451">
        <v>1005</v>
      </c>
      <c r="O451" t="s">
        <v>292</v>
      </c>
      <c r="P451" t="s">
        <v>292</v>
      </c>
      <c r="Q451">
        <v>1</v>
      </c>
      <c r="X451">
        <v>250</v>
      </c>
      <c r="Y451">
        <v>7.39</v>
      </c>
      <c r="Z451">
        <v>0</v>
      </c>
      <c r="AA451">
        <v>0</v>
      </c>
      <c r="AB451">
        <v>0</v>
      </c>
      <c r="AC451">
        <v>0</v>
      </c>
      <c r="AD451">
        <v>1</v>
      </c>
      <c r="AE451">
        <v>0</v>
      </c>
      <c r="AG451">
        <v>250</v>
      </c>
      <c r="AH451">
        <v>2</v>
      </c>
      <c r="AI451">
        <v>1045568769</v>
      </c>
      <c r="AJ451">
        <v>401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</row>
    <row r="452" spans="1:44" x14ac:dyDescent="0.25">
      <c r="A452">
        <f>ROW(Source!A135)</f>
        <v>135</v>
      </c>
      <c r="B452">
        <v>1045568770</v>
      </c>
      <c r="C452">
        <v>1045568764</v>
      </c>
      <c r="D452">
        <v>394472425</v>
      </c>
      <c r="E452">
        <v>394458718</v>
      </c>
      <c r="F452">
        <v>1</v>
      </c>
      <c r="G452">
        <v>394458718</v>
      </c>
      <c r="H452">
        <v>3</v>
      </c>
      <c r="I452" t="s">
        <v>713</v>
      </c>
      <c r="K452" t="s">
        <v>737</v>
      </c>
      <c r="L452">
        <v>1339</v>
      </c>
      <c r="N452">
        <v>1007</v>
      </c>
      <c r="O452" t="s">
        <v>241</v>
      </c>
      <c r="P452" t="s">
        <v>241</v>
      </c>
      <c r="Q452">
        <v>1</v>
      </c>
      <c r="X452">
        <v>102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G452">
        <v>102</v>
      </c>
      <c r="AH452">
        <v>3</v>
      </c>
      <c r="AI452">
        <v>-1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4" x14ac:dyDescent="0.25">
      <c r="A453">
        <f>ROW(Source!A138)</f>
        <v>138</v>
      </c>
      <c r="B453">
        <v>1045569009</v>
      </c>
      <c r="C453">
        <v>1045569007</v>
      </c>
      <c r="D453">
        <v>394458722</v>
      </c>
      <c r="E453">
        <v>394458718</v>
      </c>
      <c r="F453">
        <v>1</v>
      </c>
      <c r="G453">
        <v>394458718</v>
      </c>
      <c r="H453">
        <v>1</v>
      </c>
      <c r="I453" t="s">
        <v>499</v>
      </c>
      <c r="K453" t="s">
        <v>500</v>
      </c>
      <c r="L453">
        <v>1191</v>
      </c>
      <c r="N453">
        <v>1013</v>
      </c>
      <c r="O453" t="s">
        <v>501</v>
      </c>
      <c r="P453" t="s">
        <v>501</v>
      </c>
      <c r="Q453">
        <v>1</v>
      </c>
      <c r="X453">
        <v>69.8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1</v>
      </c>
      <c r="AE453">
        <v>1</v>
      </c>
      <c r="AF453" t="s">
        <v>165</v>
      </c>
      <c r="AG453">
        <v>80.27</v>
      </c>
      <c r="AH453">
        <v>2</v>
      </c>
      <c r="AI453">
        <v>1045569009</v>
      </c>
      <c r="AJ453">
        <v>403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4" x14ac:dyDescent="0.25">
      <c r="A454">
        <f>ROW(Source!A138)</f>
        <v>138</v>
      </c>
      <c r="B454">
        <v>1045569010</v>
      </c>
      <c r="C454">
        <v>1045569007</v>
      </c>
      <c r="D454">
        <v>394530700</v>
      </c>
      <c r="E454">
        <v>1</v>
      </c>
      <c r="F454">
        <v>1</v>
      </c>
      <c r="G454">
        <v>394458718</v>
      </c>
      <c r="H454">
        <v>2</v>
      </c>
      <c r="I454" t="s">
        <v>550</v>
      </c>
      <c r="J454" t="s">
        <v>551</v>
      </c>
      <c r="K454" t="s">
        <v>552</v>
      </c>
      <c r="L454">
        <v>1367</v>
      </c>
      <c r="N454">
        <v>91022270</v>
      </c>
      <c r="O454" t="s">
        <v>505</v>
      </c>
      <c r="P454" t="s">
        <v>505</v>
      </c>
      <c r="Q454">
        <v>1</v>
      </c>
      <c r="X454">
        <v>0.61</v>
      </c>
      <c r="Y454">
        <v>0</v>
      </c>
      <c r="Z454">
        <v>190.93</v>
      </c>
      <c r="AA454">
        <v>18.149999999999999</v>
      </c>
      <c r="AB454">
        <v>0</v>
      </c>
      <c r="AC454">
        <v>0</v>
      </c>
      <c r="AD454">
        <v>1</v>
      </c>
      <c r="AE454">
        <v>0</v>
      </c>
      <c r="AF454" t="s">
        <v>164</v>
      </c>
      <c r="AG454">
        <v>0.76249999999999996</v>
      </c>
      <c r="AH454">
        <v>2</v>
      </c>
      <c r="AI454">
        <v>1045569010</v>
      </c>
      <c r="AJ454">
        <v>404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4" x14ac:dyDescent="0.25">
      <c r="A455">
        <f>ROW(Source!A138)</f>
        <v>138</v>
      </c>
      <c r="B455">
        <v>1045569011</v>
      </c>
      <c r="C455">
        <v>1045569007</v>
      </c>
      <c r="D455">
        <v>394524936</v>
      </c>
      <c r="E455">
        <v>1</v>
      </c>
      <c r="F455">
        <v>1</v>
      </c>
      <c r="G455">
        <v>394458718</v>
      </c>
      <c r="H455">
        <v>3</v>
      </c>
      <c r="I455" t="s">
        <v>240</v>
      </c>
      <c r="J455" t="s">
        <v>242</v>
      </c>
      <c r="K455" t="s">
        <v>64</v>
      </c>
      <c r="L455">
        <v>1339</v>
      </c>
      <c r="N455">
        <v>1007</v>
      </c>
      <c r="O455" t="s">
        <v>241</v>
      </c>
      <c r="P455" t="s">
        <v>241</v>
      </c>
      <c r="Q455">
        <v>1</v>
      </c>
      <c r="X455">
        <v>5.9</v>
      </c>
      <c r="Y455">
        <v>704.89</v>
      </c>
      <c r="Z455">
        <v>0</v>
      </c>
      <c r="AA455">
        <v>0</v>
      </c>
      <c r="AB455">
        <v>0</v>
      </c>
      <c r="AC455">
        <v>0</v>
      </c>
      <c r="AD455">
        <v>1</v>
      </c>
      <c r="AE455">
        <v>0</v>
      </c>
      <c r="AG455">
        <v>5.9</v>
      </c>
      <c r="AH455">
        <v>2</v>
      </c>
      <c r="AI455">
        <v>1045569011</v>
      </c>
      <c r="AJ455">
        <v>405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4" x14ac:dyDescent="0.25">
      <c r="A456">
        <f>ROW(Source!A138)</f>
        <v>138</v>
      </c>
      <c r="B456">
        <v>1045569012</v>
      </c>
      <c r="C456">
        <v>1045569007</v>
      </c>
      <c r="D456">
        <v>394525070</v>
      </c>
      <c r="E456">
        <v>1</v>
      </c>
      <c r="F456">
        <v>1</v>
      </c>
      <c r="G456">
        <v>394458718</v>
      </c>
      <c r="H456">
        <v>3</v>
      </c>
      <c r="I456" t="s">
        <v>665</v>
      </c>
      <c r="J456" t="s">
        <v>666</v>
      </c>
      <c r="K456" t="s">
        <v>667</v>
      </c>
      <c r="L456">
        <v>1339</v>
      </c>
      <c r="N456">
        <v>1007</v>
      </c>
      <c r="O456" t="s">
        <v>241</v>
      </c>
      <c r="P456" t="s">
        <v>241</v>
      </c>
      <c r="Q456">
        <v>1</v>
      </c>
      <c r="X456">
        <v>0.06</v>
      </c>
      <c r="Y456">
        <v>451.14</v>
      </c>
      <c r="Z456">
        <v>0</v>
      </c>
      <c r="AA456">
        <v>0</v>
      </c>
      <c r="AB456">
        <v>0</v>
      </c>
      <c r="AC456">
        <v>0</v>
      </c>
      <c r="AD456">
        <v>1</v>
      </c>
      <c r="AE456">
        <v>0</v>
      </c>
      <c r="AG456">
        <v>0.06</v>
      </c>
      <c r="AH456">
        <v>2</v>
      </c>
      <c r="AI456">
        <v>1045569012</v>
      </c>
      <c r="AJ456">
        <v>406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</row>
    <row r="457" spans="1:44" x14ac:dyDescent="0.25">
      <c r="A457">
        <f>ROW(Source!A138)</f>
        <v>138</v>
      </c>
      <c r="B457">
        <v>1045569013</v>
      </c>
      <c r="C457">
        <v>1045569007</v>
      </c>
      <c r="D457">
        <v>394480720</v>
      </c>
      <c r="E457">
        <v>394458718</v>
      </c>
      <c r="F457">
        <v>1</v>
      </c>
      <c r="G457">
        <v>394458718</v>
      </c>
      <c r="H457">
        <v>3</v>
      </c>
      <c r="I457" t="s">
        <v>738</v>
      </c>
      <c r="K457" t="s">
        <v>739</v>
      </c>
      <c r="L457">
        <v>1339</v>
      </c>
      <c r="N457">
        <v>1007</v>
      </c>
      <c r="O457" t="s">
        <v>241</v>
      </c>
      <c r="P457" t="s">
        <v>241</v>
      </c>
      <c r="Q457">
        <v>1</v>
      </c>
      <c r="X457">
        <v>4.3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G457">
        <v>4.3</v>
      </c>
      <c r="AH457">
        <v>3</v>
      </c>
      <c r="AI457">
        <v>-1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4" x14ac:dyDescent="0.25">
      <c r="A458">
        <f>ROW(Source!A138)</f>
        <v>138</v>
      </c>
      <c r="B458">
        <v>1045569014</v>
      </c>
      <c r="C458">
        <v>1045569007</v>
      </c>
      <c r="D458">
        <v>394480058</v>
      </c>
      <c r="E458">
        <v>394458718</v>
      </c>
      <c r="F458">
        <v>1</v>
      </c>
      <c r="G458">
        <v>394458718</v>
      </c>
      <c r="H458">
        <v>3</v>
      </c>
      <c r="I458" t="s">
        <v>530</v>
      </c>
      <c r="K458" t="s">
        <v>531</v>
      </c>
      <c r="L458">
        <v>1344</v>
      </c>
      <c r="N458">
        <v>1008</v>
      </c>
      <c r="O458" t="s">
        <v>514</v>
      </c>
      <c r="P458" t="s">
        <v>514</v>
      </c>
      <c r="Q458">
        <v>1</v>
      </c>
      <c r="X458">
        <v>116.34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1</v>
      </c>
      <c r="AE458">
        <v>0</v>
      </c>
      <c r="AG458">
        <v>116.34</v>
      </c>
      <c r="AH458">
        <v>2</v>
      </c>
      <c r="AI458">
        <v>1045569014</v>
      </c>
      <c r="AJ458">
        <v>408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4" x14ac:dyDescent="0.25">
      <c r="A459">
        <f>ROW(Source!A139)</f>
        <v>139</v>
      </c>
      <c r="B459">
        <v>1045569009</v>
      </c>
      <c r="C459">
        <v>1045569007</v>
      </c>
      <c r="D459">
        <v>394458722</v>
      </c>
      <c r="E459">
        <v>394458718</v>
      </c>
      <c r="F459">
        <v>1</v>
      </c>
      <c r="G459">
        <v>394458718</v>
      </c>
      <c r="H459">
        <v>1</v>
      </c>
      <c r="I459" t="s">
        <v>499</v>
      </c>
      <c r="K459" t="s">
        <v>500</v>
      </c>
      <c r="L459">
        <v>1191</v>
      </c>
      <c r="N459">
        <v>1013</v>
      </c>
      <c r="O459" t="s">
        <v>501</v>
      </c>
      <c r="P459" t="s">
        <v>501</v>
      </c>
      <c r="Q459">
        <v>1</v>
      </c>
      <c r="X459">
        <v>69.8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</v>
      </c>
      <c r="AE459">
        <v>1</v>
      </c>
      <c r="AF459" t="s">
        <v>165</v>
      </c>
      <c r="AG459">
        <v>80.27</v>
      </c>
      <c r="AH459">
        <v>2</v>
      </c>
      <c r="AI459">
        <v>1045569009</v>
      </c>
      <c r="AJ459">
        <v>409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4" x14ac:dyDescent="0.25">
      <c r="A460">
        <f>ROW(Source!A139)</f>
        <v>139</v>
      </c>
      <c r="B460">
        <v>1045569010</v>
      </c>
      <c r="C460">
        <v>1045569007</v>
      </c>
      <c r="D460">
        <v>394530700</v>
      </c>
      <c r="E460">
        <v>1</v>
      </c>
      <c r="F460">
        <v>1</v>
      </c>
      <c r="G460">
        <v>394458718</v>
      </c>
      <c r="H460">
        <v>2</v>
      </c>
      <c r="I460" t="s">
        <v>550</v>
      </c>
      <c r="J460" t="s">
        <v>551</v>
      </c>
      <c r="K460" t="s">
        <v>552</v>
      </c>
      <c r="L460">
        <v>1367</v>
      </c>
      <c r="N460">
        <v>91022270</v>
      </c>
      <c r="O460" t="s">
        <v>505</v>
      </c>
      <c r="P460" t="s">
        <v>505</v>
      </c>
      <c r="Q460">
        <v>1</v>
      </c>
      <c r="X460">
        <v>0.61</v>
      </c>
      <c r="Y460">
        <v>0</v>
      </c>
      <c r="Z460">
        <v>190.93</v>
      </c>
      <c r="AA460">
        <v>18.149999999999999</v>
      </c>
      <c r="AB460">
        <v>0</v>
      </c>
      <c r="AC460">
        <v>0</v>
      </c>
      <c r="AD460">
        <v>1</v>
      </c>
      <c r="AE460">
        <v>0</v>
      </c>
      <c r="AF460" t="s">
        <v>164</v>
      </c>
      <c r="AG460">
        <v>0.76249999999999996</v>
      </c>
      <c r="AH460">
        <v>2</v>
      </c>
      <c r="AI460">
        <v>1045569010</v>
      </c>
      <c r="AJ460">
        <v>410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4" x14ac:dyDescent="0.25">
      <c r="A461">
        <f>ROW(Source!A139)</f>
        <v>139</v>
      </c>
      <c r="B461">
        <v>1045569011</v>
      </c>
      <c r="C461">
        <v>1045569007</v>
      </c>
      <c r="D461">
        <v>394524936</v>
      </c>
      <c r="E461">
        <v>1</v>
      </c>
      <c r="F461">
        <v>1</v>
      </c>
      <c r="G461">
        <v>394458718</v>
      </c>
      <c r="H461">
        <v>3</v>
      </c>
      <c r="I461" t="s">
        <v>240</v>
      </c>
      <c r="J461" t="s">
        <v>242</v>
      </c>
      <c r="K461" t="s">
        <v>64</v>
      </c>
      <c r="L461">
        <v>1339</v>
      </c>
      <c r="N461">
        <v>1007</v>
      </c>
      <c r="O461" t="s">
        <v>241</v>
      </c>
      <c r="P461" t="s">
        <v>241</v>
      </c>
      <c r="Q461">
        <v>1</v>
      </c>
      <c r="X461">
        <v>5.9</v>
      </c>
      <c r="Y461">
        <v>704.89</v>
      </c>
      <c r="Z461">
        <v>0</v>
      </c>
      <c r="AA461">
        <v>0</v>
      </c>
      <c r="AB461">
        <v>0</v>
      </c>
      <c r="AC461">
        <v>0</v>
      </c>
      <c r="AD461">
        <v>1</v>
      </c>
      <c r="AE461">
        <v>0</v>
      </c>
      <c r="AG461">
        <v>5.9</v>
      </c>
      <c r="AH461">
        <v>2</v>
      </c>
      <c r="AI461">
        <v>1045569011</v>
      </c>
      <c r="AJ461">
        <v>411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4" x14ac:dyDescent="0.25">
      <c r="A462">
        <f>ROW(Source!A139)</f>
        <v>139</v>
      </c>
      <c r="B462">
        <v>1045569012</v>
      </c>
      <c r="C462">
        <v>1045569007</v>
      </c>
      <c r="D462">
        <v>394525070</v>
      </c>
      <c r="E462">
        <v>1</v>
      </c>
      <c r="F462">
        <v>1</v>
      </c>
      <c r="G462">
        <v>394458718</v>
      </c>
      <c r="H462">
        <v>3</v>
      </c>
      <c r="I462" t="s">
        <v>665</v>
      </c>
      <c r="J462" t="s">
        <v>666</v>
      </c>
      <c r="K462" t="s">
        <v>667</v>
      </c>
      <c r="L462">
        <v>1339</v>
      </c>
      <c r="N462">
        <v>1007</v>
      </c>
      <c r="O462" t="s">
        <v>241</v>
      </c>
      <c r="P462" t="s">
        <v>241</v>
      </c>
      <c r="Q462">
        <v>1</v>
      </c>
      <c r="X462">
        <v>0.06</v>
      </c>
      <c r="Y462">
        <v>451.14</v>
      </c>
      <c r="Z462">
        <v>0</v>
      </c>
      <c r="AA462">
        <v>0</v>
      </c>
      <c r="AB462">
        <v>0</v>
      </c>
      <c r="AC462">
        <v>0</v>
      </c>
      <c r="AD462">
        <v>1</v>
      </c>
      <c r="AE462">
        <v>0</v>
      </c>
      <c r="AG462">
        <v>0.06</v>
      </c>
      <c r="AH462">
        <v>2</v>
      </c>
      <c r="AI462">
        <v>1045569012</v>
      </c>
      <c r="AJ462">
        <v>412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</row>
    <row r="463" spans="1:44" x14ac:dyDescent="0.25">
      <c r="A463">
        <f>ROW(Source!A139)</f>
        <v>139</v>
      </c>
      <c r="B463">
        <v>1045569013</v>
      </c>
      <c r="C463">
        <v>1045569007</v>
      </c>
      <c r="D463">
        <v>394480720</v>
      </c>
      <c r="E463">
        <v>394458718</v>
      </c>
      <c r="F463">
        <v>1</v>
      </c>
      <c r="G463">
        <v>394458718</v>
      </c>
      <c r="H463">
        <v>3</v>
      </c>
      <c r="I463" t="s">
        <v>738</v>
      </c>
      <c r="K463" t="s">
        <v>739</v>
      </c>
      <c r="L463">
        <v>1339</v>
      </c>
      <c r="N463">
        <v>1007</v>
      </c>
      <c r="O463" t="s">
        <v>241</v>
      </c>
      <c r="P463" t="s">
        <v>241</v>
      </c>
      <c r="Q463">
        <v>1</v>
      </c>
      <c r="X463">
        <v>4.3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G463">
        <v>4.3</v>
      </c>
      <c r="AH463">
        <v>3</v>
      </c>
      <c r="AI463">
        <v>-1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</row>
    <row r="464" spans="1:44" x14ac:dyDescent="0.25">
      <c r="A464">
        <f>ROW(Source!A139)</f>
        <v>139</v>
      </c>
      <c r="B464">
        <v>1045569014</v>
      </c>
      <c r="C464">
        <v>1045569007</v>
      </c>
      <c r="D464">
        <v>394480058</v>
      </c>
      <c r="E464">
        <v>394458718</v>
      </c>
      <c r="F464">
        <v>1</v>
      </c>
      <c r="G464">
        <v>394458718</v>
      </c>
      <c r="H464">
        <v>3</v>
      </c>
      <c r="I464" t="s">
        <v>530</v>
      </c>
      <c r="K464" t="s">
        <v>531</v>
      </c>
      <c r="L464">
        <v>1344</v>
      </c>
      <c r="N464">
        <v>1008</v>
      </c>
      <c r="O464" t="s">
        <v>514</v>
      </c>
      <c r="P464" t="s">
        <v>514</v>
      </c>
      <c r="Q464">
        <v>1</v>
      </c>
      <c r="X464">
        <v>116.34</v>
      </c>
      <c r="Y464">
        <v>1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G464">
        <v>116.34</v>
      </c>
      <c r="AH464">
        <v>2</v>
      </c>
      <c r="AI464">
        <v>1045569014</v>
      </c>
      <c r="AJ464">
        <v>414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</row>
    <row r="465" spans="1:44" x14ac:dyDescent="0.25">
      <c r="A465">
        <f>ROW(Source!A142)</f>
        <v>142</v>
      </c>
      <c r="B465">
        <v>1045568957</v>
      </c>
      <c r="C465">
        <v>1045568956</v>
      </c>
      <c r="D465">
        <v>394458722</v>
      </c>
      <c r="E465">
        <v>394458718</v>
      </c>
      <c r="F465">
        <v>1</v>
      </c>
      <c r="G465">
        <v>394458718</v>
      </c>
      <c r="H465">
        <v>1</v>
      </c>
      <c r="I465" t="s">
        <v>499</v>
      </c>
      <c r="K465" t="s">
        <v>500</v>
      </c>
      <c r="L465">
        <v>1191</v>
      </c>
      <c r="N465">
        <v>1013</v>
      </c>
      <c r="O465" t="s">
        <v>501</v>
      </c>
      <c r="P465" t="s">
        <v>501</v>
      </c>
      <c r="Q465">
        <v>1</v>
      </c>
      <c r="X465">
        <v>146.80000000000001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1</v>
      </c>
      <c r="AG465">
        <v>146.80000000000001</v>
      </c>
      <c r="AH465">
        <v>2</v>
      </c>
      <c r="AI465">
        <v>1045568957</v>
      </c>
      <c r="AJ465">
        <v>415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</row>
    <row r="466" spans="1:44" x14ac:dyDescent="0.25">
      <c r="A466">
        <f>ROW(Source!A142)</f>
        <v>142</v>
      </c>
      <c r="B466">
        <v>1045568958</v>
      </c>
      <c r="C466">
        <v>1045568956</v>
      </c>
      <c r="D466">
        <v>394475464</v>
      </c>
      <c r="E466">
        <v>394458718</v>
      </c>
      <c r="F466">
        <v>1</v>
      </c>
      <c r="G466">
        <v>394458718</v>
      </c>
      <c r="H466">
        <v>3</v>
      </c>
      <c r="I466" t="s">
        <v>728</v>
      </c>
      <c r="K466" t="s">
        <v>740</v>
      </c>
      <c r="L466">
        <v>1339</v>
      </c>
      <c r="N466">
        <v>1007</v>
      </c>
      <c r="O466" t="s">
        <v>241</v>
      </c>
      <c r="P466" t="s">
        <v>241</v>
      </c>
      <c r="Q466">
        <v>1</v>
      </c>
      <c r="X466">
        <v>2.2000000000000002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G466">
        <v>2.2000000000000002</v>
      </c>
      <c r="AH466">
        <v>3</v>
      </c>
      <c r="AI466">
        <v>-1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</row>
    <row r="467" spans="1:44" x14ac:dyDescent="0.25">
      <c r="A467">
        <f>ROW(Source!A142)</f>
        <v>142</v>
      </c>
      <c r="B467">
        <v>1045568959</v>
      </c>
      <c r="C467">
        <v>1045568956</v>
      </c>
      <c r="D467">
        <v>394480045</v>
      </c>
      <c r="E467">
        <v>394458718</v>
      </c>
      <c r="F467">
        <v>1</v>
      </c>
      <c r="G467">
        <v>394458718</v>
      </c>
      <c r="H467">
        <v>3</v>
      </c>
      <c r="I467" t="s">
        <v>668</v>
      </c>
      <c r="K467" t="s">
        <v>669</v>
      </c>
      <c r="L467">
        <v>1348</v>
      </c>
      <c r="N467">
        <v>39568864</v>
      </c>
      <c r="O467" t="s">
        <v>233</v>
      </c>
      <c r="P467" t="s">
        <v>233</v>
      </c>
      <c r="Q467">
        <v>1000</v>
      </c>
      <c r="X467">
        <v>3.38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0</v>
      </c>
      <c r="AG467">
        <v>3.38</v>
      </c>
      <c r="AH467">
        <v>2</v>
      </c>
      <c r="AI467">
        <v>1045568959</v>
      </c>
      <c r="AJ467">
        <v>417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</row>
    <row r="468" spans="1:44" x14ac:dyDescent="0.25">
      <c r="A468">
        <f>ROW(Source!A143)</f>
        <v>143</v>
      </c>
      <c r="B468">
        <v>1045568957</v>
      </c>
      <c r="C468">
        <v>1045568956</v>
      </c>
      <c r="D468">
        <v>394458722</v>
      </c>
      <c r="E468">
        <v>394458718</v>
      </c>
      <c r="F468">
        <v>1</v>
      </c>
      <c r="G468">
        <v>394458718</v>
      </c>
      <c r="H468">
        <v>1</v>
      </c>
      <c r="I468" t="s">
        <v>499</v>
      </c>
      <c r="K468" t="s">
        <v>500</v>
      </c>
      <c r="L468">
        <v>1191</v>
      </c>
      <c r="N468">
        <v>1013</v>
      </c>
      <c r="O468" t="s">
        <v>501</v>
      </c>
      <c r="P468" t="s">
        <v>501</v>
      </c>
      <c r="Q468">
        <v>1</v>
      </c>
      <c r="X468">
        <v>146.80000000000001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v>1</v>
      </c>
      <c r="AG468">
        <v>146.80000000000001</v>
      </c>
      <c r="AH468">
        <v>2</v>
      </c>
      <c r="AI468">
        <v>1045568957</v>
      </c>
      <c r="AJ468">
        <v>418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</row>
    <row r="469" spans="1:44" x14ac:dyDescent="0.25">
      <c r="A469">
        <f>ROW(Source!A143)</f>
        <v>143</v>
      </c>
      <c r="B469">
        <v>1045568958</v>
      </c>
      <c r="C469">
        <v>1045568956</v>
      </c>
      <c r="D469">
        <v>394475464</v>
      </c>
      <c r="E469">
        <v>394458718</v>
      </c>
      <c r="F469">
        <v>1</v>
      </c>
      <c r="G469">
        <v>394458718</v>
      </c>
      <c r="H469">
        <v>3</v>
      </c>
      <c r="I469" t="s">
        <v>728</v>
      </c>
      <c r="K469" t="s">
        <v>740</v>
      </c>
      <c r="L469">
        <v>1339</v>
      </c>
      <c r="N469">
        <v>1007</v>
      </c>
      <c r="O469" t="s">
        <v>241</v>
      </c>
      <c r="P469" t="s">
        <v>241</v>
      </c>
      <c r="Q469">
        <v>1</v>
      </c>
      <c r="X469">
        <v>2.2000000000000002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G469">
        <v>2.2000000000000002</v>
      </c>
      <c r="AH469">
        <v>3</v>
      </c>
      <c r="AI469">
        <v>-1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</row>
    <row r="470" spans="1:44" x14ac:dyDescent="0.25">
      <c r="A470">
        <f>ROW(Source!A143)</f>
        <v>143</v>
      </c>
      <c r="B470">
        <v>1045568959</v>
      </c>
      <c r="C470">
        <v>1045568956</v>
      </c>
      <c r="D470">
        <v>394480045</v>
      </c>
      <c r="E470">
        <v>394458718</v>
      </c>
      <c r="F470">
        <v>1</v>
      </c>
      <c r="G470">
        <v>394458718</v>
      </c>
      <c r="H470">
        <v>3</v>
      </c>
      <c r="I470" t="s">
        <v>668</v>
      </c>
      <c r="K470" t="s">
        <v>669</v>
      </c>
      <c r="L470">
        <v>1348</v>
      </c>
      <c r="N470">
        <v>39568864</v>
      </c>
      <c r="O470" t="s">
        <v>233</v>
      </c>
      <c r="P470" t="s">
        <v>233</v>
      </c>
      <c r="Q470">
        <v>1000</v>
      </c>
      <c r="X470">
        <v>3.38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</v>
      </c>
      <c r="AE470">
        <v>0</v>
      </c>
      <c r="AG470">
        <v>3.38</v>
      </c>
      <c r="AH470">
        <v>2</v>
      </c>
      <c r="AI470">
        <v>1045568959</v>
      </c>
      <c r="AJ470">
        <v>420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</row>
    <row r="471" spans="1:44" x14ac:dyDescent="0.25">
      <c r="A471">
        <f>ROW(Source!A146)</f>
        <v>146</v>
      </c>
      <c r="B471">
        <v>1045569215</v>
      </c>
      <c r="C471">
        <v>1045569214</v>
      </c>
      <c r="D471">
        <v>394458722</v>
      </c>
      <c r="E471">
        <v>394458718</v>
      </c>
      <c r="F471">
        <v>1</v>
      </c>
      <c r="G471">
        <v>394458718</v>
      </c>
      <c r="H471">
        <v>1</v>
      </c>
      <c r="I471" t="s">
        <v>499</v>
      </c>
      <c r="K471" t="s">
        <v>500</v>
      </c>
      <c r="L471">
        <v>1191</v>
      </c>
      <c r="N471">
        <v>1013</v>
      </c>
      <c r="O471" t="s">
        <v>501</v>
      </c>
      <c r="P471" t="s">
        <v>501</v>
      </c>
      <c r="Q471">
        <v>1</v>
      </c>
      <c r="X471">
        <v>26.3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1</v>
      </c>
      <c r="AG471">
        <v>26.3</v>
      </c>
      <c r="AH471">
        <v>2</v>
      </c>
      <c r="AI471">
        <v>1045569215</v>
      </c>
      <c r="AJ471">
        <v>421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</row>
    <row r="472" spans="1:44" x14ac:dyDescent="0.25">
      <c r="A472">
        <f>ROW(Source!A146)</f>
        <v>146</v>
      </c>
      <c r="B472">
        <v>1045569216</v>
      </c>
      <c r="C472">
        <v>1045569214</v>
      </c>
      <c r="D472">
        <v>394459462</v>
      </c>
      <c r="E472">
        <v>394458718</v>
      </c>
      <c r="F472">
        <v>1</v>
      </c>
      <c r="G472">
        <v>394458718</v>
      </c>
      <c r="H472">
        <v>2</v>
      </c>
      <c r="I472" t="s">
        <v>512</v>
      </c>
      <c r="K472" t="s">
        <v>513</v>
      </c>
      <c r="L472">
        <v>1344</v>
      </c>
      <c r="N472">
        <v>1008</v>
      </c>
      <c r="O472" t="s">
        <v>514</v>
      </c>
      <c r="P472" t="s">
        <v>514</v>
      </c>
      <c r="Q472">
        <v>1</v>
      </c>
      <c r="X472">
        <v>4.47</v>
      </c>
      <c r="Y472">
        <v>0</v>
      </c>
      <c r="Z472">
        <v>1</v>
      </c>
      <c r="AA472">
        <v>0</v>
      </c>
      <c r="AB472">
        <v>0</v>
      </c>
      <c r="AC472">
        <v>0</v>
      </c>
      <c r="AD472">
        <v>1</v>
      </c>
      <c r="AE472">
        <v>0</v>
      </c>
      <c r="AG472">
        <v>4.47</v>
      </c>
      <c r="AH472">
        <v>2</v>
      </c>
      <c r="AI472">
        <v>1045569216</v>
      </c>
      <c r="AJ472">
        <v>422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</row>
    <row r="473" spans="1:44" x14ac:dyDescent="0.25">
      <c r="A473">
        <f>ROW(Source!A146)</f>
        <v>146</v>
      </c>
      <c r="B473">
        <v>1045569217</v>
      </c>
      <c r="C473">
        <v>1045569214</v>
      </c>
      <c r="D473">
        <v>394506123</v>
      </c>
      <c r="E473">
        <v>1</v>
      </c>
      <c r="F473">
        <v>1</v>
      </c>
      <c r="G473">
        <v>394458718</v>
      </c>
      <c r="H473">
        <v>3</v>
      </c>
      <c r="I473" t="s">
        <v>556</v>
      </c>
      <c r="J473" t="s">
        <v>557</v>
      </c>
      <c r="K473" t="s">
        <v>558</v>
      </c>
      <c r="L473">
        <v>1339</v>
      </c>
      <c r="N473">
        <v>1007</v>
      </c>
      <c r="O473" t="s">
        <v>241</v>
      </c>
      <c r="P473" t="s">
        <v>241</v>
      </c>
      <c r="Q473">
        <v>1</v>
      </c>
      <c r="X473">
        <v>0.24</v>
      </c>
      <c r="Y473">
        <v>7.07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G473">
        <v>0.24</v>
      </c>
      <c r="AH473">
        <v>2</v>
      </c>
      <c r="AI473">
        <v>1045569217</v>
      </c>
      <c r="AJ473">
        <v>423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</row>
    <row r="474" spans="1:44" x14ac:dyDescent="0.25">
      <c r="A474">
        <f>ROW(Source!A146)</f>
        <v>146</v>
      </c>
      <c r="B474">
        <v>1045569218</v>
      </c>
      <c r="C474">
        <v>1045569214</v>
      </c>
      <c r="D474">
        <v>394507336</v>
      </c>
      <c r="E474">
        <v>1</v>
      </c>
      <c r="F474">
        <v>1</v>
      </c>
      <c r="G474">
        <v>394458718</v>
      </c>
      <c r="H474">
        <v>3</v>
      </c>
      <c r="I474" t="s">
        <v>670</v>
      </c>
      <c r="J474" t="s">
        <v>671</v>
      </c>
      <c r="K474" t="s">
        <v>672</v>
      </c>
      <c r="L474">
        <v>369160830</v>
      </c>
      <c r="N474">
        <v>1005</v>
      </c>
      <c r="O474" t="s">
        <v>292</v>
      </c>
      <c r="P474" t="s">
        <v>292</v>
      </c>
      <c r="Q474">
        <v>1</v>
      </c>
      <c r="X474">
        <v>0.8</v>
      </c>
      <c r="Y474">
        <v>104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G474">
        <v>0.8</v>
      </c>
      <c r="AH474">
        <v>2</v>
      </c>
      <c r="AI474">
        <v>1045569218</v>
      </c>
      <c r="AJ474">
        <v>424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</row>
    <row r="475" spans="1:44" x14ac:dyDescent="0.25">
      <c r="A475">
        <f>ROW(Source!A146)</f>
        <v>146</v>
      </c>
      <c r="B475">
        <v>1045569219</v>
      </c>
      <c r="C475">
        <v>1045569214</v>
      </c>
      <c r="D475">
        <v>394506384</v>
      </c>
      <c r="E475">
        <v>1</v>
      </c>
      <c r="F475">
        <v>1</v>
      </c>
      <c r="G475">
        <v>394458718</v>
      </c>
      <c r="H475">
        <v>3</v>
      </c>
      <c r="I475" t="s">
        <v>673</v>
      </c>
      <c r="J475" t="s">
        <v>674</v>
      </c>
      <c r="K475" t="s">
        <v>675</v>
      </c>
      <c r="L475">
        <v>1348</v>
      </c>
      <c r="N475">
        <v>39568864</v>
      </c>
      <c r="O475" t="s">
        <v>233</v>
      </c>
      <c r="P475" t="s">
        <v>233</v>
      </c>
      <c r="Q475">
        <v>1000</v>
      </c>
      <c r="X475">
        <v>2.4299999999999999E-3</v>
      </c>
      <c r="Y475">
        <v>12237.68</v>
      </c>
      <c r="Z475">
        <v>0</v>
      </c>
      <c r="AA475">
        <v>0</v>
      </c>
      <c r="AB475">
        <v>0</v>
      </c>
      <c r="AC475">
        <v>0</v>
      </c>
      <c r="AD475">
        <v>1</v>
      </c>
      <c r="AE475">
        <v>0</v>
      </c>
      <c r="AG475">
        <v>2.4299999999999999E-3</v>
      </c>
      <c r="AH475">
        <v>2</v>
      </c>
      <c r="AI475">
        <v>1045569219</v>
      </c>
      <c r="AJ475">
        <v>425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</row>
    <row r="476" spans="1:44" x14ac:dyDescent="0.25">
      <c r="A476">
        <f>ROW(Source!A146)</f>
        <v>146</v>
      </c>
      <c r="B476">
        <v>1045569220</v>
      </c>
      <c r="C476">
        <v>1045569214</v>
      </c>
      <c r="D476">
        <v>394506603</v>
      </c>
      <c r="E476">
        <v>1</v>
      </c>
      <c r="F476">
        <v>1</v>
      </c>
      <c r="G476">
        <v>394458718</v>
      </c>
      <c r="H476">
        <v>3</v>
      </c>
      <c r="I476" t="s">
        <v>676</v>
      </c>
      <c r="J476" t="s">
        <v>677</v>
      </c>
      <c r="K476" t="s">
        <v>678</v>
      </c>
      <c r="L476">
        <v>1348</v>
      </c>
      <c r="N476">
        <v>39568864</v>
      </c>
      <c r="O476" t="s">
        <v>233</v>
      </c>
      <c r="P476" t="s">
        <v>233</v>
      </c>
      <c r="Q476">
        <v>1000</v>
      </c>
      <c r="X476">
        <v>1.2E-2</v>
      </c>
      <c r="Y476">
        <v>545.21</v>
      </c>
      <c r="Z476">
        <v>0</v>
      </c>
      <c r="AA476">
        <v>0</v>
      </c>
      <c r="AB476">
        <v>0</v>
      </c>
      <c r="AC476">
        <v>0</v>
      </c>
      <c r="AD476">
        <v>1</v>
      </c>
      <c r="AE476">
        <v>0</v>
      </c>
      <c r="AG476">
        <v>1.2E-2</v>
      </c>
      <c r="AH476">
        <v>2</v>
      </c>
      <c r="AI476">
        <v>1045569220</v>
      </c>
      <c r="AJ476">
        <v>427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</row>
    <row r="477" spans="1:44" x14ac:dyDescent="0.25">
      <c r="A477">
        <f>ROW(Source!A146)</f>
        <v>146</v>
      </c>
      <c r="B477">
        <v>1045569221</v>
      </c>
      <c r="C477">
        <v>1045569214</v>
      </c>
      <c r="D477">
        <v>394506610</v>
      </c>
      <c r="E477">
        <v>1</v>
      </c>
      <c r="F477">
        <v>1</v>
      </c>
      <c r="G477">
        <v>394458718</v>
      </c>
      <c r="H477">
        <v>3</v>
      </c>
      <c r="I477" t="s">
        <v>679</v>
      </c>
      <c r="J477" t="s">
        <v>680</v>
      </c>
      <c r="K477" t="s">
        <v>681</v>
      </c>
      <c r="L477">
        <v>1348</v>
      </c>
      <c r="N477">
        <v>39568864</v>
      </c>
      <c r="O477" t="s">
        <v>233</v>
      </c>
      <c r="P477" t="s">
        <v>233</v>
      </c>
      <c r="Q477">
        <v>1000</v>
      </c>
      <c r="X477">
        <v>6.4000000000000005E-4</v>
      </c>
      <c r="Y477">
        <v>12705.7</v>
      </c>
      <c r="Z477">
        <v>0</v>
      </c>
      <c r="AA477">
        <v>0</v>
      </c>
      <c r="AB477">
        <v>0</v>
      </c>
      <c r="AC477">
        <v>0</v>
      </c>
      <c r="AD477">
        <v>1</v>
      </c>
      <c r="AE477">
        <v>0</v>
      </c>
      <c r="AG477">
        <v>6.4000000000000005E-4</v>
      </c>
      <c r="AH477">
        <v>2</v>
      </c>
      <c r="AI477">
        <v>1045569221</v>
      </c>
      <c r="AJ477">
        <v>428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</row>
    <row r="478" spans="1:44" x14ac:dyDescent="0.25">
      <c r="A478">
        <f>ROW(Source!A146)</f>
        <v>146</v>
      </c>
      <c r="B478">
        <v>1045569222</v>
      </c>
      <c r="C478">
        <v>1045569214</v>
      </c>
      <c r="D478">
        <v>394472762</v>
      </c>
      <c r="E478">
        <v>394458718</v>
      </c>
      <c r="F478">
        <v>1</v>
      </c>
      <c r="G478">
        <v>394458718</v>
      </c>
      <c r="H478">
        <v>3</v>
      </c>
      <c r="I478" t="s">
        <v>741</v>
      </c>
      <c r="K478" t="s">
        <v>742</v>
      </c>
      <c r="L478">
        <v>1348</v>
      </c>
      <c r="N478">
        <v>39568864</v>
      </c>
      <c r="O478" t="s">
        <v>233</v>
      </c>
      <c r="P478" t="s">
        <v>233</v>
      </c>
      <c r="Q478">
        <v>1000</v>
      </c>
      <c r="X478">
        <v>6.4000000000000003E-3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G478">
        <v>6.4000000000000003E-3</v>
      </c>
      <c r="AH478">
        <v>3</v>
      </c>
      <c r="AI478">
        <v>-1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</row>
    <row r="479" spans="1:44" x14ac:dyDescent="0.25">
      <c r="A479">
        <f>ROW(Source!A146)</f>
        <v>146</v>
      </c>
      <c r="B479">
        <v>1045569223</v>
      </c>
      <c r="C479">
        <v>1045569214</v>
      </c>
      <c r="D479">
        <v>394473897</v>
      </c>
      <c r="E479">
        <v>394458718</v>
      </c>
      <c r="F479">
        <v>1</v>
      </c>
      <c r="G479">
        <v>394458718</v>
      </c>
      <c r="H479">
        <v>3</v>
      </c>
      <c r="I479" t="s">
        <v>743</v>
      </c>
      <c r="K479" t="s">
        <v>744</v>
      </c>
      <c r="L479">
        <v>1348</v>
      </c>
      <c r="N479">
        <v>39568864</v>
      </c>
      <c r="O479" t="s">
        <v>233</v>
      </c>
      <c r="P479" t="s">
        <v>233</v>
      </c>
      <c r="Q479">
        <v>1000</v>
      </c>
      <c r="X479">
        <v>6.7000000000000004E-2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G479">
        <v>6.7000000000000004E-2</v>
      </c>
      <c r="AH479">
        <v>3</v>
      </c>
      <c r="AI479">
        <v>-1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</row>
    <row r="480" spans="1:44" x14ac:dyDescent="0.25">
      <c r="A480">
        <f>ROW(Source!A147)</f>
        <v>147</v>
      </c>
      <c r="B480">
        <v>1045569215</v>
      </c>
      <c r="C480">
        <v>1045569214</v>
      </c>
      <c r="D480">
        <v>394458722</v>
      </c>
      <c r="E480">
        <v>394458718</v>
      </c>
      <c r="F480">
        <v>1</v>
      </c>
      <c r="G480">
        <v>394458718</v>
      </c>
      <c r="H480">
        <v>1</v>
      </c>
      <c r="I480" t="s">
        <v>499</v>
      </c>
      <c r="K480" t="s">
        <v>500</v>
      </c>
      <c r="L480">
        <v>1191</v>
      </c>
      <c r="N480">
        <v>1013</v>
      </c>
      <c r="O480" t="s">
        <v>501</v>
      </c>
      <c r="P480" t="s">
        <v>501</v>
      </c>
      <c r="Q480">
        <v>1</v>
      </c>
      <c r="X480">
        <v>26.3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1</v>
      </c>
      <c r="AE480">
        <v>1</v>
      </c>
      <c r="AG480">
        <v>26.3</v>
      </c>
      <c r="AH480">
        <v>2</v>
      </c>
      <c r="AI480">
        <v>1045569215</v>
      </c>
      <c r="AJ480">
        <v>429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</row>
    <row r="481" spans="1:44" x14ac:dyDescent="0.25">
      <c r="A481">
        <f>ROW(Source!A147)</f>
        <v>147</v>
      </c>
      <c r="B481">
        <v>1045569216</v>
      </c>
      <c r="C481">
        <v>1045569214</v>
      </c>
      <c r="D481">
        <v>394459462</v>
      </c>
      <c r="E481">
        <v>394458718</v>
      </c>
      <c r="F481">
        <v>1</v>
      </c>
      <c r="G481">
        <v>394458718</v>
      </c>
      <c r="H481">
        <v>2</v>
      </c>
      <c r="I481" t="s">
        <v>512</v>
      </c>
      <c r="K481" t="s">
        <v>513</v>
      </c>
      <c r="L481">
        <v>1344</v>
      </c>
      <c r="N481">
        <v>1008</v>
      </c>
      <c r="O481" t="s">
        <v>514</v>
      </c>
      <c r="P481" t="s">
        <v>514</v>
      </c>
      <c r="Q481">
        <v>1</v>
      </c>
      <c r="X481">
        <v>4.47</v>
      </c>
      <c r="Y481">
        <v>0</v>
      </c>
      <c r="Z481">
        <v>1</v>
      </c>
      <c r="AA481">
        <v>0</v>
      </c>
      <c r="AB481">
        <v>0</v>
      </c>
      <c r="AC481">
        <v>0</v>
      </c>
      <c r="AD481">
        <v>1</v>
      </c>
      <c r="AE481">
        <v>0</v>
      </c>
      <c r="AG481">
        <v>4.47</v>
      </c>
      <c r="AH481">
        <v>2</v>
      </c>
      <c r="AI481">
        <v>1045569216</v>
      </c>
      <c r="AJ481">
        <v>430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</row>
    <row r="482" spans="1:44" x14ac:dyDescent="0.25">
      <c r="A482">
        <f>ROW(Source!A147)</f>
        <v>147</v>
      </c>
      <c r="B482">
        <v>1045569217</v>
      </c>
      <c r="C482">
        <v>1045569214</v>
      </c>
      <c r="D482">
        <v>394506123</v>
      </c>
      <c r="E482">
        <v>1</v>
      </c>
      <c r="F482">
        <v>1</v>
      </c>
      <c r="G482">
        <v>394458718</v>
      </c>
      <c r="H482">
        <v>3</v>
      </c>
      <c r="I482" t="s">
        <v>556</v>
      </c>
      <c r="J482" t="s">
        <v>557</v>
      </c>
      <c r="K482" t="s">
        <v>558</v>
      </c>
      <c r="L482">
        <v>1339</v>
      </c>
      <c r="N482">
        <v>1007</v>
      </c>
      <c r="O482" t="s">
        <v>241</v>
      </c>
      <c r="P482" t="s">
        <v>241</v>
      </c>
      <c r="Q482">
        <v>1</v>
      </c>
      <c r="X482">
        <v>0.24</v>
      </c>
      <c r="Y482">
        <v>7.07</v>
      </c>
      <c r="Z482">
        <v>0</v>
      </c>
      <c r="AA482">
        <v>0</v>
      </c>
      <c r="AB482">
        <v>0</v>
      </c>
      <c r="AC482">
        <v>0</v>
      </c>
      <c r="AD482">
        <v>1</v>
      </c>
      <c r="AE482">
        <v>0</v>
      </c>
      <c r="AG482">
        <v>0.24</v>
      </c>
      <c r="AH482">
        <v>2</v>
      </c>
      <c r="AI482">
        <v>1045569217</v>
      </c>
      <c r="AJ482">
        <v>431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</row>
    <row r="483" spans="1:44" x14ac:dyDescent="0.25">
      <c r="A483">
        <f>ROW(Source!A147)</f>
        <v>147</v>
      </c>
      <c r="B483">
        <v>1045569218</v>
      </c>
      <c r="C483">
        <v>1045569214</v>
      </c>
      <c r="D483">
        <v>394507336</v>
      </c>
      <c r="E483">
        <v>1</v>
      </c>
      <c r="F483">
        <v>1</v>
      </c>
      <c r="G483">
        <v>394458718</v>
      </c>
      <c r="H483">
        <v>3</v>
      </c>
      <c r="I483" t="s">
        <v>670</v>
      </c>
      <c r="J483" t="s">
        <v>671</v>
      </c>
      <c r="K483" t="s">
        <v>672</v>
      </c>
      <c r="L483">
        <v>369160830</v>
      </c>
      <c r="N483">
        <v>1005</v>
      </c>
      <c r="O483" t="s">
        <v>292</v>
      </c>
      <c r="P483" t="s">
        <v>292</v>
      </c>
      <c r="Q483">
        <v>1</v>
      </c>
      <c r="X483">
        <v>0.8</v>
      </c>
      <c r="Y483">
        <v>104</v>
      </c>
      <c r="Z483">
        <v>0</v>
      </c>
      <c r="AA483">
        <v>0</v>
      </c>
      <c r="AB483">
        <v>0</v>
      </c>
      <c r="AC483">
        <v>0</v>
      </c>
      <c r="AD483">
        <v>1</v>
      </c>
      <c r="AE483">
        <v>0</v>
      </c>
      <c r="AG483">
        <v>0.8</v>
      </c>
      <c r="AH483">
        <v>2</v>
      </c>
      <c r="AI483">
        <v>1045569218</v>
      </c>
      <c r="AJ483">
        <v>432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</row>
    <row r="484" spans="1:44" x14ac:dyDescent="0.25">
      <c r="A484">
        <f>ROW(Source!A147)</f>
        <v>147</v>
      </c>
      <c r="B484">
        <v>1045569219</v>
      </c>
      <c r="C484">
        <v>1045569214</v>
      </c>
      <c r="D484">
        <v>394506384</v>
      </c>
      <c r="E484">
        <v>1</v>
      </c>
      <c r="F484">
        <v>1</v>
      </c>
      <c r="G484">
        <v>394458718</v>
      </c>
      <c r="H484">
        <v>3</v>
      </c>
      <c r="I484" t="s">
        <v>673</v>
      </c>
      <c r="J484" t="s">
        <v>674</v>
      </c>
      <c r="K484" t="s">
        <v>675</v>
      </c>
      <c r="L484">
        <v>1348</v>
      </c>
      <c r="N484">
        <v>39568864</v>
      </c>
      <c r="O484" t="s">
        <v>233</v>
      </c>
      <c r="P484" t="s">
        <v>233</v>
      </c>
      <c r="Q484">
        <v>1000</v>
      </c>
      <c r="X484">
        <v>2.4299999999999999E-3</v>
      </c>
      <c r="Y484">
        <v>12237.68</v>
      </c>
      <c r="Z484">
        <v>0</v>
      </c>
      <c r="AA484">
        <v>0</v>
      </c>
      <c r="AB484">
        <v>0</v>
      </c>
      <c r="AC484">
        <v>0</v>
      </c>
      <c r="AD484">
        <v>1</v>
      </c>
      <c r="AE484">
        <v>0</v>
      </c>
      <c r="AG484">
        <v>2.4299999999999999E-3</v>
      </c>
      <c r="AH484">
        <v>2</v>
      </c>
      <c r="AI484">
        <v>1045569219</v>
      </c>
      <c r="AJ484">
        <v>433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</row>
    <row r="485" spans="1:44" x14ac:dyDescent="0.25">
      <c r="A485">
        <f>ROW(Source!A147)</f>
        <v>147</v>
      </c>
      <c r="B485">
        <v>1045569220</v>
      </c>
      <c r="C485">
        <v>1045569214</v>
      </c>
      <c r="D485">
        <v>394506603</v>
      </c>
      <c r="E485">
        <v>1</v>
      </c>
      <c r="F485">
        <v>1</v>
      </c>
      <c r="G485">
        <v>394458718</v>
      </c>
      <c r="H485">
        <v>3</v>
      </c>
      <c r="I485" t="s">
        <v>676</v>
      </c>
      <c r="J485" t="s">
        <v>677</v>
      </c>
      <c r="K485" t="s">
        <v>678</v>
      </c>
      <c r="L485">
        <v>1348</v>
      </c>
      <c r="N485">
        <v>39568864</v>
      </c>
      <c r="O485" t="s">
        <v>233</v>
      </c>
      <c r="P485" t="s">
        <v>233</v>
      </c>
      <c r="Q485">
        <v>1000</v>
      </c>
      <c r="X485">
        <v>1.2E-2</v>
      </c>
      <c r="Y485">
        <v>545.21</v>
      </c>
      <c r="Z485">
        <v>0</v>
      </c>
      <c r="AA485">
        <v>0</v>
      </c>
      <c r="AB485">
        <v>0</v>
      </c>
      <c r="AC485">
        <v>0</v>
      </c>
      <c r="AD485">
        <v>1</v>
      </c>
      <c r="AE485">
        <v>0</v>
      </c>
      <c r="AG485">
        <v>1.2E-2</v>
      </c>
      <c r="AH485">
        <v>2</v>
      </c>
      <c r="AI485">
        <v>1045569220</v>
      </c>
      <c r="AJ485">
        <v>435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</row>
    <row r="486" spans="1:44" x14ac:dyDescent="0.25">
      <c r="A486">
        <f>ROW(Source!A147)</f>
        <v>147</v>
      </c>
      <c r="B486">
        <v>1045569221</v>
      </c>
      <c r="C486">
        <v>1045569214</v>
      </c>
      <c r="D486">
        <v>394506610</v>
      </c>
      <c r="E486">
        <v>1</v>
      </c>
      <c r="F486">
        <v>1</v>
      </c>
      <c r="G486">
        <v>394458718</v>
      </c>
      <c r="H486">
        <v>3</v>
      </c>
      <c r="I486" t="s">
        <v>679</v>
      </c>
      <c r="J486" t="s">
        <v>680</v>
      </c>
      <c r="K486" t="s">
        <v>681</v>
      </c>
      <c r="L486">
        <v>1348</v>
      </c>
      <c r="N486">
        <v>39568864</v>
      </c>
      <c r="O486" t="s">
        <v>233</v>
      </c>
      <c r="P486" t="s">
        <v>233</v>
      </c>
      <c r="Q486">
        <v>1000</v>
      </c>
      <c r="X486">
        <v>6.4000000000000005E-4</v>
      </c>
      <c r="Y486">
        <v>12705.7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G486">
        <v>6.4000000000000005E-4</v>
      </c>
      <c r="AH486">
        <v>2</v>
      </c>
      <c r="AI486">
        <v>1045569221</v>
      </c>
      <c r="AJ486">
        <v>436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</row>
    <row r="487" spans="1:44" x14ac:dyDescent="0.25">
      <c r="A487">
        <f>ROW(Source!A147)</f>
        <v>147</v>
      </c>
      <c r="B487">
        <v>1045569222</v>
      </c>
      <c r="C487">
        <v>1045569214</v>
      </c>
      <c r="D487">
        <v>394472762</v>
      </c>
      <c r="E487">
        <v>394458718</v>
      </c>
      <c r="F487">
        <v>1</v>
      </c>
      <c r="G487">
        <v>394458718</v>
      </c>
      <c r="H487">
        <v>3</v>
      </c>
      <c r="I487" t="s">
        <v>741</v>
      </c>
      <c r="K487" t="s">
        <v>742</v>
      </c>
      <c r="L487">
        <v>1348</v>
      </c>
      <c r="N487">
        <v>39568864</v>
      </c>
      <c r="O487" t="s">
        <v>233</v>
      </c>
      <c r="P487" t="s">
        <v>233</v>
      </c>
      <c r="Q487">
        <v>1000</v>
      </c>
      <c r="X487">
        <v>6.4000000000000003E-3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G487">
        <v>6.4000000000000003E-3</v>
      </c>
      <c r="AH487">
        <v>3</v>
      </c>
      <c r="AI487">
        <v>-1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</row>
    <row r="488" spans="1:44" x14ac:dyDescent="0.25">
      <c r="A488">
        <f>ROW(Source!A147)</f>
        <v>147</v>
      </c>
      <c r="B488">
        <v>1045569223</v>
      </c>
      <c r="C488">
        <v>1045569214</v>
      </c>
      <c r="D488">
        <v>394473897</v>
      </c>
      <c r="E488">
        <v>394458718</v>
      </c>
      <c r="F488">
        <v>1</v>
      </c>
      <c r="G488">
        <v>394458718</v>
      </c>
      <c r="H488">
        <v>3</v>
      </c>
      <c r="I488" t="s">
        <v>743</v>
      </c>
      <c r="K488" t="s">
        <v>744</v>
      </c>
      <c r="L488">
        <v>1348</v>
      </c>
      <c r="N488">
        <v>39568864</v>
      </c>
      <c r="O488" t="s">
        <v>233</v>
      </c>
      <c r="P488" t="s">
        <v>233</v>
      </c>
      <c r="Q488">
        <v>1000</v>
      </c>
      <c r="X488">
        <v>6.7000000000000004E-2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G488">
        <v>6.7000000000000004E-2</v>
      </c>
      <c r="AH488">
        <v>3</v>
      </c>
      <c r="AI488">
        <v>-1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4" x14ac:dyDescent="0.25">
      <c r="A489">
        <f>ROW(Source!A150)</f>
        <v>150</v>
      </c>
      <c r="B489">
        <v>1045570272</v>
      </c>
      <c r="C489">
        <v>1045570271</v>
      </c>
      <c r="D489">
        <v>394458722</v>
      </c>
      <c r="E489">
        <v>394458718</v>
      </c>
      <c r="F489">
        <v>1</v>
      </c>
      <c r="G489">
        <v>394458718</v>
      </c>
      <c r="H489">
        <v>1</v>
      </c>
      <c r="I489" t="s">
        <v>499</v>
      </c>
      <c r="K489" t="s">
        <v>500</v>
      </c>
      <c r="L489">
        <v>1191</v>
      </c>
      <c r="N489">
        <v>1013</v>
      </c>
      <c r="O489" t="s">
        <v>501</v>
      </c>
      <c r="P489" t="s">
        <v>501</v>
      </c>
      <c r="Q489">
        <v>1</v>
      </c>
      <c r="X489">
        <v>0.65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1</v>
      </c>
      <c r="AE489">
        <v>1</v>
      </c>
      <c r="AG489">
        <v>0.65</v>
      </c>
      <c r="AH489">
        <v>2</v>
      </c>
      <c r="AI489">
        <v>1045570272</v>
      </c>
      <c r="AJ489">
        <v>437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</row>
    <row r="490" spans="1:44" x14ac:dyDescent="0.25">
      <c r="A490">
        <f>ROW(Source!A150)</f>
        <v>150</v>
      </c>
      <c r="B490">
        <v>1045570273</v>
      </c>
      <c r="C490">
        <v>1045570271</v>
      </c>
      <c r="D490">
        <v>394530623</v>
      </c>
      <c r="E490">
        <v>1</v>
      </c>
      <c r="F490">
        <v>1</v>
      </c>
      <c r="G490">
        <v>394458718</v>
      </c>
      <c r="H490">
        <v>2</v>
      </c>
      <c r="I490" t="s">
        <v>682</v>
      </c>
      <c r="J490" t="s">
        <v>683</v>
      </c>
      <c r="K490" t="s">
        <v>684</v>
      </c>
      <c r="L490">
        <v>1367</v>
      </c>
      <c r="N490">
        <v>91022270</v>
      </c>
      <c r="O490" t="s">
        <v>505</v>
      </c>
      <c r="P490" t="s">
        <v>505</v>
      </c>
      <c r="Q490">
        <v>1</v>
      </c>
      <c r="X490">
        <v>0.54</v>
      </c>
      <c r="Y490">
        <v>0</v>
      </c>
      <c r="Z490">
        <v>305.56</v>
      </c>
      <c r="AA490">
        <v>18.27</v>
      </c>
      <c r="AB490">
        <v>0</v>
      </c>
      <c r="AC490">
        <v>0</v>
      </c>
      <c r="AD490">
        <v>1</v>
      </c>
      <c r="AE490">
        <v>0</v>
      </c>
      <c r="AG490">
        <v>0.54</v>
      </c>
      <c r="AH490">
        <v>2</v>
      </c>
      <c r="AI490">
        <v>1045570273</v>
      </c>
      <c r="AJ490">
        <v>438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</row>
    <row r="491" spans="1:44" x14ac:dyDescent="0.25">
      <c r="A491">
        <f>ROW(Source!A151)</f>
        <v>151</v>
      </c>
      <c r="B491">
        <v>1045570272</v>
      </c>
      <c r="C491">
        <v>1045570271</v>
      </c>
      <c r="D491">
        <v>394458722</v>
      </c>
      <c r="E491">
        <v>394458718</v>
      </c>
      <c r="F491">
        <v>1</v>
      </c>
      <c r="G491">
        <v>394458718</v>
      </c>
      <c r="H491">
        <v>1</v>
      </c>
      <c r="I491" t="s">
        <v>499</v>
      </c>
      <c r="K491" t="s">
        <v>500</v>
      </c>
      <c r="L491">
        <v>1191</v>
      </c>
      <c r="N491">
        <v>1013</v>
      </c>
      <c r="O491" t="s">
        <v>501</v>
      </c>
      <c r="P491" t="s">
        <v>501</v>
      </c>
      <c r="Q491">
        <v>1</v>
      </c>
      <c r="X491">
        <v>0.65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1</v>
      </c>
      <c r="AE491">
        <v>1</v>
      </c>
      <c r="AG491">
        <v>0.65</v>
      </c>
      <c r="AH491">
        <v>2</v>
      </c>
      <c r="AI491">
        <v>1045570272</v>
      </c>
      <c r="AJ491">
        <v>439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</row>
    <row r="492" spans="1:44" x14ac:dyDescent="0.25">
      <c r="A492">
        <f>ROW(Source!A151)</f>
        <v>151</v>
      </c>
      <c r="B492">
        <v>1045570273</v>
      </c>
      <c r="C492">
        <v>1045570271</v>
      </c>
      <c r="D492">
        <v>394530623</v>
      </c>
      <c r="E492">
        <v>1</v>
      </c>
      <c r="F492">
        <v>1</v>
      </c>
      <c r="G492">
        <v>394458718</v>
      </c>
      <c r="H492">
        <v>2</v>
      </c>
      <c r="I492" t="s">
        <v>682</v>
      </c>
      <c r="J492" t="s">
        <v>683</v>
      </c>
      <c r="K492" t="s">
        <v>684</v>
      </c>
      <c r="L492">
        <v>1367</v>
      </c>
      <c r="N492">
        <v>91022270</v>
      </c>
      <c r="O492" t="s">
        <v>505</v>
      </c>
      <c r="P492" t="s">
        <v>505</v>
      </c>
      <c r="Q492">
        <v>1</v>
      </c>
      <c r="X492">
        <v>0.54</v>
      </c>
      <c r="Y492">
        <v>0</v>
      </c>
      <c r="Z492">
        <v>305.56</v>
      </c>
      <c r="AA492">
        <v>18.27</v>
      </c>
      <c r="AB492">
        <v>0</v>
      </c>
      <c r="AC492">
        <v>0</v>
      </c>
      <c r="AD492">
        <v>1</v>
      </c>
      <c r="AE492">
        <v>0</v>
      </c>
      <c r="AG492">
        <v>0.54</v>
      </c>
      <c r="AH492">
        <v>2</v>
      </c>
      <c r="AI492">
        <v>1045570273</v>
      </c>
      <c r="AJ492">
        <v>440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</row>
    <row r="493" spans="1:44" x14ac:dyDescent="0.25">
      <c r="A493">
        <f>ROW(Source!A152)</f>
        <v>152</v>
      </c>
      <c r="B493">
        <v>1046316533</v>
      </c>
      <c r="C493">
        <v>1046316532</v>
      </c>
      <c r="D493">
        <v>417427129</v>
      </c>
      <c r="E493">
        <v>1</v>
      </c>
      <c r="F493">
        <v>1</v>
      </c>
      <c r="G493">
        <v>394458718</v>
      </c>
      <c r="H493">
        <v>2</v>
      </c>
      <c r="I493" t="s">
        <v>685</v>
      </c>
      <c r="J493" t="s">
        <v>686</v>
      </c>
      <c r="K493" t="s">
        <v>687</v>
      </c>
      <c r="L493">
        <v>1367</v>
      </c>
      <c r="N493">
        <v>91022270</v>
      </c>
      <c r="O493" t="s">
        <v>505</v>
      </c>
      <c r="P493" t="s">
        <v>505</v>
      </c>
      <c r="Q493">
        <v>1</v>
      </c>
      <c r="X493">
        <v>1</v>
      </c>
      <c r="Y493">
        <v>0</v>
      </c>
      <c r="Z493">
        <v>100.09</v>
      </c>
      <c r="AA493">
        <v>13.81</v>
      </c>
      <c r="AB493">
        <v>0</v>
      </c>
      <c r="AC493">
        <v>0</v>
      </c>
      <c r="AD493">
        <v>1</v>
      </c>
      <c r="AE493">
        <v>0</v>
      </c>
      <c r="AG493">
        <v>1</v>
      </c>
      <c r="AH493">
        <v>2</v>
      </c>
      <c r="AI493">
        <v>1046316533</v>
      </c>
      <c r="AJ493">
        <v>441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</row>
    <row r="494" spans="1:44" x14ac:dyDescent="0.25">
      <c r="A494">
        <f>ROW(Source!A153)</f>
        <v>153</v>
      </c>
      <c r="B494">
        <v>1046316533</v>
      </c>
      <c r="C494">
        <v>1046316532</v>
      </c>
      <c r="D494">
        <v>417427129</v>
      </c>
      <c r="E494">
        <v>1</v>
      </c>
      <c r="F494">
        <v>1</v>
      </c>
      <c r="G494">
        <v>394458718</v>
      </c>
      <c r="H494">
        <v>2</v>
      </c>
      <c r="I494" t="s">
        <v>685</v>
      </c>
      <c r="J494" t="s">
        <v>686</v>
      </c>
      <c r="K494" t="s">
        <v>687</v>
      </c>
      <c r="L494">
        <v>1367</v>
      </c>
      <c r="N494">
        <v>91022270</v>
      </c>
      <c r="O494" t="s">
        <v>505</v>
      </c>
      <c r="P494" t="s">
        <v>505</v>
      </c>
      <c r="Q494">
        <v>1</v>
      </c>
      <c r="X494">
        <v>1</v>
      </c>
      <c r="Y494">
        <v>0</v>
      </c>
      <c r="Z494">
        <v>100.09</v>
      </c>
      <c r="AA494">
        <v>13.81</v>
      </c>
      <c r="AB494">
        <v>0</v>
      </c>
      <c r="AC494">
        <v>0</v>
      </c>
      <c r="AD494">
        <v>1</v>
      </c>
      <c r="AE494">
        <v>0</v>
      </c>
      <c r="AG494">
        <v>1</v>
      </c>
      <c r="AH494">
        <v>2</v>
      </c>
      <c r="AI494">
        <v>1046316533</v>
      </c>
      <c r="AJ494">
        <v>442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</row>
    <row r="495" spans="1:44" x14ac:dyDescent="0.25">
      <c r="A495">
        <f>ROW(Source!A154)</f>
        <v>154</v>
      </c>
      <c r="B495">
        <v>1045570555</v>
      </c>
      <c r="C495">
        <v>1045570554</v>
      </c>
      <c r="D495">
        <v>394459462</v>
      </c>
      <c r="E495">
        <v>394458718</v>
      </c>
      <c r="F495">
        <v>1</v>
      </c>
      <c r="G495">
        <v>394458718</v>
      </c>
      <c r="H495">
        <v>2</v>
      </c>
      <c r="I495" t="s">
        <v>512</v>
      </c>
      <c r="K495" t="s">
        <v>513</v>
      </c>
      <c r="L495">
        <v>1344</v>
      </c>
      <c r="N495">
        <v>1008</v>
      </c>
      <c r="O495" t="s">
        <v>514</v>
      </c>
      <c r="P495" t="s">
        <v>514</v>
      </c>
      <c r="Q495">
        <v>1</v>
      </c>
      <c r="X495">
        <v>8.86</v>
      </c>
      <c r="Y495">
        <v>0</v>
      </c>
      <c r="Z495">
        <v>1</v>
      </c>
      <c r="AA495">
        <v>0</v>
      </c>
      <c r="AB495">
        <v>0</v>
      </c>
      <c r="AC495">
        <v>0</v>
      </c>
      <c r="AD495">
        <v>1</v>
      </c>
      <c r="AE495">
        <v>0</v>
      </c>
      <c r="AG495">
        <v>8.86</v>
      </c>
      <c r="AH495">
        <v>2</v>
      </c>
      <c r="AI495">
        <v>1045570555</v>
      </c>
      <c r="AJ495">
        <v>443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</row>
    <row r="496" spans="1:44" x14ac:dyDescent="0.25">
      <c r="A496">
        <f>ROW(Source!A155)</f>
        <v>155</v>
      </c>
      <c r="B496">
        <v>1045570555</v>
      </c>
      <c r="C496">
        <v>1045570554</v>
      </c>
      <c r="D496">
        <v>394459462</v>
      </c>
      <c r="E496">
        <v>394458718</v>
      </c>
      <c r="F496">
        <v>1</v>
      </c>
      <c r="G496">
        <v>394458718</v>
      </c>
      <c r="H496">
        <v>2</v>
      </c>
      <c r="I496" t="s">
        <v>512</v>
      </c>
      <c r="K496" t="s">
        <v>513</v>
      </c>
      <c r="L496">
        <v>1344</v>
      </c>
      <c r="N496">
        <v>1008</v>
      </c>
      <c r="O496" t="s">
        <v>514</v>
      </c>
      <c r="P496" t="s">
        <v>514</v>
      </c>
      <c r="Q496">
        <v>1</v>
      </c>
      <c r="X496">
        <v>8.86</v>
      </c>
      <c r="Y496">
        <v>0</v>
      </c>
      <c r="Z496">
        <v>1</v>
      </c>
      <c r="AA496">
        <v>0</v>
      </c>
      <c r="AB496">
        <v>0</v>
      </c>
      <c r="AC496">
        <v>0</v>
      </c>
      <c r="AD496">
        <v>1</v>
      </c>
      <c r="AE496">
        <v>0</v>
      </c>
      <c r="AG496">
        <v>8.86</v>
      </c>
      <c r="AH496">
        <v>2</v>
      </c>
      <c r="AI496">
        <v>1045570555</v>
      </c>
      <c r="AJ496">
        <v>444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</row>
    <row r="497" spans="1:44" x14ac:dyDescent="0.25">
      <c r="A497">
        <f>ROW(Source!A156)</f>
        <v>156</v>
      </c>
      <c r="B497">
        <v>1046316539</v>
      </c>
      <c r="C497">
        <v>1046316538</v>
      </c>
      <c r="D497">
        <v>417427125</v>
      </c>
      <c r="E497">
        <v>1</v>
      </c>
      <c r="F497">
        <v>1</v>
      </c>
      <c r="G497">
        <v>394458718</v>
      </c>
      <c r="H497">
        <v>2</v>
      </c>
      <c r="I497" t="s">
        <v>688</v>
      </c>
      <c r="J497" t="s">
        <v>689</v>
      </c>
      <c r="K497" t="s">
        <v>690</v>
      </c>
      <c r="L497">
        <v>1367</v>
      </c>
      <c r="N497">
        <v>91022270</v>
      </c>
      <c r="O497" t="s">
        <v>505</v>
      </c>
      <c r="P497" t="s">
        <v>505</v>
      </c>
      <c r="Q497">
        <v>1</v>
      </c>
      <c r="X497">
        <v>1</v>
      </c>
      <c r="Y497">
        <v>0</v>
      </c>
      <c r="Z497">
        <v>193.32</v>
      </c>
      <c r="AA497">
        <v>18.11</v>
      </c>
      <c r="AB497">
        <v>0</v>
      </c>
      <c r="AC497">
        <v>0</v>
      </c>
      <c r="AD497">
        <v>1</v>
      </c>
      <c r="AE497">
        <v>0</v>
      </c>
      <c r="AG497">
        <v>1</v>
      </c>
      <c r="AH497">
        <v>2</v>
      </c>
      <c r="AI497">
        <v>1046316539</v>
      </c>
      <c r="AJ497">
        <v>445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4" x14ac:dyDescent="0.25">
      <c r="A498">
        <f>ROW(Source!A157)</f>
        <v>157</v>
      </c>
      <c r="B498">
        <v>1046316539</v>
      </c>
      <c r="C498">
        <v>1046316538</v>
      </c>
      <c r="D498">
        <v>417427125</v>
      </c>
      <c r="E498">
        <v>1</v>
      </c>
      <c r="F498">
        <v>1</v>
      </c>
      <c r="G498">
        <v>394458718</v>
      </c>
      <c r="H498">
        <v>2</v>
      </c>
      <c r="I498" t="s">
        <v>688</v>
      </c>
      <c r="J498" t="s">
        <v>689</v>
      </c>
      <c r="K498" t="s">
        <v>690</v>
      </c>
      <c r="L498">
        <v>1367</v>
      </c>
      <c r="N498">
        <v>91022270</v>
      </c>
      <c r="O498" t="s">
        <v>505</v>
      </c>
      <c r="P498" t="s">
        <v>505</v>
      </c>
      <c r="Q498">
        <v>1</v>
      </c>
      <c r="X498">
        <v>1</v>
      </c>
      <c r="Y498">
        <v>0</v>
      </c>
      <c r="Z498">
        <v>193.32</v>
      </c>
      <c r="AA498">
        <v>18.11</v>
      </c>
      <c r="AB498">
        <v>0</v>
      </c>
      <c r="AC498">
        <v>0</v>
      </c>
      <c r="AD498">
        <v>1</v>
      </c>
      <c r="AE498">
        <v>0</v>
      </c>
      <c r="AG498">
        <v>1</v>
      </c>
      <c r="AH498">
        <v>2</v>
      </c>
      <c r="AI498">
        <v>1046316539</v>
      </c>
      <c r="AJ498">
        <v>446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</row>
    <row r="499" spans="1:44" x14ac:dyDescent="0.25">
      <c r="A499">
        <f>ROW(Source!A158)</f>
        <v>158</v>
      </c>
      <c r="B499">
        <v>1046316578</v>
      </c>
      <c r="C499">
        <v>1046316571</v>
      </c>
      <c r="D499">
        <v>394459462</v>
      </c>
      <c r="E499">
        <v>394458718</v>
      </c>
      <c r="F499">
        <v>1</v>
      </c>
      <c r="G499">
        <v>394458718</v>
      </c>
      <c r="H499">
        <v>2</v>
      </c>
      <c r="I499" t="s">
        <v>512</v>
      </c>
      <c r="K499" t="s">
        <v>513</v>
      </c>
      <c r="L499">
        <v>1344</v>
      </c>
      <c r="N499">
        <v>1008</v>
      </c>
      <c r="O499" t="s">
        <v>514</v>
      </c>
      <c r="P499" t="s">
        <v>514</v>
      </c>
      <c r="Q499">
        <v>1</v>
      </c>
      <c r="X499">
        <v>31.67</v>
      </c>
      <c r="Y499">
        <v>0</v>
      </c>
      <c r="Z499">
        <v>1</v>
      </c>
      <c r="AA499">
        <v>0</v>
      </c>
      <c r="AB499">
        <v>0</v>
      </c>
      <c r="AC499">
        <v>0</v>
      </c>
      <c r="AD499">
        <v>1</v>
      </c>
      <c r="AE499">
        <v>0</v>
      </c>
      <c r="AG499">
        <v>31.67</v>
      </c>
      <c r="AH499">
        <v>2</v>
      </c>
      <c r="AI499">
        <v>1046316578</v>
      </c>
      <c r="AJ499">
        <v>447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</row>
    <row r="500" spans="1:44" x14ac:dyDescent="0.25">
      <c r="A500">
        <f>ROW(Source!A159)</f>
        <v>159</v>
      </c>
      <c r="B500">
        <v>1046316578</v>
      </c>
      <c r="C500">
        <v>1046316571</v>
      </c>
      <c r="D500">
        <v>394459462</v>
      </c>
      <c r="E500">
        <v>394458718</v>
      </c>
      <c r="F500">
        <v>1</v>
      </c>
      <c r="G500">
        <v>394458718</v>
      </c>
      <c r="H500">
        <v>2</v>
      </c>
      <c r="I500" t="s">
        <v>512</v>
      </c>
      <c r="K500" t="s">
        <v>513</v>
      </c>
      <c r="L500">
        <v>1344</v>
      </c>
      <c r="N500">
        <v>1008</v>
      </c>
      <c r="O500" t="s">
        <v>514</v>
      </c>
      <c r="P500" t="s">
        <v>514</v>
      </c>
      <c r="Q500">
        <v>1</v>
      </c>
      <c r="X500">
        <v>31.67</v>
      </c>
      <c r="Y500">
        <v>0</v>
      </c>
      <c r="Z500">
        <v>1</v>
      </c>
      <c r="AA500">
        <v>0</v>
      </c>
      <c r="AB500">
        <v>0</v>
      </c>
      <c r="AC500">
        <v>0</v>
      </c>
      <c r="AD500">
        <v>1</v>
      </c>
      <c r="AE500">
        <v>0</v>
      </c>
      <c r="AG500">
        <v>31.67</v>
      </c>
      <c r="AH500">
        <v>2</v>
      </c>
      <c r="AI500">
        <v>1046316578</v>
      </c>
      <c r="AJ500">
        <v>448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</row>
  </sheetData>
  <printOptions gridLines="1"/>
  <pageMargins left="0.75" right="0.75" top="1" bottom="1" header="0.5" footer="0.5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Смета по ТСН</vt:lpstr>
      <vt:lpstr>'Смета по ТСН'!Excel_BuiltIn_Print_Titles</vt:lpstr>
      <vt:lpstr>'Смета по ТСН'!Заголовки_для_печати</vt:lpstr>
      <vt:lpstr>'Смета по ТСН'!Область_печати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Серов Александр Анатольевич</cp:lastModifiedBy>
  <cp:revision>4</cp:revision>
  <cp:lastPrinted>2021-10-25T14:52:01Z</cp:lastPrinted>
  <dcterms:modified xsi:type="dcterms:W3CDTF">2021-11-03T10:54:08Z</dcterms:modified>
  <dc:language>ru-RU</dc:language>
</cp:coreProperties>
</file>